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DAC1DBC8-6F70-4BA4-8088-F8AE71520F60}"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75" i="7" l="1"/>
  <c r="B597" i="7"/>
  <c r="F20" i="1" s="1"/>
  <c r="AP596" i="7"/>
  <c r="AP597" i="7" s="1"/>
  <c r="AO596" i="7"/>
  <c r="AO597" i="7" s="1"/>
  <c r="AN596" i="7"/>
  <c r="AN597" i="7" s="1"/>
  <c r="AM596" i="7"/>
  <c r="AM597" i="7" s="1"/>
  <c r="AL596" i="7"/>
  <c r="AL597" i="7" s="1"/>
  <c r="AK596" i="7"/>
  <c r="AK597" i="7" s="1"/>
  <c r="AJ596" i="7"/>
  <c r="AJ597" i="7" s="1"/>
  <c r="AI596" i="7"/>
  <c r="AI597" i="7" s="1"/>
  <c r="AH596" i="7"/>
  <c r="AH597" i="7" s="1"/>
  <c r="AG596" i="7"/>
  <c r="AG597" i="7" s="1"/>
  <c r="AF596" i="7"/>
  <c r="AF597" i="7" s="1"/>
  <c r="AE596" i="7"/>
  <c r="AE597" i="7" s="1"/>
  <c r="AD596" i="7"/>
  <c r="AD597" i="7" s="1"/>
  <c r="AC596" i="7"/>
  <c r="AC597" i="7" s="1"/>
  <c r="AB596" i="7"/>
  <c r="AB597" i="7" s="1"/>
  <c r="AA596" i="7"/>
  <c r="AA597" i="7" s="1"/>
  <c r="Z596" i="7"/>
  <c r="Z597" i="7" s="1"/>
  <c r="Y596" i="7"/>
  <c r="Y597" i="7" s="1"/>
  <c r="X596" i="7"/>
  <c r="X597" i="7" s="1"/>
  <c r="W596" i="7"/>
  <c r="W597" i="7" s="1"/>
  <c r="V596" i="7"/>
  <c r="V597" i="7" s="1"/>
  <c r="U596" i="7"/>
  <c r="U597" i="7" s="1"/>
  <c r="T596" i="7"/>
  <c r="T597" i="7" s="1"/>
  <c r="S596" i="7"/>
  <c r="S597" i="7" s="1"/>
  <c r="R596" i="7"/>
  <c r="R597" i="7" s="1"/>
  <c r="Q596" i="7"/>
  <c r="Q597" i="7" s="1"/>
  <c r="P596" i="7"/>
  <c r="P597" i="7" s="1"/>
  <c r="O596" i="7"/>
  <c r="O597" i="7" s="1"/>
  <c r="N596" i="7"/>
  <c r="N597" i="7" s="1"/>
  <c r="M596" i="7"/>
  <c r="M597" i="7" s="1"/>
  <c r="L596" i="7"/>
  <c r="L597" i="7" s="1"/>
  <c r="K596" i="7"/>
  <c r="K597" i="7" s="1"/>
  <c r="J596" i="7"/>
  <c r="J597" i="7" s="1"/>
  <c r="I596" i="7"/>
  <c r="I597" i="7" s="1"/>
  <c r="H596" i="7"/>
  <c r="H597" i="7" s="1"/>
  <c r="G596" i="7"/>
  <c r="G597" i="7" s="1"/>
  <c r="F596" i="7"/>
  <c r="F597" i="7" s="1"/>
  <c r="E596" i="7"/>
  <c r="E597" i="7" s="1"/>
  <c r="D596" i="7"/>
  <c r="D597" i="7" s="1"/>
  <c r="C596" i="7"/>
  <c r="C597" i="7" s="1"/>
  <c r="C594" i="7"/>
  <c r="C576" i="7" s="1"/>
  <c r="AP593" i="7"/>
  <c r="AO593" i="7"/>
  <c r="AN593" i="7"/>
  <c r="AM593" i="7"/>
  <c r="AL593" i="7"/>
  <c r="AK593" i="7"/>
  <c r="AJ593" i="7"/>
  <c r="AI593" i="7"/>
  <c r="AH593" i="7"/>
  <c r="AG593" i="7"/>
  <c r="AF593" i="7"/>
  <c r="AE593" i="7"/>
  <c r="AD593" i="7"/>
  <c r="AC593" i="7"/>
  <c r="AB593" i="7"/>
  <c r="AA593" i="7"/>
  <c r="Z593" i="7"/>
  <c r="Y593" i="7"/>
  <c r="X593" i="7"/>
  <c r="W593" i="7"/>
  <c r="V593" i="7"/>
  <c r="U593" i="7"/>
  <c r="T593" i="7"/>
  <c r="S593" i="7"/>
  <c r="R593" i="7"/>
  <c r="Q593" i="7"/>
  <c r="P593" i="7"/>
  <c r="O593" i="7"/>
  <c r="N593" i="7"/>
  <c r="M593" i="7"/>
  <c r="L593" i="7"/>
  <c r="K593" i="7"/>
  <c r="J593" i="7"/>
  <c r="I593" i="7"/>
  <c r="H593" i="7"/>
  <c r="G593" i="7"/>
  <c r="F593" i="7"/>
  <c r="E593" i="7"/>
  <c r="D593" i="7"/>
  <c r="C593" i="7"/>
  <c r="AP587" i="7"/>
  <c r="AP588" i="7" s="1"/>
  <c r="AO587" i="7"/>
  <c r="AO588" i="7" s="1"/>
  <c r="AN587" i="7"/>
  <c r="AN588" i="7" s="1"/>
  <c r="AM587" i="7"/>
  <c r="AM588" i="7" s="1"/>
  <c r="AL587" i="7"/>
  <c r="AL588" i="7" s="1"/>
  <c r="AK587" i="7"/>
  <c r="AK588" i="7" s="1"/>
  <c r="AJ587" i="7"/>
  <c r="AJ588" i="7" s="1"/>
  <c r="AI587" i="7"/>
  <c r="AI588" i="7" s="1"/>
  <c r="AH587" i="7"/>
  <c r="AH588" i="7" s="1"/>
  <c r="AG587" i="7"/>
  <c r="AG588" i="7" s="1"/>
  <c r="AF587" i="7"/>
  <c r="AF588" i="7" s="1"/>
  <c r="AE587" i="7"/>
  <c r="AE588" i="7" s="1"/>
  <c r="AD587" i="7"/>
  <c r="AD588" i="7" s="1"/>
  <c r="AC587" i="7"/>
  <c r="AC588" i="7" s="1"/>
  <c r="AB587" i="7"/>
  <c r="AB588" i="7" s="1"/>
  <c r="AA587" i="7"/>
  <c r="AA588" i="7" s="1"/>
  <c r="Z587" i="7"/>
  <c r="Z588" i="7" s="1"/>
  <c r="Y587" i="7"/>
  <c r="Y588" i="7" s="1"/>
  <c r="X587" i="7"/>
  <c r="X588" i="7" s="1"/>
  <c r="W587" i="7"/>
  <c r="W588" i="7" s="1"/>
  <c r="V587" i="7"/>
  <c r="V588" i="7" s="1"/>
  <c r="U587" i="7"/>
  <c r="U588" i="7" s="1"/>
  <c r="T587" i="7"/>
  <c r="T588" i="7" s="1"/>
  <c r="S587" i="7"/>
  <c r="S588" i="7" s="1"/>
  <c r="R587" i="7"/>
  <c r="R588" i="7" s="1"/>
  <c r="Q587" i="7"/>
  <c r="Q588" i="7" s="1"/>
  <c r="P587" i="7"/>
  <c r="P588" i="7" s="1"/>
  <c r="O587" i="7"/>
  <c r="O588" i="7" s="1"/>
  <c r="N587" i="7"/>
  <c r="N588" i="7" s="1"/>
  <c r="M587" i="7"/>
  <c r="M588" i="7" s="1"/>
  <c r="L587" i="7"/>
  <c r="L588" i="7" s="1"/>
  <c r="K587" i="7"/>
  <c r="K588" i="7" s="1"/>
  <c r="J587" i="7"/>
  <c r="J588" i="7" s="1"/>
  <c r="I587" i="7"/>
  <c r="I588" i="7" s="1"/>
  <c r="H587" i="7"/>
  <c r="H588" i="7" s="1"/>
  <c r="G587" i="7"/>
  <c r="G588" i="7" s="1"/>
  <c r="F587" i="7"/>
  <c r="F588" i="7" s="1"/>
  <c r="E587" i="7"/>
  <c r="E588" i="7" s="1"/>
  <c r="D587" i="7"/>
  <c r="D588" i="7" s="1"/>
  <c r="C587" i="7"/>
  <c r="C588" i="7" s="1"/>
  <c r="AP575" i="7"/>
  <c r="AO575" i="7"/>
  <c r="AN575" i="7"/>
  <c r="AM575" i="7"/>
  <c r="AL575" i="7"/>
  <c r="AK575" i="7"/>
  <c r="AJ575" i="7"/>
  <c r="AI575" i="7"/>
  <c r="AH575" i="7"/>
  <c r="AG575" i="7"/>
  <c r="AF575" i="7"/>
  <c r="AE575" i="7"/>
  <c r="AD575" i="7"/>
  <c r="AC575" i="7"/>
  <c r="AB575" i="7"/>
  <c r="AA575" i="7"/>
  <c r="Z575" i="7"/>
  <c r="Y575" i="7"/>
  <c r="X575" i="7"/>
  <c r="W575" i="7"/>
  <c r="V575" i="7"/>
  <c r="U575" i="7"/>
  <c r="T575" i="7"/>
  <c r="S575" i="7"/>
  <c r="R575" i="7"/>
  <c r="Q575" i="7"/>
  <c r="P575" i="7"/>
  <c r="O575" i="7"/>
  <c r="N575" i="7"/>
  <c r="M575" i="7"/>
  <c r="L575" i="7"/>
  <c r="K575" i="7"/>
  <c r="J575" i="7"/>
  <c r="I575" i="7"/>
  <c r="H575" i="7"/>
  <c r="G575" i="7"/>
  <c r="F575" i="7"/>
  <c r="E575" i="7"/>
  <c r="D575" i="7"/>
  <c r="AP592" i="7"/>
  <c r="AP574" i="7" s="1"/>
  <c r="AO592" i="7"/>
  <c r="AO574" i="7" s="1"/>
  <c r="AN592" i="7"/>
  <c r="AN574" i="7" s="1"/>
  <c r="AM592" i="7"/>
  <c r="AM574" i="7" s="1"/>
  <c r="AL592" i="7"/>
  <c r="AL574" i="7" s="1"/>
  <c r="AK592" i="7"/>
  <c r="AK574" i="7" s="1"/>
  <c r="AJ592" i="7"/>
  <c r="AJ574" i="7" s="1"/>
  <c r="AI592" i="7"/>
  <c r="AI574" i="7" s="1"/>
  <c r="AH592" i="7"/>
  <c r="AH574" i="7" s="1"/>
  <c r="AG592" i="7"/>
  <c r="AG574" i="7" s="1"/>
  <c r="AF592" i="7"/>
  <c r="AF574" i="7" s="1"/>
  <c r="AE592" i="7"/>
  <c r="AE574" i="7" s="1"/>
  <c r="AD592" i="7"/>
  <c r="AD574" i="7" s="1"/>
  <c r="AC592" i="7"/>
  <c r="AC574" i="7" s="1"/>
  <c r="AB592" i="7"/>
  <c r="AB574" i="7" s="1"/>
  <c r="AA592" i="7"/>
  <c r="AA574" i="7" s="1"/>
  <c r="Z592" i="7"/>
  <c r="Z574" i="7" s="1"/>
  <c r="Y592" i="7"/>
  <c r="Y574" i="7" s="1"/>
  <c r="X592" i="7"/>
  <c r="X574" i="7" s="1"/>
  <c r="W592" i="7"/>
  <c r="W574" i="7" s="1"/>
  <c r="V592" i="7"/>
  <c r="V574" i="7" s="1"/>
  <c r="U592" i="7"/>
  <c r="U574" i="7" s="1"/>
  <c r="T592" i="7"/>
  <c r="T574" i="7" s="1"/>
  <c r="S592" i="7"/>
  <c r="S574" i="7" s="1"/>
  <c r="R592" i="7"/>
  <c r="R574" i="7" s="1"/>
  <c r="Q592" i="7"/>
  <c r="Q574" i="7" s="1"/>
  <c r="P592" i="7"/>
  <c r="P574" i="7" s="1"/>
  <c r="O592" i="7"/>
  <c r="O574" i="7" s="1"/>
  <c r="N592" i="7"/>
  <c r="N574" i="7" s="1"/>
  <c r="M592" i="7"/>
  <c r="M574" i="7" s="1"/>
  <c r="L592" i="7"/>
  <c r="L574" i="7" s="1"/>
  <c r="K592" i="7"/>
  <c r="K574" i="7" s="1"/>
  <c r="J592" i="7"/>
  <c r="J574" i="7" s="1"/>
  <c r="I592" i="7"/>
  <c r="I574" i="7" s="1"/>
  <c r="H592" i="7"/>
  <c r="H574" i="7" s="1"/>
  <c r="G592" i="7"/>
  <c r="G574" i="7" s="1"/>
  <c r="F592" i="7"/>
  <c r="F574" i="7" s="1"/>
  <c r="E592" i="7"/>
  <c r="E574" i="7" s="1"/>
  <c r="D592" i="7"/>
  <c r="D574" i="7" s="1"/>
  <c r="C592" i="7"/>
  <c r="C574" i="7" s="1"/>
  <c r="AP594" i="7"/>
  <c r="AP576" i="7" s="1"/>
  <c r="AO594" i="7"/>
  <c r="AO576" i="7" s="1"/>
  <c r="AN594" i="7"/>
  <c r="AN576" i="7" s="1"/>
  <c r="AM594" i="7"/>
  <c r="AM576" i="7" s="1"/>
  <c r="AL594" i="7"/>
  <c r="AL576" i="7" s="1"/>
  <c r="AK594" i="7"/>
  <c r="AK576" i="7" s="1"/>
  <c r="AJ594" i="7"/>
  <c r="AJ576" i="7" s="1"/>
  <c r="AI594" i="7"/>
  <c r="AI576" i="7" s="1"/>
  <c r="AH594" i="7"/>
  <c r="AH576" i="7" s="1"/>
  <c r="AG594" i="7"/>
  <c r="AG576" i="7" s="1"/>
  <c r="AF594" i="7"/>
  <c r="AF576" i="7" s="1"/>
  <c r="AE594" i="7"/>
  <c r="AE576" i="7" s="1"/>
  <c r="AD594" i="7"/>
  <c r="AD576" i="7" s="1"/>
  <c r="AC594" i="7"/>
  <c r="AC576" i="7" s="1"/>
  <c r="AB594" i="7"/>
  <c r="AB576" i="7" s="1"/>
  <c r="AA594" i="7"/>
  <c r="AA576" i="7" s="1"/>
  <c r="Z594" i="7"/>
  <c r="Z576" i="7" s="1"/>
  <c r="Y594" i="7"/>
  <c r="Y576" i="7" s="1"/>
  <c r="X594" i="7"/>
  <c r="X576" i="7" s="1"/>
  <c r="W594" i="7"/>
  <c r="W576" i="7" s="1"/>
  <c r="V594" i="7"/>
  <c r="V576" i="7" s="1"/>
  <c r="U594" i="7"/>
  <c r="U576" i="7" s="1"/>
  <c r="T594" i="7"/>
  <c r="T576" i="7" s="1"/>
  <c r="S594" i="7"/>
  <c r="S576" i="7" s="1"/>
  <c r="R594" i="7"/>
  <c r="R576" i="7" s="1"/>
  <c r="Q594" i="7"/>
  <c r="Q576" i="7" s="1"/>
  <c r="P594" i="7"/>
  <c r="P576" i="7" s="1"/>
  <c r="O594" i="7"/>
  <c r="O576" i="7" s="1"/>
  <c r="N594" i="7"/>
  <c r="N576" i="7" s="1"/>
  <c r="M594" i="7"/>
  <c r="M576" i="7" s="1"/>
  <c r="L594" i="7"/>
  <c r="L576" i="7" s="1"/>
  <c r="K594" i="7"/>
  <c r="K576" i="7" s="1"/>
  <c r="J594" i="7"/>
  <c r="J576" i="7" s="1"/>
  <c r="I594" i="7"/>
  <c r="I576" i="7" s="1"/>
  <c r="H594" i="7"/>
  <c r="H576" i="7" s="1"/>
  <c r="G594" i="7"/>
  <c r="G576" i="7" s="1"/>
  <c r="F594" i="7"/>
  <c r="F576" i="7" s="1"/>
  <c r="E594" i="7"/>
  <c r="E576" i="7" s="1"/>
  <c r="D594" i="7"/>
  <c r="D576" i="7" s="1"/>
  <c r="B583" i="7" l="1"/>
  <c r="B57" i="7" l="1"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C41"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6" i="7"/>
  <c r="AP14" i="7"/>
  <c r="AB559" i="7"/>
  <c r="AB555" i="7"/>
  <c r="AB528" i="7"/>
  <c r="AB522" i="7"/>
  <c r="AB146" i="7"/>
  <c r="AB14" i="7"/>
  <c r="G7" i="7"/>
  <c r="G559" i="7"/>
  <c r="G555" i="7"/>
  <c r="G528" i="7"/>
  <c r="G522" i="7"/>
  <c r="G146" i="7"/>
  <c r="G14" i="7"/>
  <c r="Q559" i="7"/>
  <c r="Q555" i="7"/>
  <c r="Q528" i="7"/>
  <c r="Q522" i="7"/>
  <c r="Q146" i="7"/>
  <c r="Q14" i="7"/>
  <c r="AM559" i="7"/>
  <c r="AM555" i="7"/>
  <c r="AM528" i="7"/>
  <c r="AM522" i="7"/>
  <c r="AM146" i="7"/>
  <c r="AM14" i="7"/>
  <c r="R559" i="7"/>
  <c r="R555" i="7"/>
  <c r="R528" i="7"/>
  <c r="R522" i="7"/>
  <c r="R146" i="7"/>
  <c r="R14" i="7"/>
  <c r="D7" i="7"/>
  <c r="D559" i="7"/>
  <c r="D555" i="7"/>
  <c r="D528" i="7"/>
  <c r="D522" i="7"/>
  <c r="D146" i="7"/>
  <c r="D14" i="7"/>
  <c r="AN559" i="7"/>
  <c r="AN555" i="7"/>
  <c r="AN528" i="7"/>
  <c r="AN522" i="7"/>
  <c r="AN146" i="7"/>
  <c r="AN14" i="7"/>
  <c r="X559" i="7"/>
  <c r="X555" i="7"/>
  <c r="X528" i="7"/>
  <c r="X522" i="7"/>
  <c r="X146" i="7"/>
  <c r="X14" i="7"/>
  <c r="J559" i="7"/>
  <c r="J555" i="7"/>
  <c r="J528" i="7"/>
  <c r="J522" i="7"/>
  <c r="J146" i="7"/>
  <c r="J14" i="7"/>
  <c r="U559" i="7"/>
  <c r="U555" i="7"/>
  <c r="U528" i="7"/>
  <c r="U522" i="7"/>
  <c r="U146" i="7"/>
  <c r="U14" i="7"/>
  <c r="Y559" i="7"/>
  <c r="Y555" i="7"/>
  <c r="Y528" i="7"/>
  <c r="Y522" i="7"/>
  <c r="Y146" i="7"/>
  <c r="Y14" i="7"/>
  <c r="AC559" i="7"/>
  <c r="AC555" i="7"/>
  <c r="AC528" i="7"/>
  <c r="AC522" i="7"/>
  <c r="AC146" i="7"/>
  <c r="AC14" i="7"/>
  <c r="O559" i="7"/>
  <c r="O555" i="7"/>
  <c r="O528" i="7"/>
  <c r="O522" i="7"/>
  <c r="O146" i="7"/>
  <c r="O14" i="7"/>
  <c r="S559" i="7"/>
  <c r="S555" i="7"/>
  <c r="S528" i="7"/>
  <c r="S522" i="7"/>
  <c r="S146" i="7"/>
  <c r="S14" i="7"/>
  <c r="E559" i="7"/>
  <c r="E555" i="7"/>
  <c r="E528" i="7"/>
  <c r="E522" i="7"/>
  <c r="E146" i="7"/>
  <c r="E14" i="7"/>
  <c r="AK559" i="7"/>
  <c r="AK555" i="7"/>
  <c r="AK528" i="7"/>
  <c r="AK522" i="7"/>
  <c r="AK146" i="7"/>
  <c r="AK14" i="7"/>
  <c r="F559" i="7"/>
  <c r="F555" i="7"/>
  <c r="F528" i="7"/>
  <c r="F522" i="7"/>
  <c r="F146" i="7"/>
  <c r="F14" i="7"/>
  <c r="C7" i="7"/>
  <c r="C563" i="7"/>
  <c r="C559" i="7"/>
  <c r="C555" i="7"/>
  <c r="C528" i="7"/>
  <c r="C522" i="7"/>
  <c r="C146" i="7"/>
  <c r="C14" i="7"/>
  <c r="AF559" i="7"/>
  <c r="AF555" i="7"/>
  <c r="AF528" i="7"/>
  <c r="AF522" i="7"/>
  <c r="AF146" i="7"/>
  <c r="AF14" i="7"/>
  <c r="AJ559" i="7"/>
  <c r="AJ555" i="7"/>
  <c r="AJ528" i="7"/>
  <c r="AJ522" i="7"/>
  <c r="AJ146" i="7"/>
  <c r="AJ14" i="7"/>
  <c r="H559" i="7"/>
  <c r="H555" i="7"/>
  <c r="H528" i="7"/>
  <c r="H522" i="7"/>
  <c r="H146" i="7"/>
  <c r="H14" i="7"/>
  <c r="AE559" i="7"/>
  <c r="AE555" i="7"/>
  <c r="AE528" i="7"/>
  <c r="AE522" i="7"/>
  <c r="AE146" i="7"/>
  <c r="AE14" i="7"/>
  <c r="AI559" i="7"/>
  <c r="AI555" i="7"/>
  <c r="AI528" i="7"/>
  <c r="AI522" i="7"/>
  <c r="AI146" i="7"/>
  <c r="AI14" i="7"/>
  <c r="N559" i="7"/>
  <c r="N555" i="7"/>
  <c r="N528" i="7"/>
  <c r="N522" i="7"/>
  <c r="N146" i="7"/>
  <c r="N14" i="7"/>
  <c r="K559" i="7"/>
  <c r="K555" i="7"/>
  <c r="K528" i="7"/>
  <c r="K522" i="7"/>
  <c r="K146" i="7"/>
  <c r="K14" i="7"/>
  <c r="V7" i="7"/>
  <c r="V559" i="7"/>
  <c r="V555" i="7"/>
  <c r="V528" i="7"/>
  <c r="V522" i="7"/>
  <c r="V146" i="7"/>
  <c r="V14" i="7"/>
  <c r="AG559" i="7"/>
  <c r="AG555" i="7"/>
  <c r="AG528" i="7"/>
  <c r="AG522" i="7"/>
  <c r="AG146" i="7"/>
  <c r="AG14" i="7"/>
  <c r="Z559" i="7"/>
  <c r="Z555" i="7"/>
  <c r="Z528" i="7"/>
  <c r="Z522" i="7"/>
  <c r="Z146" i="7"/>
  <c r="Z14" i="7"/>
  <c r="L559" i="7"/>
  <c r="L555" i="7"/>
  <c r="L528" i="7"/>
  <c r="L522" i="7"/>
  <c r="L146" i="7"/>
  <c r="L14" i="7"/>
  <c r="AD559" i="7"/>
  <c r="AD555" i="7"/>
  <c r="AD528" i="7"/>
  <c r="AD522" i="7"/>
  <c r="AD146" i="7"/>
  <c r="AD14" i="7"/>
  <c r="W559" i="7"/>
  <c r="W555" i="7"/>
  <c r="W528" i="7"/>
  <c r="W522" i="7"/>
  <c r="W146" i="7"/>
  <c r="W14" i="7"/>
  <c r="P559" i="7"/>
  <c r="P555" i="7"/>
  <c r="P528" i="7"/>
  <c r="P522" i="7"/>
  <c r="P146" i="7"/>
  <c r="P14" i="7"/>
  <c r="I559" i="7"/>
  <c r="I555" i="7"/>
  <c r="I528" i="7"/>
  <c r="I522" i="7"/>
  <c r="I146" i="7"/>
  <c r="I14" i="7"/>
  <c r="AO559" i="7"/>
  <c r="AO555" i="7"/>
  <c r="AO528" i="7"/>
  <c r="AO522" i="7"/>
  <c r="AO146" i="7"/>
  <c r="AO14" i="7"/>
  <c r="AL559" i="7"/>
  <c r="AL555" i="7"/>
  <c r="AL528" i="7"/>
  <c r="AL522" i="7"/>
  <c r="AL146" i="7"/>
  <c r="AL14" i="7"/>
  <c r="AA559" i="7"/>
  <c r="AA555" i="7"/>
  <c r="AA528" i="7"/>
  <c r="AA522" i="7"/>
  <c r="AA146" i="7"/>
  <c r="AA14" i="7"/>
  <c r="T559" i="7"/>
  <c r="T555" i="7"/>
  <c r="T528" i="7"/>
  <c r="T522" i="7"/>
  <c r="T146" i="7"/>
  <c r="T14" i="7"/>
  <c r="M559" i="7"/>
  <c r="M555" i="7"/>
  <c r="M528" i="7"/>
  <c r="M522" i="7"/>
  <c r="M146" i="7"/>
  <c r="M14" i="7"/>
  <c r="AH559" i="7"/>
  <c r="AH555" i="7"/>
  <c r="AH528" i="7"/>
  <c r="AH522"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581" i="7" s="1"/>
  <c r="B582" i="7" s="1"/>
  <c r="B584" i="7" s="1"/>
  <c r="B608" i="7"/>
  <c r="C2" i="7" l="1"/>
  <c r="C59" i="7" l="1"/>
  <c r="C29" i="7"/>
  <c r="C608" i="7"/>
  <c r="C614" i="7"/>
  <c r="D2" i="7"/>
  <c r="C56" i="7"/>
  <c r="C44" i="1"/>
  <c r="C45" i="1"/>
  <c r="D59" i="7" l="1"/>
  <c r="D31" i="7"/>
  <c r="D29" i="7"/>
  <c r="E2" i="7"/>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9" i="7" l="1"/>
  <c r="E31" i="7"/>
  <c r="E29" i="7"/>
  <c r="F2" i="7"/>
  <c r="E608" i="7"/>
  <c r="E614" i="7"/>
  <c r="E56" i="7"/>
  <c r="G390" i="7"/>
  <c r="P254" i="7"/>
  <c r="G254" i="7"/>
  <c r="C146" i="1"/>
  <c r="B253" i="7" s="1"/>
  <c r="F59" i="7" l="1"/>
  <c r="F31" i="7"/>
  <c r="F29" i="7"/>
  <c r="G2" i="7"/>
  <c r="F614" i="7"/>
  <c r="F608" i="7"/>
  <c r="F56" i="7"/>
  <c r="B430" i="7"/>
  <c r="B429" i="7"/>
  <c r="C422" i="7" a="1"/>
  <c r="D422" i="7" s="1"/>
  <c r="M389" i="7"/>
  <c r="M388" i="7"/>
  <c r="B389" i="7"/>
  <c r="B294" i="7"/>
  <c r="B293" i="7"/>
  <c r="C286" i="7" a="1"/>
  <c r="D286" i="7" s="1"/>
  <c r="B286" i="7"/>
  <c r="B285" i="7"/>
  <c r="M253" i="7"/>
  <c r="M252" i="7"/>
  <c r="B252" i="7"/>
  <c r="G59" i="7" l="1"/>
  <c r="G31" i="7"/>
  <c r="G29" i="7"/>
  <c r="H2" i="7"/>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59" i="7" l="1"/>
  <c r="H31" i="7"/>
  <c r="H29" i="7"/>
  <c r="I2" i="7"/>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59" i="7" l="1"/>
  <c r="I31" i="7"/>
  <c r="I29" i="7"/>
  <c r="J2" i="7"/>
  <c r="I614" i="7"/>
  <c r="I608" i="7"/>
  <c r="I56" i="7"/>
  <c r="B604" i="7" a="1"/>
  <c r="C604" i="7" s="1"/>
  <c r="B603" i="7" a="1"/>
  <c r="C603" i="7" s="1"/>
  <c r="B602" i="7" a="1"/>
  <c r="B602" i="7" s="1"/>
  <c r="J59" i="7" l="1"/>
  <c r="J31" i="7"/>
  <c r="J29" i="7"/>
  <c r="K2" i="7"/>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9" i="7" l="1"/>
  <c r="K31" i="7"/>
  <c r="K29" i="7"/>
  <c r="L2" i="7"/>
  <c r="K608" i="7"/>
  <c r="K614" i="7"/>
  <c r="K56" i="7"/>
  <c r="L59" i="7" l="1"/>
  <c r="L31" i="7"/>
  <c r="L29" i="7"/>
  <c r="M2" i="7"/>
  <c r="L608" i="7"/>
  <c r="L614" i="7"/>
  <c r="L56" i="7"/>
  <c r="AP616" i="7"/>
  <c r="M59" i="7" l="1"/>
  <c r="M31" i="7"/>
  <c r="M29" i="7"/>
  <c r="N2" i="7"/>
  <c r="M608" i="7"/>
  <c r="M614" i="7"/>
  <c r="M56" i="7"/>
  <c r="B92" i="7"/>
  <c r="N59" i="7" l="1"/>
  <c r="N31" i="7"/>
  <c r="N29" i="7"/>
  <c r="O2" i="7"/>
  <c r="N614" i="7"/>
  <c r="N608" i="7"/>
  <c r="N56" i="7"/>
  <c r="O59" i="7" l="1"/>
  <c r="O31" i="7"/>
  <c r="O29" i="7"/>
  <c r="P2" i="7"/>
  <c r="O608" i="7"/>
  <c r="O614" i="7"/>
  <c r="O56" i="7"/>
  <c r="B16" i="7" a="1"/>
  <c r="C16" i="7" s="1"/>
  <c r="C18" i="7" s="1"/>
  <c r="B15" i="7" a="1"/>
  <c r="C15" i="7" s="1"/>
  <c r="P59" i="7" l="1"/>
  <c r="P31" i="7"/>
  <c r="P29" i="7"/>
  <c r="B616" i="7"/>
  <c r="Q2" i="7"/>
  <c r="P614" i="7"/>
  <c r="P608"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59" i="7" l="1"/>
  <c r="Q31" i="7"/>
  <c r="Q29" i="7"/>
  <c r="R2" i="7"/>
  <c r="Q614" i="7"/>
  <c r="Q608" i="7"/>
  <c r="Q56" i="7"/>
  <c r="AI616" i="7"/>
  <c r="AJ145" i="7"/>
  <c r="F616" i="7"/>
  <c r="G145" i="7"/>
  <c r="AL616" i="7"/>
  <c r="AM145" i="7"/>
  <c r="O616" i="7"/>
  <c r="P145" i="7"/>
  <c r="AE616" i="7"/>
  <c r="AF145" i="7"/>
  <c r="Q616" i="7"/>
  <c r="R145" i="7"/>
  <c r="X616" i="7"/>
  <c r="Y145" i="7"/>
  <c r="AK616" i="7"/>
  <c r="AL145" i="7"/>
  <c r="J616" i="7"/>
  <c r="K145" i="7"/>
  <c r="C616" i="7"/>
  <c r="D145" i="7"/>
  <c r="S616" i="7"/>
  <c r="T145" i="7"/>
  <c r="Y616" i="7"/>
  <c r="Z145" i="7"/>
  <c r="AJ616" i="7"/>
  <c r="AK145" i="7"/>
  <c r="N616" i="7"/>
  <c r="O145" i="7"/>
  <c r="G616" i="7"/>
  <c r="H145" i="7"/>
  <c r="AM616" i="7"/>
  <c r="AN145" i="7"/>
  <c r="D616" i="7"/>
  <c r="E145" i="7"/>
  <c r="P616" i="7"/>
  <c r="Q145" i="7"/>
  <c r="AC616" i="7"/>
  <c r="AD145" i="7"/>
  <c r="AF616" i="7"/>
  <c r="AG145" i="7"/>
  <c r="V616" i="7"/>
  <c r="W145" i="7"/>
  <c r="H616" i="7"/>
  <c r="I145" i="7"/>
  <c r="Z616" i="7"/>
  <c r="AA145" i="7"/>
  <c r="E616" i="7"/>
  <c r="F145" i="7"/>
  <c r="T616" i="7"/>
  <c r="U145" i="7"/>
  <c r="AD616" i="7"/>
  <c r="AE145" i="7"/>
  <c r="W616" i="7"/>
  <c r="X145" i="7"/>
  <c r="AG616" i="7"/>
  <c r="AH145" i="7"/>
  <c r="R616" i="7"/>
  <c r="S145" i="7"/>
  <c r="AH616" i="7"/>
  <c r="AI145" i="7"/>
  <c r="K616" i="7"/>
  <c r="L145" i="7"/>
  <c r="AA616" i="7"/>
  <c r="AB145" i="7"/>
  <c r="I616" i="7"/>
  <c r="J145" i="7"/>
  <c r="AO616" i="7"/>
  <c r="AP145" i="7"/>
  <c r="M616" i="7"/>
  <c r="N145" i="7"/>
  <c r="AB616" i="7"/>
  <c r="AC145" i="7"/>
  <c r="AN616" i="7"/>
  <c r="AO145" i="7"/>
  <c r="L616" i="7"/>
  <c r="M145" i="7"/>
  <c r="U616" i="7"/>
  <c r="V145" i="7"/>
  <c r="D148" i="1"/>
  <c r="R59" i="7" l="1"/>
  <c r="R31" i="7"/>
  <c r="R29" i="7"/>
  <c r="S2" i="7"/>
  <c r="R614" i="7"/>
  <c r="R608" i="7"/>
  <c r="R56" i="7"/>
  <c r="E148" i="1"/>
  <c r="S59" i="7" l="1"/>
  <c r="S31" i="7"/>
  <c r="S29" i="7"/>
  <c r="F148" i="1"/>
  <c r="G148" i="1" s="1"/>
  <c r="T2" i="7"/>
  <c r="S608" i="7"/>
  <c r="S614" i="7"/>
  <c r="S56" i="7"/>
  <c r="B83" i="7"/>
  <c r="T59" i="7" l="1"/>
  <c r="T31" i="7"/>
  <c r="T29" i="7"/>
  <c r="U2" i="7"/>
  <c r="T608" i="7"/>
  <c r="T614" i="7"/>
  <c r="T56" i="7"/>
  <c r="H148" i="1"/>
  <c r="B82" i="7"/>
  <c r="U59" i="7" l="1"/>
  <c r="U31" i="7"/>
  <c r="U29" i="7"/>
  <c r="V2" i="7"/>
  <c r="U614" i="7"/>
  <c r="U608" i="7"/>
  <c r="U56" i="7"/>
  <c r="I148" i="1"/>
  <c r="V31" i="7" l="1"/>
  <c r="V59" i="7"/>
  <c r="V29" i="7"/>
  <c r="W2" i="7"/>
  <c r="V614" i="7"/>
  <c r="V608" i="7"/>
  <c r="V56" i="7"/>
  <c r="J148" i="1"/>
  <c r="M383" i="7"/>
  <c r="B410" i="7"/>
  <c r="B409" i="7"/>
  <c r="B407" i="7"/>
  <c r="B271" i="7"/>
  <c r="B404" i="7"/>
  <c r="B403" i="7"/>
  <c r="B402" i="7"/>
  <c r="B401" i="7"/>
  <c r="B268" i="7"/>
  <c r="B267" i="7"/>
  <c r="B266" i="7"/>
  <c r="B274" i="7"/>
  <c r="B273" i="7"/>
  <c r="W59" i="7" l="1"/>
  <c r="W31" i="7"/>
  <c r="W29" i="7"/>
  <c r="X2" i="7"/>
  <c r="W608" i="7"/>
  <c r="W614" i="7"/>
  <c r="W56" i="7"/>
  <c r="K148" i="1"/>
  <c r="F9" i="1"/>
  <c r="X31" i="7" l="1"/>
  <c r="X59" i="7"/>
  <c r="X29" i="7"/>
  <c r="Y2" i="7"/>
  <c r="X614" i="7"/>
  <c r="X608" i="7"/>
  <c r="X56" i="7"/>
  <c r="L148" i="1"/>
  <c r="B622" i="7"/>
  <c r="B93" i="7"/>
  <c r="Y59" i="7" l="1"/>
  <c r="Y31" i="7"/>
  <c r="Y29" i="7"/>
  <c r="Z2" i="7"/>
  <c r="Y614" i="7"/>
  <c r="Y608" i="7"/>
  <c r="Y56" i="7"/>
  <c r="M148" i="1"/>
  <c r="F10" i="1"/>
  <c r="B84" i="7"/>
  <c r="B81" i="7"/>
  <c r="Z31" i="7" l="1"/>
  <c r="Z59" i="7"/>
  <c r="Z29" i="7"/>
  <c r="AA2" i="7"/>
  <c r="Z614" i="7"/>
  <c r="Z608" i="7"/>
  <c r="Z56" i="7"/>
  <c r="N148" i="1"/>
  <c r="G85" i="1"/>
  <c r="G84" i="1"/>
  <c r="G83" i="1"/>
  <c r="G82" i="1"/>
  <c r="G81" i="1"/>
  <c r="AA59" i="7" l="1"/>
  <c r="AA31" i="7"/>
  <c r="AA29" i="7"/>
  <c r="AB2" i="7"/>
  <c r="AA608" i="7"/>
  <c r="AA614" i="7"/>
  <c r="AA56" i="7"/>
  <c r="O148" i="1"/>
  <c r="B387" i="7"/>
  <c r="B386" i="7"/>
  <c r="B251" i="7"/>
  <c r="B250" i="7"/>
  <c r="B384" i="7"/>
  <c r="B249" i="7"/>
  <c r="B383" i="7"/>
  <c r="B248" i="7"/>
  <c r="B247" i="7"/>
  <c r="B385" i="7"/>
  <c r="B388" i="7"/>
  <c r="C145" i="1"/>
  <c r="H81" i="1"/>
  <c r="I81" i="1" s="1"/>
  <c r="H83" i="1"/>
  <c r="I83" i="1" s="1"/>
  <c r="H84" i="1"/>
  <c r="I84" i="1" s="1"/>
  <c r="H85" i="1"/>
  <c r="I85" i="1" s="1"/>
  <c r="H82" i="1"/>
  <c r="I82" i="1" s="1"/>
  <c r="G86" i="1"/>
  <c r="AB31" i="7" l="1"/>
  <c r="AB59" i="7"/>
  <c r="AB29" i="7"/>
  <c r="AC2" i="7"/>
  <c r="AB608" i="7"/>
  <c r="AB614" i="7"/>
  <c r="AB56" i="7"/>
  <c r="B254" i="7"/>
  <c r="B390" i="7"/>
  <c r="P148" i="1"/>
  <c r="H86" i="1"/>
  <c r="I86" i="1"/>
  <c r="B85" i="7" s="1"/>
  <c r="C42" i="1"/>
  <c r="B162" i="7" s="1"/>
  <c r="AC59" i="7" l="1"/>
  <c r="AC31" i="7"/>
  <c r="AC29" i="7"/>
  <c r="B161" i="7"/>
  <c r="B163" i="7"/>
  <c r="AD2" i="7"/>
  <c r="AC614" i="7"/>
  <c r="AC608" i="7"/>
  <c r="AC56" i="7"/>
  <c r="Q148" i="1"/>
  <c r="B288" i="7"/>
  <c r="G42" i="4"/>
  <c r="G3" i="4"/>
  <c r="AD31" i="7" l="1"/>
  <c r="AD59" i="7"/>
  <c r="AD29" i="7"/>
  <c r="AE2" i="7"/>
  <c r="AD614" i="7"/>
  <c r="AD608" i="7"/>
  <c r="AD56" i="7"/>
  <c r="R148" i="1"/>
  <c r="C546" i="7"/>
  <c r="C547" i="7"/>
  <c r="C548" i="7"/>
  <c r="C549" i="7"/>
  <c r="C539" i="7"/>
  <c r="B265" i="7" s="1"/>
  <c r="C540" i="7"/>
  <c r="C181" i="7" s="1"/>
  <c r="C541" i="7"/>
  <c r="C182" i="7" s="1"/>
  <c r="C542" i="7"/>
  <c r="C183" i="7" s="1"/>
  <c r="AE59" i="7" l="1"/>
  <c r="AE31" i="7"/>
  <c r="AE29" i="7"/>
  <c r="C229" i="7"/>
  <c r="C189" i="7"/>
  <c r="C228" i="7"/>
  <c r="C188" i="7"/>
  <c r="C227" i="7"/>
  <c r="C187" i="7"/>
  <c r="C186" i="7"/>
  <c r="C226" i="7"/>
  <c r="AF2" i="7"/>
  <c r="AE608" i="7"/>
  <c r="AE614" i="7"/>
  <c r="AE56" i="7"/>
  <c r="S148" i="1"/>
  <c r="B272" i="7"/>
  <c r="B275" i="7" s="1"/>
  <c r="E254" i="7" s="1"/>
  <c r="E253" i="7" s="1"/>
  <c r="B408" i="7"/>
  <c r="C543" i="7"/>
  <c r="C550" i="7"/>
  <c r="B87" i="7" s="1"/>
  <c r="C220" i="7"/>
  <c r="C222" i="7"/>
  <c r="C180" i="7"/>
  <c r="C221" i="7"/>
  <c r="C223" i="7"/>
  <c r="AF59" i="7" l="1"/>
  <c r="AF31" i="7"/>
  <c r="AF29" i="7"/>
  <c r="AG2" i="7"/>
  <c r="AF614" i="7"/>
  <c r="AF608" i="7"/>
  <c r="AF56" i="7"/>
  <c r="T148" i="1"/>
  <c r="B107" i="7"/>
  <c r="C230" i="7"/>
  <c r="C55" i="1"/>
  <c r="C50" i="1"/>
  <c r="C31" i="7" s="1"/>
  <c r="AG59" i="7" l="1"/>
  <c r="AG31" i="7"/>
  <c r="AG29" i="7"/>
  <c r="AH2" i="7"/>
  <c r="AG614" i="7"/>
  <c r="AG608" i="7"/>
  <c r="AG56" i="7"/>
  <c r="U148"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9" i="7" l="1"/>
  <c r="AH31" i="7"/>
  <c r="AH29" i="7"/>
  <c r="B263" i="7"/>
  <c r="AI2" i="7"/>
  <c r="AH614" i="7"/>
  <c r="AH608" i="7"/>
  <c r="AH56" i="7"/>
  <c r="V148" i="1"/>
  <c r="AI59" i="7" l="1"/>
  <c r="AI31" i="7"/>
  <c r="AI29" i="7"/>
  <c r="AJ2" i="7"/>
  <c r="AI608" i="7"/>
  <c r="AI614" i="7"/>
  <c r="AI56" i="7"/>
  <c r="C60" i="7"/>
  <c r="C430" i="7"/>
  <c r="C294" i="7"/>
  <c r="W148" i="1"/>
  <c r="C581" i="7"/>
  <c r="C615" i="7"/>
  <c r="C526" i="7"/>
  <c r="C520" i="7"/>
  <c r="C566" i="7"/>
  <c r="C562" i="7"/>
  <c r="C558" i="7"/>
  <c r="C554" i="7"/>
  <c r="C38" i="7"/>
  <c r="C42" i="7"/>
  <c r="C43" i="7" s="1"/>
  <c r="C35" i="7"/>
  <c r="C583" i="7"/>
  <c r="D583" i="7" s="1"/>
  <c r="C145" i="7"/>
  <c r="C690" i="7"/>
  <c r="C658" i="7"/>
  <c r="C626" i="7"/>
  <c r="C28" i="7"/>
  <c r="C61" i="7"/>
  <c r="AJ59" i="7" l="1"/>
  <c r="AJ31" i="7"/>
  <c r="AJ29" i="7"/>
  <c r="AK2" i="7"/>
  <c r="AJ614" i="7"/>
  <c r="AJ608" i="7"/>
  <c r="AJ56" i="7"/>
  <c r="D60" i="7"/>
  <c r="D430" i="7"/>
  <c r="D294" i="7"/>
  <c r="C92" i="7"/>
  <c r="X148" i="1"/>
  <c r="D581" i="7"/>
  <c r="D615" i="7"/>
  <c r="D566" i="7"/>
  <c r="D562" i="7"/>
  <c r="D558" i="7"/>
  <c r="D554" i="7"/>
  <c r="D526" i="7"/>
  <c r="D520" i="7"/>
  <c r="D38" i="7"/>
  <c r="D42" i="7"/>
  <c r="D35" i="7"/>
  <c r="E583" i="7"/>
  <c r="D690" i="7"/>
  <c r="D658" i="7"/>
  <c r="D626" i="7"/>
  <c r="D28" i="7"/>
  <c r="D61" i="7"/>
  <c r="AK59" i="7" l="1"/>
  <c r="AK31" i="7"/>
  <c r="AK29" i="7"/>
  <c r="AL2" i="7"/>
  <c r="AK614" i="7"/>
  <c r="AK608" i="7"/>
  <c r="AK56" i="7"/>
  <c r="E60" i="7"/>
  <c r="E430" i="7"/>
  <c r="E294" i="7"/>
  <c r="D92" i="7"/>
  <c r="Y148" i="1"/>
  <c r="E581" i="7"/>
  <c r="E615" i="7"/>
  <c r="E526" i="7"/>
  <c r="E520" i="7"/>
  <c r="E566" i="7"/>
  <c r="E562" i="7"/>
  <c r="E558" i="7"/>
  <c r="E554" i="7"/>
  <c r="E38" i="7"/>
  <c r="E42" i="7"/>
  <c r="E35" i="7"/>
  <c r="F583" i="7"/>
  <c r="E690" i="7"/>
  <c r="E658" i="7"/>
  <c r="E626" i="7"/>
  <c r="E61" i="7"/>
  <c r="E28" i="7"/>
  <c r="D94" i="1"/>
  <c r="D96" i="1"/>
  <c r="D95" i="1"/>
  <c r="AL59" i="7" l="1"/>
  <c r="AL31" i="7"/>
  <c r="AL29" i="7"/>
  <c r="AM2" i="7"/>
  <c r="AL614" i="7"/>
  <c r="AL608" i="7"/>
  <c r="AL56" i="7"/>
  <c r="F60" i="7"/>
  <c r="F430" i="7"/>
  <c r="F294" i="7"/>
  <c r="Z148" i="1"/>
  <c r="E92" i="7"/>
  <c r="F581" i="7"/>
  <c r="F615" i="7"/>
  <c r="F520" i="7"/>
  <c r="F566" i="7"/>
  <c r="F562" i="7"/>
  <c r="F558" i="7"/>
  <c r="F554" i="7"/>
  <c r="F526" i="7"/>
  <c r="F38" i="7"/>
  <c r="F42" i="7"/>
  <c r="F35" i="7"/>
  <c r="G583" i="7"/>
  <c r="F658" i="7"/>
  <c r="F690" i="7"/>
  <c r="F626" i="7"/>
  <c r="F61" i="7"/>
  <c r="F28" i="7"/>
  <c r="AP610" i="7"/>
  <c r="AM59" i="7" l="1"/>
  <c r="AM31" i="7"/>
  <c r="AM29" i="7"/>
  <c r="AN2" i="7"/>
  <c r="AM608" i="7"/>
  <c r="AM614" i="7"/>
  <c r="AM56" i="7"/>
  <c r="G60" i="7"/>
  <c r="G430" i="7"/>
  <c r="G294" i="7"/>
  <c r="F92" i="7"/>
  <c r="AA148" i="1"/>
  <c r="G581" i="7"/>
  <c r="G615" i="7"/>
  <c r="G526" i="7"/>
  <c r="G520" i="7"/>
  <c r="G558" i="7"/>
  <c r="G566" i="7"/>
  <c r="G562" i="7"/>
  <c r="G554" i="7"/>
  <c r="G38" i="7"/>
  <c r="G42" i="7"/>
  <c r="G35" i="7"/>
  <c r="H583" i="7"/>
  <c r="G690" i="7"/>
  <c r="G658" i="7"/>
  <c r="G626" i="7"/>
  <c r="G28" i="7"/>
  <c r="G61"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9" i="7" l="1"/>
  <c r="AN31" i="7"/>
  <c r="AN29" i="7"/>
  <c r="AO2" i="7"/>
  <c r="AN608" i="7"/>
  <c r="AN614" i="7"/>
  <c r="AN56" i="7"/>
  <c r="H60" i="7"/>
  <c r="H430" i="7"/>
  <c r="H294" i="7"/>
  <c r="G92" i="7"/>
  <c r="AB148" i="1"/>
  <c r="H581" i="7"/>
  <c r="H615" i="7"/>
  <c r="H558" i="7"/>
  <c r="H526" i="7"/>
  <c r="H520" i="7"/>
  <c r="H566" i="7"/>
  <c r="H562" i="7"/>
  <c r="H554" i="7"/>
  <c r="H38" i="7"/>
  <c r="H42" i="7"/>
  <c r="H35" i="7"/>
  <c r="I583" i="7"/>
  <c r="H690" i="7"/>
  <c r="H626" i="7"/>
  <c r="H658" i="7"/>
  <c r="H28" i="7"/>
  <c r="H61"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 i="7" l="1"/>
  <c r="AO31" i="7"/>
  <c r="AO29" i="7"/>
  <c r="AP2" i="7"/>
  <c r="AO614" i="7"/>
  <c r="AO608" i="7"/>
  <c r="AO56" i="7"/>
  <c r="I60" i="7"/>
  <c r="I430" i="7"/>
  <c r="I294" i="7"/>
  <c r="AC148" i="1"/>
  <c r="I581" i="7"/>
  <c r="I615" i="7"/>
  <c r="H92"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1" i="7"/>
  <c r="I28" i="7"/>
  <c r="C214" i="7"/>
  <c r="C174" i="7"/>
  <c r="C216" i="7"/>
  <c r="C176" i="7"/>
  <c r="C215" i="7"/>
  <c r="C175" i="7"/>
  <c r="C217" i="7"/>
  <c r="C177" i="7"/>
  <c r="C609" i="7"/>
  <c r="C537" i="7"/>
  <c r="B86" i="7" s="1"/>
  <c r="B269" i="7"/>
  <c r="B101" i="7"/>
  <c r="B399" i="7"/>
  <c r="B405" i="7"/>
  <c r="D639" i="7"/>
  <c r="D419" i="7"/>
  <c r="D285" i="7"/>
  <c r="C703" i="7"/>
  <c r="C356" i="7"/>
  <c r="C671" i="7"/>
  <c r="C639" i="7"/>
  <c r="C305" i="7"/>
  <c r="C527" i="7"/>
  <c r="C521" i="7"/>
  <c r="C420" i="7"/>
  <c r="C419" i="7"/>
  <c r="C418" i="7"/>
  <c r="C417" i="7"/>
  <c r="C416" i="7"/>
  <c r="C436" i="7"/>
  <c r="C300" i="7"/>
  <c r="C284" i="7"/>
  <c r="C283" i="7"/>
  <c r="C282" i="7"/>
  <c r="C281" i="7"/>
  <c r="C280" i="7"/>
  <c r="B132" i="7"/>
  <c r="C37" i="7"/>
  <c r="D37" i="7"/>
  <c r="B128"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9" i="7" l="1"/>
  <c r="AP31" i="7"/>
  <c r="AP29" i="7"/>
  <c r="AP614" i="7"/>
  <c r="AP608" i="7"/>
  <c r="AP56" i="7"/>
  <c r="D390" i="7"/>
  <c r="D389" i="7" s="1"/>
  <c r="J60" i="7"/>
  <c r="J430" i="7"/>
  <c r="J294" i="7"/>
  <c r="D254" i="7"/>
  <c r="B276" i="7"/>
  <c r="I92" i="7"/>
  <c r="AD148" i="1"/>
  <c r="J581" i="7"/>
  <c r="J615" i="7"/>
  <c r="J526" i="7"/>
  <c r="J554" i="7"/>
  <c r="J520" i="7"/>
  <c r="J566" i="7"/>
  <c r="J562" i="7"/>
  <c r="J558" i="7"/>
  <c r="J38" i="7"/>
  <c r="J42" i="7"/>
  <c r="J35" i="7"/>
  <c r="K583" i="7"/>
  <c r="B88" i="7"/>
  <c r="B106"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1"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60" i="7" l="1"/>
  <c r="K430" i="7"/>
  <c r="K294" i="7"/>
  <c r="J92" i="7"/>
  <c r="D252" i="7"/>
  <c r="D253" i="7"/>
  <c r="AE148" i="1"/>
  <c r="K581" i="7"/>
  <c r="K615"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1"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60" i="7"/>
  <c r="L430" i="7"/>
  <c r="L294" i="7"/>
  <c r="K92" i="7"/>
  <c r="AF148" i="1"/>
  <c r="L581" i="7"/>
  <c r="L615"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1"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60" i="7"/>
  <c r="M430" i="7"/>
  <c r="M294" i="7"/>
  <c r="L92" i="7"/>
  <c r="AG148" i="1"/>
  <c r="M581" i="7"/>
  <c r="M615"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1"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0" i="7" l="1"/>
  <c r="N430" i="7"/>
  <c r="N294" i="7"/>
  <c r="M92" i="7"/>
  <c r="AH148" i="1"/>
  <c r="N581" i="7"/>
  <c r="N615"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1"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60" i="7"/>
  <c r="O430" i="7"/>
  <c r="O294" i="7"/>
  <c r="AI148" i="1"/>
  <c r="O581" i="7"/>
  <c r="O615" i="7"/>
  <c r="N92"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1"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60" i="7"/>
  <c r="P430" i="7"/>
  <c r="P294" i="7"/>
  <c r="AJ148" i="1"/>
  <c r="O92" i="7"/>
  <c r="P581" i="7"/>
  <c r="P615"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1"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60" i="7"/>
  <c r="Q430" i="7"/>
  <c r="Q294" i="7"/>
  <c r="K679" i="7"/>
  <c r="AK148" i="1"/>
  <c r="Q581" i="7"/>
  <c r="Q615" i="7"/>
  <c r="P92"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8" i="7" s="1"/>
  <c r="E635" i="7"/>
  <c r="E636" i="7" s="1"/>
  <c r="E621" i="7" s="1"/>
  <c r="E98" i="7" s="1"/>
  <c r="F635" i="7"/>
  <c r="F636" i="7" s="1"/>
  <c r="F621" i="7" s="1"/>
  <c r="F98" i="7" s="1"/>
  <c r="G635" i="7"/>
  <c r="G636" i="7" s="1"/>
  <c r="G621" i="7" s="1"/>
  <c r="G98" i="7" s="1"/>
  <c r="H635" i="7"/>
  <c r="H636" i="7" s="1"/>
  <c r="H621" i="7" s="1"/>
  <c r="H98" i="7" s="1"/>
  <c r="I635" i="7"/>
  <c r="I636" i="7" s="1"/>
  <c r="I621" i="7" s="1"/>
  <c r="I98" i="7" s="1"/>
  <c r="J635" i="7"/>
  <c r="J636" i="7" s="1"/>
  <c r="J621" i="7" s="1"/>
  <c r="J98" i="7" s="1"/>
  <c r="K635" i="7"/>
  <c r="K636" i="7" s="1"/>
  <c r="K621" i="7" s="1"/>
  <c r="K98" i="7" s="1"/>
  <c r="L635" i="7"/>
  <c r="M635" i="7"/>
  <c r="N635" i="7"/>
  <c r="O635" i="7"/>
  <c r="J647" i="7"/>
  <c r="C699" i="7"/>
  <c r="D699" i="7"/>
  <c r="D700" i="7" s="1"/>
  <c r="D685" i="7" s="1"/>
  <c r="D100" i="7" s="1"/>
  <c r="E699" i="7"/>
  <c r="E700" i="7" s="1"/>
  <c r="E685" i="7" s="1"/>
  <c r="E100" i="7" s="1"/>
  <c r="F699" i="7"/>
  <c r="F700" i="7" s="1"/>
  <c r="F685" i="7" s="1"/>
  <c r="F100" i="7" s="1"/>
  <c r="G699" i="7"/>
  <c r="G700" i="7" s="1"/>
  <c r="G685" i="7" s="1"/>
  <c r="G100" i="7" s="1"/>
  <c r="H699" i="7"/>
  <c r="H700" i="7" s="1"/>
  <c r="H685" i="7" s="1"/>
  <c r="H100" i="7" s="1"/>
  <c r="I699" i="7"/>
  <c r="I700" i="7" s="1"/>
  <c r="I685" i="7" s="1"/>
  <c r="I100" i="7" s="1"/>
  <c r="J699" i="7"/>
  <c r="J700" i="7" s="1"/>
  <c r="J685" i="7" s="1"/>
  <c r="J100" i="7" s="1"/>
  <c r="K699" i="7"/>
  <c r="K700" i="7" s="1"/>
  <c r="K685" i="7" s="1"/>
  <c r="K100"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99" i="7" s="1"/>
  <c r="E667" i="7"/>
  <c r="E668" i="7" s="1"/>
  <c r="E653" i="7" s="1"/>
  <c r="E99" i="7" s="1"/>
  <c r="F667" i="7"/>
  <c r="F668" i="7" s="1"/>
  <c r="F653" i="7" s="1"/>
  <c r="F99" i="7" s="1"/>
  <c r="G667" i="7"/>
  <c r="G668" i="7" s="1"/>
  <c r="G653" i="7" s="1"/>
  <c r="G99" i="7" s="1"/>
  <c r="H667" i="7"/>
  <c r="H668" i="7" s="1"/>
  <c r="H653" i="7" s="1"/>
  <c r="H99" i="7" s="1"/>
  <c r="I667" i="7"/>
  <c r="I668" i="7" s="1"/>
  <c r="I653" i="7" s="1"/>
  <c r="I99" i="7" s="1"/>
  <c r="J667" i="7"/>
  <c r="J668" i="7" s="1"/>
  <c r="J653" i="7" s="1"/>
  <c r="J99" i="7" s="1"/>
  <c r="K667" i="7"/>
  <c r="K668" i="7" s="1"/>
  <c r="K653" i="7" s="1"/>
  <c r="K99"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1"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0" i="7" l="1"/>
  <c r="R430" i="7"/>
  <c r="R294" i="7"/>
  <c r="Q92" i="7"/>
  <c r="AL148" i="1"/>
  <c r="R581" i="7"/>
  <c r="R615"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1" i="7"/>
  <c r="H101" i="7"/>
  <c r="I101" i="7"/>
  <c r="D101" i="7"/>
  <c r="G101" i="7"/>
  <c r="C314" i="7"/>
  <c r="D314" i="7"/>
  <c r="E314" i="7"/>
  <c r="F314" i="7"/>
  <c r="G314" i="7"/>
  <c r="H314" i="7"/>
  <c r="I314" i="7"/>
  <c r="J314" i="7"/>
  <c r="K314" i="7"/>
  <c r="C636" i="7"/>
  <c r="C621" i="7" s="1"/>
  <c r="C98" i="7" s="1"/>
  <c r="C339" i="7"/>
  <c r="D339" i="7"/>
  <c r="E339" i="7"/>
  <c r="F339" i="7"/>
  <c r="G339" i="7"/>
  <c r="H339" i="7"/>
  <c r="I339" i="7"/>
  <c r="J339" i="7"/>
  <c r="K339" i="7"/>
  <c r="C668" i="7"/>
  <c r="C653" i="7" s="1"/>
  <c r="C99" i="7" s="1"/>
  <c r="F101" i="7"/>
  <c r="C365" i="7"/>
  <c r="D365" i="7"/>
  <c r="F365" i="7"/>
  <c r="E365" i="7"/>
  <c r="G365" i="7"/>
  <c r="H365" i="7"/>
  <c r="I365" i="7"/>
  <c r="J365" i="7"/>
  <c r="K365" i="7"/>
  <c r="C700" i="7"/>
  <c r="C685" i="7" s="1"/>
  <c r="C100" i="7" s="1"/>
  <c r="E101"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1" i="7"/>
  <c r="R28" i="7"/>
  <c r="M609" i="7"/>
  <c r="L356" i="7"/>
  <c r="L636" i="7"/>
  <c r="L621" i="7" s="1"/>
  <c r="L98" i="7" s="1"/>
  <c r="L700" i="7"/>
  <c r="L685" i="7" s="1"/>
  <c r="L100" i="7" s="1"/>
  <c r="L305" i="7"/>
  <c r="L39" i="7"/>
  <c r="L668" i="7"/>
  <c r="L653" i="7" s="1"/>
  <c r="L99"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1" i="7"/>
  <c r="S60" i="7" l="1"/>
  <c r="S430" i="7"/>
  <c r="S294" i="7"/>
  <c r="R92" i="7"/>
  <c r="AM148" i="1"/>
  <c r="S581" i="7"/>
  <c r="S615"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1"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1" i="7"/>
  <c r="N609" i="7"/>
  <c r="M356" i="7"/>
  <c r="L101" i="7"/>
  <c r="M700" i="7"/>
  <c r="M685" i="7" s="1"/>
  <c r="M100"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8" i="7" s="1"/>
  <c r="M668" i="7"/>
  <c r="M653" i="7" s="1"/>
  <c r="M99" i="7" s="1"/>
  <c r="T60" i="7" l="1"/>
  <c r="T430" i="7"/>
  <c r="T294" i="7"/>
  <c r="S92" i="7"/>
  <c r="AN148" i="1"/>
  <c r="T581" i="7"/>
  <c r="T615"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1"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1" i="7"/>
  <c r="N39" i="7"/>
  <c r="N636" i="7"/>
  <c r="N621" i="7" s="1"/>
  <c r="N98" i="7" s="1"/>
  <c r="N668" i="7"/>
  <c r="N653" i="7" s="1"/>
  <c r="N99" i="7" s="1"/>
  <c r="N700" i="7"/>
  <c r="N685" i="7" s="1"/>
  <c r="N100" i="7" s="1"/>
  <c r="U60" i="7" l="1"/>
  <c r="U430" i="7"/>
  <c r="U294" i="7"/>
  <c r="T92" i="7"/>
  <c r="AO148" i="1"/>
  <c r="U581" i="7"/>
  <c r="U615"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1" i="7"/>
  <c r="U28" i="7"/>
  <c r="P609" i="7"/>
  <c r="O39" i="7"/>
  <c r="O636" i="7"/>
  <c r="O621" i="7" s="1"/>
  <c r="O98" i="7" s="1"/>
  <c r="O668" i="7"/>
  <c r="O653" i="7" s="1"/>
  <c r="O99"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1" i="7"/>
  <c r="O305" i="7"/>
  <c r="O700" i="7"/>
  <c r="O685" i="7" s="1"/>
  <c r="O100" i="7" s="1"/>
  <c r="O301" i="7"/>
  <c r="O443" i="7"/>
  <c r="O442" i="7"/>
  <c r="O450" i="7"/>
  <c r="O474" i="7"/>
  <c r="O467" i="7"/>
  <c r="O495" i="7"/>
  <c r="V60" i="7" l="1"/>
  <c r="V430" i="7"/>
  <c r="V294" i="7"/>
  <c r="U92" i="7"/>
  <c r="AP148" i="1"/>
  <c r="V581" i="7"/>
  <c r="V615"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1" i="7"/>
  <c r="V28" i="7"/>
  <c r="Q609" i="7"/>
  <c r="O101" i="7"/>
  <c r="O441" i="7"/>
  <c r="P446" i="7"/>
  <c r="P301" i="7"/>
  <c r="P444" i="7"/>
  <c r="P445" i="7"/>
  <c r="P449" i="7"/>
  <c r="P469" i="7"/>
  <c r="P473" i="7"/>
  <c r="P493" i="7"/>
  <c r="P497" i="7"/>
  <c r="P501" i="7"/>
  <c r="P470" i="7"/>
  <c r="P474" i="7"/>
  <c r="P494" i="7"/>
  <c r="P498" i="7"/>
  <c r="P502" i="7"/>
  <c r="P39" i="7"/>
  <c r="P305" i="7"/>
  <c r="P636" i="7"/>
  <c r="P621" i="7" s="1"/>
  <c r="P98" i="7" s="1"/>
  <c r="P668" i="7"/>
  <c r="P653" i="7" s="1"/>
  <c r="P99" i="7" s="1"/>
  <c r="P700" i="7"/>
  <c r="P685" i="7" s="1"/>
  <c r="P100"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0" i="7" l="1"/>
  <c r="W430" i="7"/>
  <c r="W294" i="7"/>
  <c r="AQ148" i="1"/>
  <c r="V92" i="7"/>
  <c r="W581" i="7"/>
  <c r="W615"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1" i="7"/>
  <c r="R609" i="7"/>
  <c r="Q305" i="7"/>
  <c r="Q668" i="7"/>
  <c r="Q653" i="7" s="1"/>
  <c r="Q99" i="7" s="1"/>
  <c r="Q39" i="7"/>
  <c r="Q330" i="7"/>
  <c r="Q636" i="7"/>
  <c r="Q621" i="7" s="1"/>
  <c r="Q98" i="7" s="1"/>
  <c r="Q445" i="7"/>
  <c r="Q447" i="7"/>
  <c r="Q444" i="7"/>
  <c r="Q448" i="7"/>
  <c r="Q468" i="7"/>
  <c r="Q472" i="7"/>
  <c r="Q476" i="7"/>
  <c r="Q496" i="7"/>
  <c r="Q500" i="7"/>
  <c r="Q469" i="7"/>
  <c r="Q473" i="7"/>
  <c r="Q493" i="7"/>
  <c r="Q497" i="7"/>
  <c r="Q501" i="7"/>
  <c r="P441" i="7"/>
  <c r="Q700" i="7"/>
  <c r="Q685" i="7" s="1"/>
  <c r="Q100" i="7" s="1"/>
  <c r="P101"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0" i="7" l="1"/>
  <c r="X430" i="7"/>
  <c r="X294" i="7"/>
  <c r="W92" i="7"/>
  <c r="X581" i="7"/>
  <c r="X615"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1" i="7"/>
  <c r="S609" i="7"/>
  <c r="B411" i="7"/>
  <c r="E390" i="7" s="1"/>
  <c r="E389" i="7" s="1"/>
  <c r="R305" i="7"/>
  <c r="Q101"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8" i="7" s="1"/>
  <c r="R668" i="7"/>
  <c r="R653" i="7" s="1"/>
  <c r="R99" i="7" s="1"/>
  <c r="R700" i="7"/>
  <c r="R685" i="7" s="1"/>
  <c r="R100" i="7" s="1"/>
  <c r="R444" i="7"/>
  <c r="R301" i="7"/>
  <c r="R442" i="7"/>
  <c r="R450" i="7"/>
  <c r="R443" i="7"/>
  <c r="R447" i="7"/>
  <c r="R467" i="7"/>
  <c r="R471" i="7"/>
  <c r="R475" i="7"/>
  <c r="R495" i="7"/>
  <c r="R499" i="7"/>
  <c r="R437" i="7"/>
  <c r="R468" i="7"/>
  <c r="R472" i="7"/>
  <c r="R476" i="7"/>
  <c r="R496" i="7"/>
  <c r="R500" i="7"/>
  <c r="Y430" i="7" l="1"/>
  <c r="Y294" i="7"/>
  <c r="Y581" i="7"/>
  <c r="Y615" i="7"/>
  <c r="X92" i="7"/>
  <c r="Y526" i="7"/>
  <c r="Y520" i="7"/>
  <c r="Y566" i="7"/>
  <c r="Y562" i="7"/>
  <c r="Y558" i="7"/>
  <c r="Y554" i="7"/>
  <c r="Y38" i="7"/>
  <c r="Y42" i="7"/>
  <c r="Y35" i="7"/>
  <c r="Z583" i="7"/>
  <c r="E386" i="7"/>
  <c r="B412" i="7"/>
  <c r="E247" i="7"/>
  <c r="E250" i="7"/>
  <c r="E252" i="7"/>
  <c r="E251" i="7"/>
  <c r="E248" i="7"/>
  <c r="E249" i="7"/>
  <c r="R441" i="7"/>
  <c r="Y60"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1"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1" i="7"/>
  <c r="S39" i="7"/>
  <c r="S636" i="7"/>
  <c r="S621" i="7" s="1"/>
  <c r="S98" i="7" s="1"/>
  <c r="S668" i="7"/>
  <c r="S653" i="7" s="1"/>
  <c r="S99" i="7" s="1"/>
  <c r="S447" i="7"/>
  <c r="S449" i="7"/>
  <c r="S444" i="7"/>
  <c r="S448" i="7"/>
  <c r="S468" i="7"/>
  <c r="S472" i="7"/>
  <c r="S476" i="7"/>
  <c r="S496" i="7"/>
  <c r="S500" i="7"/>
  <c r="S469" i="7"/>
  <c r="S473" i="7"/>
  <c r="S493" i="7"/>
  <c r="S497" i="7"/>
  <c r="S501" i="7"/>
  <c r="S700" i="7"/>
  <c r="S685" i="7" s="1"/>
  <c r="S100" i="7" s="1"/>
  <c r="Z60" i="7" l="1"/>
  <c r="Z430" i="7"/>
  <c r="Z294" i="7"/>
  <c r="Y92" i="7"/>
  <c r="Z581" i="7"/>
  <c r="Z615"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1" i="7"/>
  <c r="Z28" i="7"/>
  <c r="U609" i="7"/>
  <c r="T305" i="7"/>
  <c r="T700" i="7"/>
  <c r="T685" i="7" s="1"/>
  <c r="T100"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8" i="7" s="1"/>
  <c r="T668" i="7"/>
  <c r="T653" i="7" s="1"/>
  <c r="T99" i="7" s="1"/>
  <c r="T442" i="7"/>
  <c r="T450" i="7"/>
  <c r="T448" i="7"/>
  <c r="T443" i="7"/>
  <c r="T447" i="7"/>
  <c r="T467" i="7"/>
  <c r="T471" i="7"/>
  <c r="T475" i="7"/>
  <c r="T495" i="7"/>
  <c r="T499" i="7"/>
  <c r="T437" i="7"/>
  <c r="T468" i="7"/>
  <c r="T472" i="7"/>
  <c r="T476" i="7"/>
  <c r="T496" i="7"/>
  <c r="T500" i="7"/>
  <c r="S101" i="7"/>
  <c r="Z92" i="7" l="1"/>
  <c r="AA60" i="7"/>
  <c r="AA430" i="7"/>
  <c r="AA294" i="7"/>
  <c r="AA581" i="7"/>
  <c r="AA615"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1" i="7"/>
  <c r="V609" i="7"/>
  <c r="U305" i="7"/>
  <c r="U700" i="7"/>
  <c r="U685" i="7" s="1"/>
  <c r="U100"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1" i="7"/>
  <c r="U39" i="7"/>
  <c r="U636" i="7"/>
  <c r="U621" i="7" s="1"/>
  <c r="U98" i="7" s="1"/>
  <c r="U668" i="7"/>
  <c r="U653" i="7" s="1"/>
  <c r="U99" i="7" s="1"/>
  <c r="U445" i="7"/>
  <c r="U447" i="7"/>
  <c r="U444" i="7"/>
  <c r="U448" i="7"/>
  <c r="U468" i="7"/>
  <c r="U472" i="7"/>
  <c r="U476" i="7"/>
  <c r="U496" i="7"/>
  <c r="U500" i="7"/>
  <c r="U469" i="7"/>
  <c r="U473" i="7"/>
  <c r="U493" i="7"/>
  <c r="U497" i="7"/>
  <c r="U501" i="7"/>
  <c r="AB430" i="7" l="1"/>
  <c r="AB294" i="7"/>
  <c r="AA92" i="7"/>
  <c r="AB581" i="7"/>
  <c r="AB615" i="7"/>
  <c r="AB562" i="7"/>
  <c r="AB554" i="7"/>
  <c r="AB526" i="7"/>
  <c r="AB520" i="7"/>
  <c r="AB566" i="7"/>
  <c r="AB558" i="7"/>
  <c r="AB38" i="7"/>
  <c r="AB35" i="7"/>
  <c r="AB42" i="7"/>
  <c r="AC583" i="7"/>
  <c r="U441" i="7"/>
  <c r="AB60"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1" i="7"/>
  <c r="W609" i="7"/>
  <c r="W580" i="7"/>
  <c r="V636" i="7"/>
  <c r="V621" i="7" s="1"/>
  <c r="V98" i="7" s="1"/>
  <c r="V700" i="7"/>
  <c r="V685" i="7" s="1"/>
  <c r="V100" i="7" s="1"/>
  <c r="V305" i="7"/>
  <c r="V39" i="7"/>
  <c r="V668" i="7"/>
  <c r="V653" i="7" s="1"/>
  <c r="V99"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1" i="7"/>
  <c r="AB92" i="7" l="1"/>
  <c r="AC60" i="7"/>
  <c r="AC430" i="7"/>
  <c r="AC294" i="7"/>
  <c r="AC581" i="7"/>
  <c r="AC615"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1" i="7"/>
  <c r="AC28" i="7"/>
  <c r="W582" i="7"/>
  <c r="W584" i="7" s="1"/>
  <c r="X609" i="7"/>
  <c r="X580" i="7"/>
  <c r="W206" i="7"/>
  <c r="W169" i="7"/>
  <c r="W76" i="7"/>
  <c r="W90" i="7"/>
  <c r="V101" i="7"/>
  <c r="W305" i="7"/>
  <c r="W39" i="7"/>
  <c r="W668" i="7"/>
  <c r="W653" i="7" s="1"/>
  <c r="W99" i="7" s="1"/>
  <c r="W636" i="7"/>
  <c r="W621" i="7" s="1"/>
  <c r="W98" i="7" s="1"/>
  <c r="W447" i="7"/>
  <c r="W449" i="7"/>
  <c r="W444" i="7"/>
  <c r="W448" i="7"/>
  <c r="W468" i="7"/>
  <c r="W472" i="7"/>
  <c r="W476" i="7"/>
  <c r="W496" i="7"/>
  <c r="W500" i="7"/>
  <c r="W469" i="7"/>
  <c r="W473" i="7"/>
  <c r="W493" i="7"/>
  <c r="W497" i="7"/>
  <c r="W501" i="7"/>
  <c r="X601" i="7"/>
  <c r="W700" i="7"/>
  <c r="W685" i="7" s="1"/>
  <c r="W100"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60" i="7" l="1"/>
  <c r="AD430" i="7"/>
  <c r="AD294" i="7"/>
  <c r="AC92" i="7"/>
  <c r="AD581" i="7"/>
  <c r="AD615" i="7"/>
  <c r="AD566" i="7"/>
  <c r="AD562" i="7"/>
  <c r="AD558" i="7"/>
  <c r="AD554" i="7"/>
  <c r="AD526" i="7"/>
  <c r="AD520" i="7"/>
  <c r="AD38" i="7"/>
  <c r="AD42" i="7"/>
  <c r="AD35" i="7"/>
  <c r="AE583"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1" i="7"/>
  <c r="AD28" i="7"/>
  <c r="X582" i="7"/>
  <c r="X584" i="7" s="1"/>
  <c r="Y609" i="7"/>
  <c r="Y580" i="7"/>
  <c r="X206" i="7"/>
  <c r="X169" i="7"/>
  <c r="X76" i="7"/>
  <c r="X305" i="7"/>
  <c r="W101" i="7"/>
  <c r="X446" i="7"/>
  <c r="X301" i="7"/>
  <c r="X444" i="7"/>
  <c r="X445" i="7"/>
  <c r="X449" i="7"/>
  <c r="X469" i="7"/>
  <c r="X473" i="7"/>
  <c r="X493" i="7"/>
  <c r="X497" i="7"/>
  <c r="X501" i="7"/>
  <c r="X470" i="7"/>
  <c r="X474" i="7"/>
  <c r="X494" i="7"/>
  <c r="X498" i="7"/>
  <c r="X502" i="7"/>
  <c r="Y601" i="7"/>
  <c r="X39" i="7"/>
  <c r="X90" i="7"/>
  <c r="X636" i="7"/>
  <c r="X621" i="7" s="1"/>
  <c r="X98" i="7" s="1"/>
  <c r="X668" i="7"/>
  <c r="X653" i="7" s="1"/>
  <c r="X99" i="7" s="1"/>
  <c r="X700" i="7"/>
  <c r="X685" i="7" s="1"/>
  <c r="X100"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2" i="7" l="1"/>
  <c r="AE60" i="7"/>
  <c r="AE430" i="7"/>
  <c r="AE294" i="7"/>
  <c r="AE581" i="7"/>
  <c r="AE615" i="7"/>
  <c r="AE526" i="7"/>
  <c r="AE520" i="7"/>
  <c r="AE566" i="7"/>
  <c r="AE562" i="7"/>
  <c r="AE554" i="7"/>
  <c r="AE558" i="7"/>
  <c r="AE38" i="7"/>
  <c r="AE42" i="7"/>
  <c r="AE35" i="7"/>
  <c r="AF583" i="7"/>
  <c r="W111" i="7"/>
  <c r="W112"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1" i="7"/>
  <c r="Y582" i="7"/>
  <c r="Y584" i="7" s="1"/>
  <c r="Z609" i="7"/>
  <c r="Y305" i="7"/>
  <c r="Z580" i="7"/>
  <c r="Y206" i="7"/>
  <c r="Y169" i="7"/>
  <c r="Y76" i="7"/>
  <c r="Y700" i="7"/>
  <c r="Y685" i="7" s="1"/>
  <c r="Y100"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0" i="7"/>
  <c r="Y636" i="7"/>
  <c r="Y621" i="7" s="1"/>
  <c r="Y98" i="7" s="1"/>
  <c r="Y668" i="7"/>
  <c r="Y653" i="7" s="1"/>
  <c r="Y99" i="7" s="1"/>
  <c r="X101" i="7"/>
  <c r="Y445" i="7"/>
  <c r="Y447" i="7"/>
  <c r="Y444" i="7"/>
  <c r="Y448" i="7"/>
  <c r="Y468" i="7"/>
  <c r="Y472" i="7"/>
  <c r="Y476" i="7"/>
  <c r="Y496" i="7"/>
  <c r="Y500" i="7"/>
  <c r="Y469" i="7"/>
  <c r="Y473" i="7"/>
  <c r="Y493" i="7"/>
  <c r="Y497" i="7"/>
  <c r="Y501" i="7"/>
  <c r="Z601" i="7"/>
  <c r="AF60" i="7" l="1"/>
  <c r="AF430" i="7"/>
  <c r="AF294" i="7"/>
  <c r="AE92" i="7"/>
  <c r="AF581" i="7"/>
  <c r="AF615" i="7"/>
  <c r="W601"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1" i="7"/>
  <c r="X111" i="7"/>
  <c r="X112" i="7" s="1"/>
  <c r="Z582" i="7"/>
  <c r="Z584" i="7" s="1"/>
  <c r="Z305" i="7"/>
  <c r="AA580" i="7"/>
  <c r="Z206" i="7"/>
  <c r="Z169" i="7"/>
  <c r="Z76"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0" i="7"/>
  <c r="Z636" i="7"/>
  <c r="Z621" i="7" s="1"/>
  <c r="Z98" i="7" s="1"/>
  <c r="Z668" i="7"/>
  <c r="Z653" i="7" s="1"/>
  <c r="Z99" i="7" s="1"/>
  <c r="Z700" i="7"/>
  <c r="Z685" i="7" s="1"/>
  <c r="Z100" i="7" s="1"/>
  <c r="Z444" i="7"/>
  <c r="Z301" i="7"/>
  <c r="Z442" i="7"/>
  <c r="Z450" i="7"/>
  <c r="Z443" i="7"/>
  <c r="Z447" i="7"/>
  <c r="Z467" i="7"/>
  <c r="Z471" i="7"/>
  <c r="Z475" i="7"/>
  <c r="Z495" i="7"/>
  <c r="Z499" i="7"/>
  <c r="Z437" i="7"/>
  <c r="Z468" i="7"/>
  <c r="Z472" i="7"/>
  <c r="Z476" i="7"/>
  <c r="Z496" i="7"/>
  <c r="Z500" i="7"/>
  <c r="Y101" i="7"/>
  <c r="AG60" i="7" l="1"/>
  <c r="AG430" i="7"/>
  <c r="AG294" i="7"/>
  <c r="AF92" i="7"/>
  <c r="AG581" i="7"/>
  <c r="AG615" i="7"/>
  <c r="AG526" i="7"/>
  <c r="AG520" i="7"/>
  <c r="AG566" i="7"/>
  <c r="AG562" i="7"/>
  <c r="AG558" i="7"/>
  <c r="AG554" i="7"/>
  <c r="AG38" i="7"/>
  <c r="AG42" i="7"/>
  <c r="AG35" i="7"/>
  <c r="AH583" i="7"/>
  <c r="Z111" i="7"/>
  <c r="Z112" i="7" s="1"/>
  <c r="Z441" i="7"/>
  <c r="Y111" i="7"/>
  <c r="Y112"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1" i="7"/>
  <c r="AG28" i="7"/>
  <c r="AA305" i="7"/>
  <c r="AA582" i="7"/>
  <c r="AA584" i="7" s="1"/>
  <c r="AB609" i="7"/>
  <c r="AB580" i="7"/>
  <c r="AA206" i="7"/>
  <c r="AA169" i="7"/>
  <c r="AA76" i="7"/>
  <c r="AA668" i="7"/>
  <c r="AA653" i="7" s="1"/>
  <c r="AA99" i="7" s="1"/>
  <c r="AA636" i="7"/>
  <c r="AA621" i="7" s="1"/>
  <c r="AA98" i="7" s="1"/>
  <c r="AA90"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1" i="7"/>
  <c r="AA39" i="7"/>
  <c r="AA700" i="7"/>
  <c r="AA685" i="7" s="1"/>
  <c r="AA100" i="7" s="1"/>
  <c r="AA301" i="7"/>
  <c r="AA443" i="7"/>
  <c r="AA445" i="7"/>
  <c r="AA442" i="7"/>
  <c r="AA446" i="7"/>
  <c r="AA450" i="7"/>
  <c r="AA470" i="7"/>
  <c r="AA474" i="7"/>
  <c r="AA494" i="7"/>
  <c r="AA498" i="7"/>
  <c r="AA502" i="7"/>
  <c r="AA467" i="7"/>
  <c r="AA471" i="7"/>
  <c r="AA475" i="7"/>
  <c r="AA495" i="7"/>
  <c r="AA499" i="7"/>
  <c r="AA437" i="7"/>
  <c r="AG92" i="7" l="1"/>
  <c r="AH60" i="7"/>
  <c r="AH430" i="7"/>
  <c r="AH294" i="7"/>
  <c r="AH581" i="7"/>
  <c r="AH615"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1" i="7"/>
  <c r="AH28" i="7"/>
  <c r="AB582" i="7"/>
  <c r="AB584" i="7" s="1"/>
  <c r="AC609" i="7"/>
  <c r="AC580" i="7"/>
  <c r="AB206" i="7"/>
  <c r="AB169" i="7"/>
  <c r="AB76" i="7"/>
  <c r="AA101" i="7"/>
  <c r="AB636" i="7"/>
  <c r="AB621" i="7" s="1"/>
  <c r="AB98" i="7" s="1"/>
  <c r="AB700" i="7"/>
  <c r="AB685" i="7" s="1"/>
  <c r="AB100" i="7" s="1"/>
  <c r="AB39" i="7"/>
  <c r="AB668" i="7"/>
  <c r="AB653" i="7" s="1"/>
  <c r="AB99" i="7" s="1"/>
  <c r="AB90"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60" i="7" l="1"/>
  <c r="AI430" i="7"/>
  <c r="AI294" i="7"/>
  <c r="AH92" i="7"/>
  <c r="AI581" i="7"/>
  <c r="AI615" i="7"/>
  <c r="AI526" i="7"/>
  <c r="AI520" i="7"/>
  <c r="AI566" i="7"/>
  <c r="AI562" i="7"/>
  <c r="AI558" i="7"/>
  <c r="AI554" i="7"/>
  <c r="AI38" i="7"/>
  <c r="AI42" i="7"/>
  <c r="AI35" i="7"/>
  <c r="AJ583" i="7"/>
  <c r="AB111" i="7"/>
  <c r="AB112" i="7" s="1"/>
  <c r="AA111" i="7"/>
  <c r="AA112"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1" i="7"/>
  <c r="AC582" i="7"/>
  <c r="AC584" i="7" s="1"/>
  <c r="AD609" i="7"/>
  <c r="AD580" i="7"/>
  <c r="AC206" i="7"/>
  <c r="AC169" i="7"/>
  <c r="AC76" i="7"/>
  <c r="AB101" i="7"/>
  <c r="AC700" i="7"/>
  <c r="AC685" i="7" s="1"/>
  <c r="AC100"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0" i="7"/>
  <c r="AC636" i="7"/>
  <c r="AC621" i="7" s="1"/>
  <c r="AC98" i="7" s="1"/>
  <c r="AC668" i="7"/>
  <c r="AC653" i="7" s="1"/>
  <c r="AC99" i="7" s="1"/>
  <c r="AC441" i="7"/>
  <c r="AC449" i="7"/>
  <c r="AC447" i="7"/>
  <c r="AC444" i="7"/>
  <c r="AC448" i="7"/>
  <c r="AC468" i="7"/>
  <c r="AC472" i="7"/>
  <c r="AC476" i="7"/>
  <c r="AC496" i="7"/>
  <c r="AC500" i="7"/>
  <c r="AC469" i="7"/>
  <c r="AC473" i="7"/>
  <c r="AC493" i="7"/>
  <c r="AC497" i="7"/>
  <c r="AC501" i="7"/>
  <c r="AD601" i="7"/>
  <c r="AI92" i="7" l="1"/>
  <c r="AJ60" i="7"/>
  <c r="AJ430" i="7"/>
  <c r="AJ294" i="7"/>
  <c r="AJ581" i="7"/>
  <c r="AJ615"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1" i="7"/>
  <c r="AD582" i="7"/>
  <c r="AD584" i="7" s="1"/>
  <c r="AE609" i="7"/>
  <c r="AE580" i="7"/>
  <c r="AD206" i="7"/>
  <c r="AD169" i="7"/>
  <c r="AD76"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0" i="7"/>
  <c r="AD636" i="7"/>
  <c r="AD621" i="7" s="1"/>
  <c r="AD98" i="7" s="1"/>
  <c r="AD668" i="7"/>
  <c r="AD653" i="7" s="1"/>
  <c r="AD99" i="7" s="1"/>
  <c r="AD700" i="7"/>
  <c r="AD685" i="7" s="1"/>
  <c r="AD100" i="7" s="1"/>
  <c r="AD448" i="7"/>
  <c r="AD446" i="7"/>
  <c r="AD443" i="7"/>
  <c r="AD447" i="7"/>
  <c r="AD467" i="7"/>
  <c r="AD471" i="7"/>
  <c r="AD475" i="7"/>
  <c r="AD495" i="7"/>
  <c r="AD499" i="7"/>
  <c r="AD437" i="7"/>
  <c r="AD468" i="7"/>
  <c r="AD472" i="7"/>
  <c r="AD476" i="7"/>
  <c r="AD496" i="7"/>
  <c r="AD500" i="7"/>
  <c r="AC101" i="7"/>
  <c r="AK60" i="7" l="1"/>
  <c r="AK430" i="7"/>
  <c r="AK294" i="7"/>
  <c r="AJ92" i="7"/>
  <c r="AK581" i="7"/>
  <c r="AK615" i="7"/>
  <c r="AK526" i="7"/>
  <c r="AK520" i="7"/>
  <c r="AK566" i="7"/>
  <c r="AK562" i="7"/>
  <c r="AK558" i="7"/>
  <c r="AK554" i="7"/>
  <c r="AK38" i="7"/>
  <c r="AK42" i="7"/>
  <c r="AK35" i="7"/>
  <c r="AL583" i="7"/>
  <c r="AC111" i="7"/>
  <c r="AC112"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1" i="7"/>
  <c r="AK28" i="7"/>
  <c r="AE582" i="7"/>
  <c r="AE584" i="7" s="1"/>
  <c r="AF580" i="7"/>
  <c r="AE206" i="7"/>
  <c r="AE169" i="7"/>
  <c r="AE76" i="7"/>
  <c r="AE636" i="7"/>
  <c r="AE621" i="7" s="1"/>
  <c r="AE98" i="7" s="1"/>
  <c r="AE668" i="7"/>
  <c r="AE653" i="7" s="1"/>
  <c r="AE99" i="7" s="1"/>
  <c r="AE90" i="7"/>
  <c r="AE447" i="7"/>
  <c r="AE441" i="7"/>
  <c r="AE449" i="7"/>
  <c r="AE444" i="7"/>
  <c r="AE448" i="7"/>
  <c r="AE468" i="7"/>
  <c r="AE472" i="7"/>
  <c r="AE476" i="7"/>
  <c r="AE496" i="7"/>
  <c r="AE500" i="7"/>
  <c r="AE469" i="7"/>
  <c r="AE473" i="7"/>
  <c r="AE493" i="7"/>
  <c r="AE497" i="7"/>
  <c r="AE501" i="7"/>
  <c r="AF601" i="7"/>
  <c r="AE39" i="7"/>
  <c r="AE700" i="7"/>
  <c r="AE685" i="7" s="1"/>
  <c r="AE100"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1" i="7"/>
  <c r="AK92" i="7" l="1"/>
  <c r="AL60" i="7"/>
  <c r="AL430" i="7"/>
  <c r="AL294" i="7"/>
  <c r="AL581" i="7"/>
  <c r="AL615" i="7"/>
  <c r="AL566" i="7"/>
  <c r="AL562" i="7"/>
  <c r="AL558" i="7"/>
  <c r="AL554" i="7"/>
  <c r="AL526" i="7"/>
  <c r="AL520" i="7"/>
  <c r="AL38" i="7"/>
  <c r="AL42" i="7"/>
  <c r="AL35" i="7"/>
  <c r="AM583" i="7"/>
  <c r="AE111" i="7"/>
  <c r="AE112" i="7" s="1"/>
  <c r="AD111" i="7"/>
  <c r="AD112"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1" i="7"/>
  <c r="AL28" i="7"/>
  <c r="AF582" i="7"/>
  <c r="AF584" i="7" s="1"/>
  <c r="AG609" i="7"/>
  <c r="C421" i="7"/>
  <c r="C285" i="7"/>
  <c r="AG580" i="7"/>
  <c r="AF206" i="7"/>
  <c r="AF169" i="7"/>
  <c r="AF76" i="7"/>
  <c r="AE101" i="7"/>
  <c r="AF668" i="7"/>
  <c r="AF653" i="7" s="1"/>
  <c r="AF99" i="7" s="1"/>
  <c r="AF39" i="7"/>
  <c r="AF636" i="7"/>
  <c r="AF621" i="7" s="1"/>
  <c r="AF98" i="7" s="1"/>
  <c r="AF700" i="7"/>
  <c r="AF685" i="7" s="1"/>
  <c r="AF100" i="7" s="1"/>
  <c r="AF90"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60" i="7" l="1"/>
  <c r="AM430" i="7"/>
  <c r="AM294" i="7"/>
  <c r="AL92" i="7"/>
  <c r="AM581" i="7"/>
  <c r="AM615" i="7"/>
  <c r="AM520" i="7"/>
  <c r="AM526" i="7"/>
  <c r="AM558" i="7"/>
  <c r="AM566" i="7"/>
  <c r="AM562" i="7"/>
  <c r="AM554" i="7"/>
  <c r="AM38" i="7"/>
  <c r="AM42" i="7"/>
  <c r="AM35" i="7"/>
  <c r="AN583" i="7"/>
  <c r="AF111" i="7"/>
  <c r="AF112"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1" i="7"/>
  <c r="AG582" i="7"/>
  <c r="AG584" i="7" s="1"/>
  <c r="AH609" i="7"/>
  <c r="AH580" i="7"/>
  <c r="AG206" i="7"/>
  <c r="AG169" i="7"/>
  <c r="AG76" i="7"/>
  <c r="AG700" i="7"/>
  <c r="AG685" i="7" s="1"/>
  <c r="AG100" i="7" s="1"/>
  <c r="AF101"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0" i="7"/>
  <c r="AG636" i="7"/>
  <c r="AG621" i="7" s="1"/>
  <c r="AG98" i="7" s="1"/>
  <c r="AG668" i="7"/>
  <c r="AG653" i="7" s="1"/>
  <c r="AG99" i="7" s="1"/>
  <c r="AG441" i="7"/>
  <c r="AG449" i="7"/>
  <c r="AG447" i="7"/>
  <c r="AG444" i="7"/>
  <c r="AG448" i="7"/>
  <c r="AG468" i="7"/>
  <c r="AG472" i="7"/>
  <c r="AG476" i="7"/>
  <c r="AG496" i="7"/>
  <c r="AG500" i="7"/>
  <c r="AG469" i="7"/>
  <c r="AG473" i="7"/>
  <c r="AG493" i="7"/>
  <c r="AG497" i="7"/>
  <c r="AG501" i="7"/>
  <c r="AH601" i="7"/>
  <c r="AN60" i="7" l="1"/>
  <c r="AN430" i="7"/>
  <c r="AN294" i="7"/>
  <c r="AM92" i="7"/>
  <c r="AN581" i="7"/>
  <c r="AN615"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1" i="7"/>
  <c r="AH582" i="7"/>
  <c r="AH584" i="7" s="1"/>
  <c r="AI609" i="7"/>
  <c r="AI580" i="7"/>
  <c r="AH206" i="7"/>
  <c r="AH169" i="7"/>
  <c r="AH76" i="7"/>
  <c r="AH39" i="7"/>
  <c r="AH636" i="7"/>
  <c r="AH621" i="7" s="1"/>
  <c r="AH98" i="7" s="1"/>
  <c r="AH90"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1" i="7"/>
  <c r="AH444" i="7"/>
  <c r="AH301" i="7"/>
  <c r="AH442" i="7"/>
  <c r="AH450" i="7"/>
  <c r="AH441" i="7"/>
  <c r="AH445" i="7"/>
  <c r="AH449" i="7"/>
  <c r="AH469" i="7"/>
  <c r="AH473" i="7"/>
  <c r="AH493" i="7"/>
  <c r="AH497" i="7"/>
  <c r="AH501" i="7"/>
  <c r="AH470" i="7"/>
  <c r="AH474" i="7"/>
  <c r="AH494" i="7"/>
  <c r="AH498" i="7"/>
  <c r="AH502" i="7"/>
  <c r="AI601" i="7"/>
  <c r="AH668" i="7"/>
  <c r="AH653" i="7" s="1"/>
  <c r="AH99" i="7" s="1"/>
  <c r="AH700" i="7"/>
  <c r="AH685" i="7" s="1"/>
  <c r="AH100" i="7" s="1"/>
  <c r="AO60" i="7" l="1"/>
  <c r="AO430" i="7"/>
  <c r="AO294" i="7"/>
  <c r="AN92" i="7"/>
  <c r="AO581" i="7"/>
  <c r="AO615" i="7"/>
  <c r="AO526" i="7"/>
  <c r="AO520" i="7"/>
  <c r="AO566" i="7"/>
  <c r="AO562" i="7"/>
  <c r="AO558" i="7"/>
  <c r="AO554" i="7"/>
  <c r="AO38" i="7"/>
  <c r="AO42" i="7"/>
  <c r="AO35" i="7"/>
  <c r="AP583" i="7"/>
  <c r="AG111" i="7"/>
  <c r="AG112"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1" i="7"/>
  <c r="AO28" i="7"/>
  <c r="AI582" i="7"/>
  <c r="AI584" i="7" s="1"/>
  <c r="AJ609" i="7"/>
  <c r="AJ580" i="7"/>
  <c r="AI206" i="7"/>
  <c r="AI169" i="7"/>
  <c r="AI76" i="7"/>
  <c r="AH101"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0" i="7"/>
  <c r="AI636" i="7"/>
  <c r="AI621" i="7" s="1"/>
  <c r="AI98" i="7" s="1"/>
  <c r="AI668" i="7"/>
  <c r="AI653" i="7" s="1"/>
  <c r="AI99" i="7" s="1"/>
  <c r="AI447" i="7"/>
  <c r="AI441" i="7"/>
  <c r="AI449" i="7"/>
  <c r="AI444" i="7"/>
  <c r="AI448" i="7"/>
  <c r="AI468" i="7"/>
  <c r="AI472" i="7"/>
  <c r="AI476" i="7"/>
  <c r="AI496" i="7"/>
  <c r="AI500" i="7"/>
  <c r="AI469" i="7"/>
  <c r="AI473" i="7"/>
  <c r="AI493" i="7"/>
  <c r="AI497" i="7"/>
  <c r="AI501" i="7"/>
  <c r="AJ601" i="7"/>
  <c r="AI700" i="7"/>
  <c r="AI685" i="7" s="1"/>
  <c r="AI100" i="7" s="1"/>
  <c r="AO92" i="7" l="1"/>
  <c r="AP60" i="7"/>
  <c r="AP430" i="7"/>
  <c r="AP294" i="7"/>
  <c r="AP581" i="7"/>
  <c r="AP615" i="7"/>
  <c r="AP526" i="7"/>
  <c r="AP562" i="7"/>
  <c r="AP558" i="7"/>
  <c r="AP554" i="7"/>
  <c r="AP520" i="7"/>
  <c r="AP566" i="7"/>
  <c r="AP38" i="7"/>
  <c r="AP42" i="7"/>
  <c r="AP35" i="7"/>
  <c r="AH111" i="7"/>
  <c r="AH112"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1" i="7"/>
  <c r="AP28" i="7"/>
  <c r="AJ582" i="7"/>
  <c r="AJ584" i="7" s="1"/>
  <c r="AK609" i="7"/>
  <c r="AK580" i="7"/>
  <c r="AJ206" i="7"/>
  <c r="AJ169" i="7"/>
  <c r="AJ76"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0" i="7"/>
  <c r="AJ636" i="7"/>
  <c r="AJ621" i="7" s="1"/>
  <c r="AJ98" i="7" s="1"/>
  <c r="AJ668" i="7"/>
  <c r="AJ653" i="7" s="1"/>
  <c r="AJ99" i="7" s="1"/>
  <c r="AJ700" i="7"/>
  <c r="AJ685" i="7" s="1"/>
  <c r="AJ100" i="7" s="1"/>
  <c r="AJ446" i="7"/>
  <c r="AJ301" i="7"/>
  <c r="AJ444" i="7"/>
  <c r="AJ443" i="7"/>
  <c r="AJ447" i="7"/>
  <c r="AJ467" i="7"/>
  <c r="AJ471" i="7"/>
  <c r="AJ475" i="7"/>
  <c r="AJ495" i="7"/>
  <c r="AJ499" i="7"/>
  <c r="AJ437" i="7"/>
  <c r="AJ468" i="7"/>
  <c r="AJ472" i="7"/>
  <c r="AJ476" i="7"/>
  <c r="AJ496" i="7"/>
  <c r="AJ500" i="7"/>
  <c r="AI101" i="7"/>
  <c r="AP92" i="7" l="1"/>
  <c r="AI111" i="7"/>
  <c r="AI112" i="7" s="1"/>
  <c r="AK582" i="7"/>
  <c r="AK584" i="7" s="1"/>
  <c r="AL609" i="7"/>
  <c r="AL580" i="7"/>
  <c r="AK206" i="7"/>
  <c r="AK169" i="7"/>
  <c r="AK76" i="7"/>
  <c r="AK700" i="7"/>
  <c r="AK685" i="7" s="1"/>
  <c r="AK100"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1" i="7"/>
  <c r="AK90" i="7"/>
  <c r="AK636" i="7"/>
  <c r="AK621" i="7" s="1"/>
  <c r="AK98" i="7" s="1"/>
  <c r="AK668" i="7"/>
  <c r="AK653" i="7" s="1"/>
  <c r="AK99" i="7" s="1"/>
  <c r="AJ111" i="7" l="1"/>
  <c r="AJ112" i="7" s="1"/>
  <c r="AL582" i="7"/>
  <c r="AL584" i="7" s="1"/>
  <c r="AM609" i="7"/>
  <c r="AM580" i="7"/>
  <c r="AL206" i="7"/>
  <c r="AL169" i="7"/>
  <c r="AL76" i="7"/>
  <c r="AL636" i="7"/>
  <c r="AL621" i="7" s="1"/>
  <c r="AL98" i="7" s="1"/>
  <c r="AL700" i="7"/>
  <c r="AL685" i="7" s="1"/>
  <c r="AL100" i="7" s="1"/>
  <c r="AL39" i="7"/>
  <c r="AL668" i="7"/>
  <c r="AL653" i="7" s="1"/>
  <c r="AL99" i="7" s="1"/>
  <c r="AL90"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1" i="7"/>
  <c r="AL444" i="7"/>
  <c r="AL301" i="7"/>
  <c r="AL442" i="7"/>
  <c r="AL450" i="7"/>
  <c r="AL441" i="7"/>
  <c r="AL445" i="7"/>
  <c r="AL449" i="7"/>
  <c r="AL469" i="7"/>
  <c r="AL473" i="7"/>
  <c r="AL493" i="7"/>
  <c r="AL497" i="7"/>
  <c r="AL501" i="7"/>
  <c r="AL470" i="7"/>
  <c r="AL474" i="7"/>
  <c r="AL494" i="7"/>
  <c r="AL498" i="7"/>
  <c r="AL502" i="7"/>
  <c r="AM601" i="7"/>
  <c r="AK111" i="7" l="1"/>
  <c r="AK112" i="7" s="1"/>
  <c r="AM582" i="7"/>
  <c r="AM584" i="7" s="1"/>
  <c r="AN609" i="7"/>
  <c r="AN580" i="7"/>
  <c r="AM206" i="7"/>
  <c r="AM169" i="7"/>
  <c r="AM76" i="7"/>
  <c r="AL101" i="7"/>
  <c r="AM39" i="7"/>
  <c r="AM636" i="7"/>
  <c r="AM621" i="7" s="1"/>
  <c r="AM98" i="7" s="1"/>
  <c r="AM668" i="7"/>
  <c r="AM653" i="7" s="1"/>
  <c r="AM99" i="7" s="1"/>
  <c r="AM90" i="7"/>
  <c r="AM447" i="7"/>
  <c r="AM441" i="7"/>
  <c r="AM449" i="7"/>
  <c r="AM444" i="7"/>
  <c r="AM448" i="7"/>
  <c r="AM468" i="7"/>
  <c r="AM472" i="7"/>
  <c r="AM476" i="7"/>
  <c r="AM496" i="7"/>
  <c r="AM500" i="7"/>
  <c r="AM469" i="7"/>
  <c r="AM473" i="7"/>
  <c r="AM493" i="7"/>
  <c r="AM497" i="7"/>
  <c r="AM501" i="7"/>
  <c r="AN601" i="7"/>
  <c r="AM700" i="7"/>
  <c r="AM685" i="7" s="1"/>
  <c r="AM100"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1" i="7" l="1"/>
  <c r="AL112" i="7" s="1"/>
  <c r="AN582" i="7"/>
  <c r="AN584" i="7" s="1"/>
  <c r="AO609" i="7"/>
  <c r="AO580" i="7"/>
  <c r="AN206" i="7"/>
  <c r="AN169" i="7"/>
  <c r="AN76" i="7"/>
  <c r="AM101"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0" i="7"/>
  <c r="AN636" i="7"/>
  <c r="AN621" i="7" s="1"/>
  <c r="AN98" i="7" s="1"/>
  <c r="AN668" i="7"/>
  <c r="AN653" i="7" s="1"/>
  <c r="AN99" i="7" s="1"/>
  <c r="AN700" i="7"/>
  <c r="AN685" i="7" s="1"/>
  <c r="AN100" i="7" s="1"/>
  <c r="AM111" i="7" l="1"/>
  <c r="AM112" i="7" s="1"/>
  <c r="AO582" i="7"/>
  <c r="AO584" i="7" s="1"/>
  <c r="AP580" i="7"/>
  <c r="AO206" i="7"/>
  <c r="AO169" i="7"/>
  <c r="AO76" i="7"/>
  <c r="AO39" i="7"/>
  <c r="AO636" i="7"/>
  <c r="AO621" i="7" s="1"/>
  <c r="AO98" i="7" s="1"/>
  <c r="AO668" i="7"/>
  <c r="AO653" i="7" s="1"/>
  <c r="AO99" i="7" s="1"/>
  <c r="AO90" i="7"/>
  <c r="AO441" i="7"/>
  <c r="AO449" i="7"/>
  <c r="AO447" i="7"/>
  <c r="AO444" i="7"/>
  <c r="AO448" i="7"/>
  <c r="AO468" i="7"/>
  <c r="AO472" i="7"/>
  <c r="AO476" i="7"/>
  <c r="AO496" i="7"/>
  <c r="AO500" i="7"/>
  <c r="AO469" i="7"/>
  <c r="AO473" i="7"/>
  <c r="AO493" i="7"/>
  <c r="AO497" i="7"/>
  <c r="AO501" i="7"/>
  <c r="AP601" i="7"/>
  <c r="AO700" i="7"/>
  <c r="AO685" i="7" s="1"/>
  <c r="AO100"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1"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1" i="7"/>
  <c r="AN112"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6"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1" i="7"/>
  <c r="AP90"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3" i="7" s="1"/>
  <c r="X639" i="7"/>
  <c r="X648" i="7" s="1"/>
  <c r="X620" i="7" s="1"/>
  <c r="X93" i="7" s="1"/>
  <c r="Y639" i="7"/>
  <c r="Y648" i="7" s="1"/>
  <c r="Y620" i="7" s="1"/>
  <c r="Y93" i="7" s="1"/>
  <c r="Z639" i="7"/>
  <c r="Z648" i="7" s="1"/>
  <c r="Z620" i="7" s="1"/>
  <c r="Z93" i="7" s="1"/>
  <c r="AM641" i="7"/>
  <c r="AM648" i="7" s="1"/>
  <c r="AM620" i="7" s="1"/>
  <c r="AM93" i="7" s="1"/>
  <c r="AN641" i="7"/>
  <c r="AN648" i="7" s="1"/>
  <c r="AN620" i="7" s="1"/>
  <c r="AN93" i="7" s="1"/>
  <c r="AO641" i="7"/>
  <c r="AO648" i="7" s="1"/>
  <c r="AO620" i="7" s="1"/>
  <c r="AO93" i="7" s="1"/>
  <c r="R671" i="7"/>
  <c r="R680" i="7" s="1"/>
  <c r="R652" i="7" s="1"/>
  <c r="R94" i="7" s="1"/>
  <c r="S671" i="7"/>
  <c r="S680" i="7" s="1"/>
  <c r="S652" i="7" s="1"/>
  <c r="S94" i="7" s="1"/>
  <c r="T671" i="7"/>
  <c r="T680" i="7" s="1"/>
  <c r="T652" i="7" s="1"/>
  <c r="T94" i="7" s="1"/>
  <c r="U671" i="7"/>
  <c r="U680" i="7" s="1"/>
  <c r="U652" i="7" s="1"/>
  <c r="U94" i="7" s="1"/>
  <c r="V671" i="7"/>
  <c r="V680" i="7" s="1"/>
  <c r="V652" i="7" s="1"/>
  <c r="V94" i="7" s="1"/>
  <c r="W671" i="7"/>
  <c r="W680" i="7" s="1"/>
  <c r="W652" i="7" s="1"/>
  <c r="W94" i="7" s="1"/>
  <c r="X671" i="7"/>
  <c r="X680" i="7" s="1"/>
  <c r="X652" i="7" s="1"/>
  <c r="X94" i="7" s="1"/>
  <c r="Y671" i="7"/>
  <c r="Y680" i="7" s="1"/>
  <c r="Y652" i="7" s="1"/>
  <c r="Y94" i="7" s="1"/>
  <c r="Z671" i="7"/>
  <c r="Z680" i="7" s="1"/>
  <c r="Z652" i="7" s="1"/>
  <c r="Z94" i="7" s="1"/>
  <c r="AA671" i="7"/>
  <c r="AA680" i="7" s="1"/>
  <c r="AA652" i="7" s="1"/>
  <c r="AA94" i="7" s="1"/>
  <c r="AB671" i="7"/>
  <c r="AB680" i="7" s="1"/>
  <c r="AB652" i="7" s="1"/>
  <c r="AB94" i="7" s="1"/>
  <c r="AC671" i="7"/>
  <c r="AC680" i="7" s="1"/>
  <c r="AC652" i="7" s="1"/>
  <c r="AC94" i="7" s="1"/>
  <c r="AD671" i="7"/>
  <c r="AD680" i="7" s="1"/>
  <c r="AD652" i="7" s="1"/>
  <c r="AD94" i="7" s="1"/>
  <c r="AE671" i="7"/>
  <c r="AE680" i="7" s="1"/>
  <c r="AE652" i="7" s="1"/>
  <c r="AE94" i="7" s="1"/>
  <c r="AF671" i="7"/>
  <c r="AF680" i="7" s="1"/>
  <c r="AF652" i="7" s="1"/>
  <c r="AF94"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8" i="7" s="1"/>
  <c r="B626" i="7"/>
  <c r="C316" i="7" s="1"/>
  <c r="AA640" i="7"/>
  <c r="AA648" i="7" s="1"/>
  <c r="AA620" i="7" s="1"/>
  <c r="AA93" i="7" s="1"/>
  <c r="AB640" i="7"/>
  <c r="AB648" i="7" s="1"/>
  <c r="AB620" i="7" s="1"/>
  <c r="AB93" i="7" s="1"/>
  <c r="AC640" i="7"/>
  <c r="AC648" i="7" s="1"/>
  <c r="AC620" i="7" s="1"/>
  <c r="AC93" i="7" s="1"/>
  <c r="AD640" i="7"/>
  <c r="AD648" i="7" s="1"/>
  <c r="AD620" i="7" s="1"/>
  <c r="AD93" i="7" s="1"/>
  <c r="AE640" i="7"/>
  <c r="AE648" i="7" s="1"/>
  <c r="AE620" i="7" s="1"/>
  <c r="AE93" i="7" s="1"/>
  <c r="AF640" i="7"/>
  <c r="AF648" i="7" s="1"/>
  <c r="AF620" i="7" s="1"/>
  <c r="AF93" i="7" s="1"/>
  <c r="AG640" i="7"/>
  <c r="AG648" i="7" s="1"/>
  <c r="AG620" i="7" s="1"/>
  <c r="AG93" i="7" s="1"/>
  <c r="AH640" i="7"/>
  <c r="AH648" i="7" s="1"/>
  <c r="AH620" i="7" s="1"/>
  <c r="AH93" i="7" s="1"/>
  <c r="AI640" i="7"/>
  <c r="AI648" i="7" s="1"/>
  <c r="AI620" i="7" s="1"/>
  <c r="AI93" i="7" s="1"/>
  <c r="AJ640" i="7"/>
  <c r="AJ648" i="7" s="1"/>
  <c r="AJ620" i="7" s="1"/>
  <c r="AJ93" i="7" s="1"/>
  <c r="AK640" i="7"/>
  <c r="AK648" i="7" s="1"/>
  <c r="AK620" i="7" s="1"/>
  <c r="AK93" i="7" s="1"/>
  <c r="AL640" i="7"/>
  <c r="AL648" i="7" s="1"/>
  <c r="AL620" i="7" s="1"/>
  <c r="AL93" i="7" s="1"/>
  <c r="AP668" i="7"/>
  <c r="AP653" i="7" s="1"/>
  <c r="AP99" i="7" s="1"/>
  <c r="B658" i="7"/>
  <c r="AP342" i="7" s="1"/>
  <c r="AG672" i="7"/>
  <c r="AG680" i="7" s="1"/>
  <c r="AG652" i="7" s="1"/>
  <c r="AG94" i="7" s="1"/>
  <c r="AH672" i="7"/>
  <c r="AH680" i="7" s="1"/>
  <c r="AH652" i="7" s="1"/>
  <c r="AH94" i="7" s="1"/>
  <c r="AI672" i="7"/>
  <c r="AI680" i="7" s="1"/>
  <c r="AI652" i="7" s="1"/>
  <c r="AI94" i="7" s="1"/>
  <c r="AJ672" i="7"/>
  <c r="AJ680" i="7" s="1"/>
  <c r="AJ652" i="7" s="1"/>
  <c r="AJ94" i="7" s="1"/>
  <c r="AK672" i="7"/>
  <c r="AK680" i="7" s="1"/>
  <c r="AK652" i="7" s="1"/>
  <c r="AK94" i="7" s="1"/>
  <c r="AL672" i="7"/>
  <c r="AL680" i="7" s="1"/>
  <c r="AL652" i="7" s="1"/>
  <c r="AL94" i="7" s="1"/>
  <c r="AM672" i="7"/>
  <c r="AM680" i="7" s="1"/>
  <c r="AM652" i="7" s="1"/>
  <c r="AM94" i="7" s="1"/>
  <c r="AN672" i="7"/>
  <c r="AN680" i="7" s="1"/>
  <c r="AN652" i="7" s="1"/>
  <c r="AN94" i="7" s="1"/>
  <c r="AO672" i="7"/>
  <c r="AO680" i="7" s="1"/>
  <c r="AO652" i="7" s="1"/>
  <c r="AO94" i="7" s="1"/>
  <c r="AP700" i="7"/>
  <c r="AP685" i="7" s="1"/>
  <c r="AP100" i="7" s="1"/>
  <c r="B690" i="7"/>
  <c r="AP672" i="7"/>
  <c r="U93" i="7" l="1"/>
  <c r="V93"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P515" i="7" s="1"/>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5"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5" i="7" s="1"/>
  <c r="AO111" i="7"/>
  <c r="AO112" i="7" s="1"/>
  <c r="Q93" i="7"/>
  <c r="T93" i="7"/>
  <c r="P93" i="7"/>
  <c r="S93" i="7"/>
  <c r="R93" i="7"/>
  <c r="AP474" i="7"/>
  <c r="AP486" i="7" s="1"/>
  <c r="B486" i="7" s="1"/>
  <c r="AP449" i="7"/>
  <c r="AP461" i="7" s="1"/>
  <c r="B461" i="7" s="1"/>
  <c r="AP444" i="7"/>
  <c r="AP712" i="7"/>
  <c r="AP684" i="7" s="1"/>
  <c r="AP95" i="7" s="1"/>
  <c r="AJ712" i="7"/>
  <c r="AJ684" i="7" s="1"/>
  <c r="AJ95" i="7" s="1"/>
  <c r="AH712" i="7"/>
  <c r="AH684" i="7" s="1"/>
  <c r="AH95" i="7" s="1"/>
  <c r="AK712" i="7"/>
  <c r="AK684" i="7" s="1"/>
  <c r="AK95" i="7" s="1"/>
  <c r="AL712" i="7"/>
  <c r="AL684" i="7" s="1"/>
  <c r="AL95" i="7" s="1"/>
  <c r="AG712" i="7"/>
  <c r="AG684" i="7" s="1"/>
  <c r="AG95" i="7" s="1"/>
  <c r="AA712" i="7"/>
  <c r="AA684" i="7" s="1"/>
  <c r="AA95" i="7" s="1"/>
  <c r="AN712" i="7"/>
  <c r="AN684" i="7" s="1"/>
  <c r="AN95" i="7" s="1"/>
  <c r="AI712" i="7"/>
  <c r="AI684" i="7" s="1"/>
  <c r="AI95" i="7" s="1"/>
  <c r="AP495" i="7"/>
  <c r="AF712" i="7"/>
  <c r="AF684" i="7" s="1"/>
  <c r="AF95" i="7" s="1"/>
  <c r="AC712" i="7"/>
  <c r="AC684" i="7" s="1"/>
  <c r="AC95" i="7" s="1"/>
  <c r="Z712" i="7"/>
  <c r="Z684" i="7" s="1"/>
  <c r="Z95" i="7" s="1"/>
  <c r="W712" i="7"/>
  <c r="W684" i="7" s="1"/>
  <c r="W95" i="7" s="1"/>
  <c r="AP472" i="7"/>
  <c r="AP468" i="7"/>
  <c r="AP500" i="7"/>
  <c r="X712" i="7"/>
  <c r="X684" i="7" s="1"/>
  <c r="X95" i="7" s="1"/>
  <c r="AD712" i="7"/>
  <c r="AD684" i="7" s="1"/>
  <c r="AD95" i="7" s="1"/>
  <c r="AP442" i="7"/>
  <c r="AB712" i="7"/>
  <c r="AB684" i="7" s="1"/>
  <c r="AB95" i="7" s="1"/>
  <c r="AP471" i="7"/>
  <c r="AE712" i="7"/>
  <c r="AE684" i="7" s="1"/>
  <c r="AE95" i="7" s="1"/>
  <c r="Y712" i="7"/>
  <c r="Y684" i="7" s="1"/>
  <c r="Y95" i="7" s="1"/>
  <c r="O93" i="7"/>
  <c r="B707" i="7"/>
  <c r="B639" i="7"/>
  <c r="B706" i="7"/>
  <c r="B711" i="7"/>
  <c r="B710" i="7"/>
  <c r="B704" i="7"/>
  <c r="B709" i="7"/>
  <c r="B705" i="7"/>
  <c r="B708" i="7"/>
  <c r="B703" i="7"/>
  <c r="B640" i="7"/>
  <c r="B671" i="7"/>
  <c r="B672" i="7"/>
  <c r="AP93" i="7"/>
  <c r="B641" i="7"/>
  <c r="D702" i="7"/>
  <c r="D712" i="7" s="1"/>
  <c r="D684" i="7" s="1"/>
  <c r="D95" i="7" s="1"/>
  <c r="C702" i="7"/>
  <c r="E702" i="7"/>
  <c r="E712" i="7" s="1"/>
  <c r="E684" i="7" s="1"/>
  <c r="E95" i="7" s="1"/>
  <c r="F702" i="7"/>
  <c r="F712" i="7" s="1"/>
  <c r="F684" i="7" s="1"/>
  <c r="F95" i="7" s="1"/>
  <c r="G702" i="7"/>
  <c r="G712" i="7" s="1"/>
  <c r="G684" i="7" s="1"/>
  <c r="G95" i="7" s="1"/>
  <c r="H702" i="7"/>
  <c r="H712" i="7" s="1"/>
  <c r="H684" i="7" s="1"/>
  <c r="H95" i="7" s="1"/>
  <c r="I702" i="7"/>
  <c r="I712" i="7" s="1"/>
  <c r="I684" i="7" s="1"/>
  <c r="I95" i="7" s="1"/>
  <c r="J702" i="7"/>
  <c r="J712" i="7" s="1"/>
  <c r="J684" i="7" s="1"/>
  <c r="J95" i="7" s="1"/>
  <c r="K702" i="7"/>
  <c r="K712" i="7" s="1"/>
  <c r="K684" i="7" s="1"/>
  <c r="K95" i="7" s="1"/>
  <c r="L702" i="7"/>
  <c r="L712" i="7" s="1"/>
  <c r="L684" i="7" s="1"/>
  <c r="L95" i="7" s="1"/>
  <c r="M702" i="7"/>
  <c r="M712" i="7" s="1"/>
  <c r="M684" i="7" s="1"/>
  <c r="M95" i="7" s="1"/>
  <c r="N702" i="7"/>
  <c r="N712" i="7" s="1"/>
  <c r="N684" i="7" s="1"/>
  <c r="N95" i="7" s="1"/>
  <c r="O702" i="7"/>
  <c r="O712" i="7" s="1"/>
  <c r="O684" i="7" s="1"/>
  <c r="O95" i="7" s="1"/>
  <c r="P702" i="7"/>
  <c r="P712" i="7" s="1"/>
  <c r="P684" i="7" s="1"/>
  <c r="P95" i="7" s="1"/>
  <c r="Q702" i="7"/>
  <c r="Q712" i="7" s="1"/>
  <c r="Q684" i="7" s="1"/>
  <c r="Q95" i="7" s="1"/>
  <c r="R702" i="7"/>
  <c r="R712" i="7" s="1"/>
  <c r="R684" i="7" s="1"/>
  <c r="R95" i="7" s="1"/>
  <c r="S702" i="7"/>
  <c r="S712" i="7" s="1"/>
  <c r="S684" i="7" s="1"/>
  <c r="S95" i="7" s="1"/>
  <c r="T702" i="7"/>
  <c r="T712" i="7" s="1"/>
  <c r="T684" i="7" s="1"/>
  <c r="T95" i="7" s="1"/>
  <c r="U702" i="7"/>
  <c r="U712" i="7" s="1"/>
  <c r="U684" i="7" s="1"/>
  <c r="U95" i="7" s="1"/>
  <c r="V702" i="7"/>
  <c r="V712" i="7" s="1"/>
  <c r="V684" i="7" s="1"/>
  <c r="V95" i="7" s="1"/>
  <c r="I515" i="7"/>
  <c r="R378" i="7"/>
  <c r="Z515" i="7"/>
  <c r="AP680" i="7"/>
  <c r="AP652" i="7" s="1"/>
  <c r="AP94" i="7" s="1"/>
  <c r="B370" i="7"/>
  <c r="B324" i="7"/>
  <c r="AP101" i="7"/>
  <c r="B351" i="7"/>
  <c r="B488" i="7"/>
  <c r="B349" i="7"/>
  <c r="B343" i="7"/>
  <c r="D670" i="7"/>
  <c r="D680" i="7" s="1"/>
  <c r="D652" i="7" s="1"/>
  <c r="D94" i="7" s="1"/>
  <c r="C670" i="7"/>
  <c r="E670" i="7"/>
  <c r="E680" i="7" s="1"/>
  <c r="E652" i="7" s="1"/>
  <c r="E94" i="7" s="1"/>
  <c r="F670" i="7"/>
  <c r="F680" i="7" s="1"/>
  <c r="F652" i="7" s="1"/>
  <c r="F94" i="7" s="1"/>
  <c r="G670" i="7"/>
  <c r="G680" i="7" s="1"/>
  <c r="G652" i="7" s="1"/>
  <c r="G94" i="7" s="1"/>
  <c r="H670" i="7"/>
  <c r="H680" i="7" s="1"/>
  <c r="H652" i="7" s="1"/>
  <c r="H94" i="7" s="1"/>
  <c r="I670" i="7"/>
  <c r="I680" i="7" s="1"/>
  <c r="I652" i="7" s="1"/>
  <c r="I94" i="7" s="1"/>
  <c r="J670" i="7"/>
  <c r="J680" i="7" s="1"/>
  <c r="J652" i="7" s="1"/>
  <c r="J94" i="7" s="1"/>
  <c r="K670" i="7"/>
  <c r="K680" i="7" s="1"/>
  <c r="K652" i="7" s="1"/>
  <c r="K94" i="7" s="1"/>
  <c r="L670" i="7"/>
  <c r="L680" i="7" s="1"/>
  <c r="L652" i="7" s="1"/>
  <c r="L94"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1" i="7"/>
  <c r="AP112" i="7" s="1"/>
  <c r="AP352" i="7"/>
  <c r="AP378" i="7"/>
  <c r="B348" i="7"/>
  <c r="AP326" i="7"/>
  <c r="B322" i="7"/>
  <c r="N93" i="7"/>
  <c r="M93" i="7"/>
  <c r="P94" i="7"/>
  <c r="N94" i="7"/>
  <c r="Q94" i="7"/>
  <c r="O94" i="7"/>
  <c r="M94" i="7"/>
  <c r="K93" i="7"/>
  <c r="I93" i="7"/>
  <c r="G93" i="7"/>
  <c r="E93" i="7"/>
  <c r="D93" i="7"/>
  <c r="L93" i="7"/>
  <c r="J93" i="7"/>
  <c r="H93" i="7"/>
  <c r="F93" i="7"/>
  <c r="B638" i="7"/>
  <c r="C648" i="7"/>
  <c r="C620" i="7" s="1"/>
  <c r="B479" i="7"/>
  <c r="C489" i="7"/>
  <c r="B670" i="7"/>
  <c r="C680" i="7"/>
  <c r="C652" i="7" s="1"/>
  <c r="C712" i="7"/>
  <c r="C684" i="7" s="1"/>
  <c r="B702" i="7"/>
  <c r="C326" i="7"/>
  <c r="C463" i="7"/>
  <c r="B453" i="7"/>
  <c r="C352" i="7"/>
  <c r="B342" i="7"/>
  <c r="C378" i="7"/>
  <c r="B368" i="7"/>
  <c r="B505" i="7"/>
  <c r="C515" i="7"/>
  <c r="AP489" i="7" l="1"/>
  <c r="AP463" i="7"/>
  <c r="AP515" i="7"/>
  <c r="C95"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4"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3"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7" i="7" s="1"/>
  <c r="AO560" i="7"/>
  <c r="AO556" i="7"/>
  <c r="AO523" i="7"/>
  <c r="AO126" i="7" s="1"/>
  <c r="AO43" i="7"/>
  <c r="AO62" i="7" s="1"/>
  <c r="AN564" i="7"/>
  <c r="AN529" i="7"/>
  <c r="AN127" i="7" s="1"/>
  <c r="AN568" i="7"/>
  <c r="AN26" i="7" s="1"/>
  <c r="AN556" i="7"/>
  <c r="AN523" i="7"/>
  <c r="AN126" i="7" s="1"/>
  <c r="AN560" i="7"/>
  <c r="AN43" i="7"/>
  <c r="AN62" i="7" s="1"/>
  <c r="AM560" i="7"/>
  <c r="AM556" i="7"/>
  <c r="AM523" i="7"/>
  <c r="AM126" i="7" s="1"/>
  <c r="AM43" i="7"/>
  <c r="AM62" i="7" s="1"/>
  <c r="AM568" i="7"/>
  <c r="AM26" i="7" s="1"/>
  <c r="AM564" i="7"/>
  <c r="AM529" i="7"/>
  <c r="AM127" i="7" s="1"/>
  <c r="AL564" i="7"/>
  <c r="AL529" i="7"/>
  <c r="AL127" i="7" s="1"/>
  <c r="AL568" i="7"/>
  <c r="AL26" i="7" s="1"/>
  <c r="AL556" i="7"/>
  <c r="AL523" i="7"/>
  <c r="AL126" i="7" s="1"/>
  <c r="AL560" i="7"/>
  <c r="AL43" i="7"/>
  <c r="AL62" i="7" s="1"/>
  <c r="AK568" i="7"/>
  <c r="AK26" i="7" s="1"/>
  <c r="AK564" i="7"/>
  <c r="AK560" i="7"/>
  <c r="AK556" i="7"/>
  <c r="AK523" i="7"/>
  <c r="AK126" i="7" s="1"/>
  <c r="AK43" i="7"/>
  <c r="AK62" i="7" s="1"/>
  <c r="AK529" i="7"/>
  <c r="AK127" i="7" s="1"/>
  <c r="AJ556" i="7"/>
  <c r="AJ523" i="7"/>
  <c r="AJ126" i="7" s="1"/>
  <c r="AJ560" i="7"/>
  <c r="AJ43" i="7"/>
  <c r="AJ62" i="7" s="1"/>
  <c r="AJ564" i="7"/>
  <c r="AJ529" i="7"/>
  <c r="AJ127" i="7" s="1"/>
  <c r="AJ568" i="7"/>
  <c r="AJ26" i="7" s="1"/>
  <c r="AH556" i="7"/>
  <c r="AH523" i="7"/>
  <c r="AH126" i="7" s="1"/>
  <c r="AH560" i="7"/>
  <c r="AH43" i="7"/>
  <c r="AH62" i="7" s="1"/>
  <c r="AH564" i="7"/>
  <c r="AH529" i="7"/>
  <c r="AH127" i="7" s="1"/>
  <c r="AH568" i="7"/>
  <c r="AH26" i="7" s="1"/>
  <c r="AG560" i="7"/>
  <c r="AG556" i="7"/>
  <c r="AG523" i="7"/>
  <c r="AG126" i="7" s="1"/>
  <c r="AG43" i="7"/>
  <c r="AG62" i="7" s="1"/>
  <c r="AG568" i="7"/>
  <c r="AG26" i="7" s="1"/>
  <c r="AG564" i="7"/>
  <c r="AG529" i="7"/>
  <c r="AG127" i="7" s="1"/>
  <c r="AP564" i="7"/>
  <c r="AP529" i="7"/>
  <c r="AP127" i="7" s="1"/>
  <c r="AP568" i="7"/>
  <c r="AP26" i="7" s="1"/>
  <c r="AP556" i="7"/>
  <c r="AP523" i="7"/>
  <c r="AP126" i="7" s="1"/>
  <c r="AP560" i="7"/>
  <c r="AP43" i="7"/>
  <c r="AP62" i="7" s="1"/>
  <c r="AI560" i="7"/>
  <c r="AI523" i="7"/>
  <c r="AI126" i="7" s="1"/>
  <c r="AI568" i="7"/>
  <c r="AI26" i="7" s="1"/>
  <c r="AI564" i="7"/>
  <c r="AI529" i="7"/>
  <c r="AI127" i="7" s="1"/>
  <c r="AI556" i="7"/>
  <c r="AI43" i="7"/>
  <c r="AI62" i="7" s="1"/>
  <c r="C556" i="7"/>
  <c r="C564" i="7"/>
  <c r="C560" i="7"/>
  <c r="C523" i="7"/>
  <c r="C126" i="7" s="1"/>
  <c r="C568" i="7"/>
  <c r="C26" i="7" s="1"/>
  <c r="C27" i="7" s="1"/>
  <c r="C529" i="7"/>
  <c r="C127" i="7" s="1"/>
  <c r="G568" i="7"/>
  <c r="G26" i="7" s="1"/>
  <c r="G529" i="7"/>
  <c r="G127" i="7" s="1"/>
  <c r="G556" i="7"/>
  <c r="G43" i="7"/>
  <c r="G62" i="7" s="1"/>
  <c r="G564" i="7"/>
  <c r="G560" i="7"/>
  <c r="G523" i="7"/>
  <c r="G126" i="7" s="1"/>
  <c r="K568" i="7"/>
  <c r="K26" i="7" s="1"/>
  <c r="K529" i="7"/>
  <c r="K127" i="7" s="1"/>
  <c r="K523" i="7"/>
  <c r="K126" i="7" s="1"/>
  <c r="K556" i="7"/>
  <c r="K564" i="7"/>
  <c r="K560" i="7"/>
  <c r="K43" i="7"/>
  <c r="K62" i="7" s="1"/>
  <c r="O568" i="7"/>
  <c r="O26" i="7" s="1"/>
  <c r="O556" i="7"/>
  <c r="O43" i="7"/>
  <c r="O62" i="7" s="1"/>
  <c r="O564" i="7"/>
  <c r="O560" i="7"/>
  <c r="O523" i="7"/>
  <c r="O126" i="7" s="1"/>
  <c r="O529" i="7"/>
  <c r="O127" i="7" s="1"/>
  <c r="S560" i="7"/>
  <c r="S523" i="7"/>
  <c r="S126" i="7" s="1"/>
  <c r="S568" i="7"/>
  <c r="S26" i="7" s="1"/>
  <c r="S529" i="7"/>
  <c r="S127" i="7" s="1"/>
  <c r="S556" i="7"/>
  <c r="S43" i="7"/>
  <c r="S62" i="7" s="1"/>
  <c r="S564" i="7"/>
  <c r="W560" i="7"/>
  <c r="W523" i="7"/>
  <c r="W126" i="7" s="1"/>
  <c r="W568" i="7"/>
  <c r="W26" i="7" s="1"/>
  <c r="W529" i="7"/>
  <c r="W127" i="7" s="1"/>
  <c r="W556" i="7"/>
  <c r="W43" i="7"/>
  <c r="W62" i="7" s="1"/>
  <c r="W564" i="7"/>
  <c r="AA560" i="7"/>
  <c r="AA523" i="7"/>
  <c r="AA126" i="7" s="1"/>
  <c r="AA568" i="7"/>
  <c r="AA26" i="7" s="1"/>
  <c r="AA529" i="7"/>
  <c r="AA127" i="7" s="1"/>
  <c r="AA556" i="7"/>
  <c r="AA43" i="7"/>
  <c r="AA62" i="7" s="1"/>
  <c r="AA564" i="7"/>
  <c r="AE568" i="7"/>
  <c r="AE26" i="7" s="1"/>
  <c r="AE529" i="7"/>
  <c r="AE127" i="7" s="1"/>
  <c r="AE556" i="7"/>
  <c r="AE43" i="7"/>
  <c r="AE62" i="7" s="1"/>
  <c r="AE564" i="7"/>
  <c r="AE560" i="7"/>
  <c r="AE523" i="7"/>
  <c r="AE126" i="7" s="1"/>
  <c r="F564" i="7"/>
  <c r="F568" i="7"/>
  <c r="F26" i="7" s="1"/>
  <c r="F523" i="7"/>
  <c r="F126" i="7" s="1"/>
  <c r="F43" i="7"/>
  <c r="F62" i="7" s="1"/>
  <c r="F529" i="7"/>
  <c r="F127" i="7" s="1"/>
  <c r="F556" i="7"/>
  <c r="F560" i="7"/>
  <c r="J523" i="7"/>
  <c r="J126" i="7" s="1"/>
  <c r="J43" i="7"/>
  <c r="J62" i="7" s="1"/>
  <c r="J529" i="7"/>
  <c r="J127" i="7" s="1"/>
  <c r="J556" i="7"/>
  <c r="J560" i="7"/>
  <c r="J564" i="7"/>
  <c r="J568" i="7"/>
  <c r="J26" i="7" s="1"/>
  <c r="N523" i="7"/>
  <c r="N126" i="7" s="1"/>
  <c r="N43" i="7"/>
  <c r="N62" i="7" s="1"/>
  <c r="N529" i="7"/>
  <c r="N127" i="7" s="1"/>
  <c r="N556" i="7"/>
  <c r="N560" i="7"/>
  <c r="N564" i="7"/>
  <c r="N568" i="7"/>
  <c r="N26" i="7" s="1"/>
  <c r="R556" i="7"/>
  <c r="R560" i="7"/>
  <c r="R564" i="7"/>
  <c r="R568" i="7"/>
  <c r="R26" i="7" s="1"/>
  <c r="R523" i="7"/>
  <c r="R126" i="7" s="1"/>
  <c r="R43" i="7"/>
  <c r="R62" i="7" s="1"/>
  <c r="R529" i="7"/>
  <c r="R127" i="7" s="1"/>
  <c r="V529" i="7"/>
  <c r="V127" i="7" s="1"/>
  <c r="V523" i="7"/>
  <c r="V126" i="7" s="1"/>
  <c r="V43" i="7"/>
  <c r="V62" i="7" s="1"/>
  <c r="V564" i="7"/>
  <c r="V568" i="7"/>
  <c r="V26" i="7" s="1"/>
  <c r="V556" i="7"/>
  <c r="V560" i="7"/>
  <c r="Z529" i="7"/>
  <c r="Z127" i="7" s="1"/>
  <c r="Z556" i="7"/>
  <c r="Z560" i="7"/>
  <c r="Z568" i="7"/>
  <c r="Z26" i="7" s="1"/>
  <c r="Z564" i="7"/>
  <c r="Z523" i="7"/>
  <c r="Z126" i="7" s="1"/>
  <c r="Z43" i="7"/>
  <c r="Z62" i="7" s="1"/>
  <c r="AD523" i="7"/>
  <c r="AD126" i="7" s="1"/>
  <c r="AD43" i="7"/>
  <c r="AD62" i="7" s="1"/>
  <c r="AD529" i="7"/>
  <c r="AD127" i="7" s="1"/>
  <c r="AD556" i="7"/>
  <c r="AD560" i="7"/>
  <c r="AD564" i="7"/>
  <c r="AD568" i="7"/>
  <c r="AD26" i="7" s="1"/>
  <c r="E568" i="7"/>
  <c r="E26" i="7" s="1"/>
  <c r="E529" i="7"/>
  <c r="E127" i="7" s="1"/>
  <c r="E556" i="7"/>
  <c r="E43" i="7"/>
  <c r="E62" i="7" s="1"/>
  <c r="E564" i="7"/>
  <c r="E560" i="7"/>
  <c r="E523" i="7"/>
  <c r="E126" i="7" s="1"/>
  <c r="I560" i="7"/>
  <c r="I523" i="7"/>
  <c r="I126" i="7" s="1"/>
  <c r="I568" i="7"/>
  <c r="I26" i="7" s="1"/>
  <c r="I529" i="7"/>
  <c r="I127" i="7" s="1"/>
  <c r="I556" i="7"/>
  <c r="I43" i="7"/>
  <c r="I62" i="7" s="1"/>
  <c r="I564" i="7"/>
  <c r="M568" i="7"/>
  <c r="M26" i="7" s="1"/>
  <c r="M560" i="7"/>
  <c r="M523" i="7"/>
  <c r="M126" i="7" s="1"/>
  <c r="M564" i="7"/>
  <c r="M529" i="7"/>
  <c r="M127" i="7" s="1"/>
  <c r="M556" i="7"/>
  <c r="M43" i="7"/>
  <c r="M62" i="7" s="1"/>
  <c r="Q568" i="7"/>
  <c r="Q26" i="7" s="1"/>
  <c r="Q529" i="7"/>
  <c r="Q127" i="7" s="1"/>
  <c r="Q556" i="7"/>
  <c r="Q43" i="7"/>
  <c r="Q62" i="7" s="1"/>
  <c r="Q564" i="7"/>
  <c r="Q560" i="7"/>
  <c r="Q523" i="7"/>
  <c r="Q126" i="7" s="1"/>
  <c r="U568" i="7"/>
  <c r="U26" i="7" s="1"/>
  <c r="U529" i="7"/>
  <c r="U127" i="7" s="1"/>
  <c r="U560" i="7"/>
  <c r="U43" i="7"/>
  <c r="U62" i="7" s="1"/>
  <c r="U564" i="7"/>
  <c r="U523" i="7"/>
  <c r="U126" i="7" s="1"/>
  <c r="U556" i="7"/>
  <c r="Y568" i="7"/>
  <c r="Y26" i="7" s="1"/>
  <c r="Y529" i="7"/>
  <c r="Y127" i="7" s="1"/>
  <c r="Y556" i="7"/>
  <c r="Y43" i="7"/>
  <c r="Y62" i="7" s="1"/>
  <c r="Y564" i="7"/>
  <c r="Y560" i="7"/>
  <c r="Y523" i="7"/>
  <c r="Y126" i="7" s="1"/>
  <c r="AC568" i="7"/>
  <c r="AC26" i="7" s="1"/>
  <c r="AC529" i="7"/>
  <c r="AC127" i="7" s="1"/>
  <c r="AC556" i="7"/>
  <c r="AC43" i="7"/>
  <c r="AC62" i="7" s="1"/>
  <c r="AC564" i="7"/>
  <c r="AC560" i="7"/>
  <c r="AC523" i="7"/>
  <c r="AC126" i="7" s="1"/>
  <c r="D564" i="7"/>
  <c r="D568" i="7"/>
  <c r="D26" i="7" s="1"/>
  <c r="D523" i="7"/>
  <c r="D126" i="7" s="1"/>
  <c r="D43" i="7"/>
  <c r="D62" i="7" s="1"/>
  <c r="D529" i="7"/>
  <c r="D127" i="7" s="1"/>
  <c r="D556" i="7"/>
  <c r="D560" i="7"/>
  <c r="H523" i="7"/>
  <c r="H126" i="7" s="1"/>
  <c r="H43" i="7"/>
  <c r="H62" i="7" s="1"/>
  <c r="H556" i="7"/>
  <c r="H560" i="7"/>
  <c r="H564" i="7"/>
  <c r="H568" i="7"/>
  <c r="H26" i="7" s="1"/>
  <c r="H529" i="7"/>
  <c r="H127" i="7" s="1"/>
  <c r="L523" i="7"/>
  <c r="L126" i="7" s="1"/>
  <c r="L43" i="7"/>
  <c r="L62" i="7" s="1"/>
  <c r="L529" i="7"/>
  <c r="L127" i="7" s="1"/>
  <c r="L556" i="7"/>
  <c r="L560" i="7"/>
  <c r="L564" i="7"/>
  <c r="L568" i="7"/>
  <c r="L26" i="7" s="1"/>
  <c r="P523" i="7"/>
  <c r="P126" i="7" s="1"/>
  <c r="P43" i="7"/>
  <c r="P62" i="7" s="1"/>
  <c r="P529" i="7"/>
  <c r="P127" i="7" s="1"/>
  <c r="P556" i="7"/>
  <c r="P560" i="7"/>
  <c r="P564" i="7"/>
  <c r="P568" i="7"/>
  <c r="P26" i="7" s="1"/>
  <c r="T564" i="7"/>
  <c r="T568" i="7"/>
  <c r="T26" i="7" s="1"/>
  <c r="T560" i="7"/>
  <c r="T523" i="7"/>
  <c r="T126" i="7" s="1"/>
  <c r="T529" i="7"/>
  <c r="T127" i="7" s="1"/>
  <c r="T556" i="7"/>
  <c r="T43" i="7"/>
  <c r="T62" i="7" s="1"/>
  <c r="X523" i="7"/>
  <c r="X126" i="7" s="1"/>
  <c r="X43" i="7"/>
  <c r="X62" i="7" s="1"/>
  <c r="X529" i="7"/>
  <c r="X127" i="7" s="1"/>
  <c r="X556" i="7"/>
  <c r="X560" i="7"/>
  <c r="X564" i="7"/>
  <c r="X568" i="7"/>
  <c r="X26" i="7" s="1"/>
  <c r="AB564" i="7"/>
  <c r="AB568" i="7"/>
  <c r="AB26" i="7" s="1"/>
  <c r="AB560" i="7"/>
  <c r="AB556" i="7"/>
  <c r="AB529" i="7"/>
  <c r="AB127" i="7" s="1"/>
  <c r="AB523" i="7"/>
  <c r="AB126" i="7" s="1"/>
  <c r="AB43" i="7"/>
  <c r="AB62" i="7" s="1"/>
  <c r="AF523" i="7"/>
  <c r="AF126" i="7" s="1"/>
  <c r="AF43" i="7"/>
  <c r="AF62" i="7" s="1"/>
  <c r="AF529" i="7"/>
  <c r="AF127" i="7" s="1"/>
  <c r="AF556" i="7"/>
  <c r="AF560" i="7"/>
  <c r="AF564" i="7"/>
  <c r="AF568" i="7"/>
  <c r="AF26" i="7" s="1"/>
  <c r="O619" i="7"/>
  <c r="O622" i="7" s="1"/>
  <c r="C62" i="7" l="1"/>
  <c r="C64" i="7" s="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49" i="7"/>
  <c r="AB235" i="7"/>
  <c r="AB195" i="7"/>
  <c r="AB73" i="7"/>
  <c r="X234" i="7"/>
  <c r="X194" i="7"/>
  <c r="X72" i="7"/>
  <c r="T232" i="7"/>
  <c r="T70" i="7"/>
  <c r="T192" i="7"/>
  <c r="T233" i="7"/>
  <c r="T193" i="7"/>
  <c r="T71" i="7"/>
  <c r="P232" i="7"/>
  <c r="P192" i="7"/>
  <c r="P70" i="7"/>
  <c r="L233" i="7"/>
  <c r="L193" i="7"/>
  <c r="L71" i="7"/>
  <c r="H232" i="7"/>
  <c r="H192" i="7"/>
  <c r="H70" i="7"/>
  <c r="D232" i="7"/>
  <c r="D70" i="7"/>
  <c r="D192" i="7"/>
  <c r="AC235" i="7"/>
  <c r="AC195" i="7"/>
  <c r="AC73" i="7"/>
  <c r="Y234" i="7"/>
  <c r="Y194" i="7"/>
  <c r="Y72" i="7"/>
  <c r="Q233" i="7"/>
  <c r="Q71" i="7"/>
  <c r="Q193" i="7"/>
  <c r="Q232" i="7"/>
  <c r="Q192" i="7"/>
  <c r="Q70" i="7"/>
  <c r="M235" i="7"/>
  <c r="M195" i="7"/>
  <c r="M73" i="7"/>
  <c r="I232" i="7"/>
  <c r="I192" i="7"/>
  <c r="I70" i="7"/>
  <c r="AD235" i="7"/>
  <c r="AD195" i="7"/>
  <c r="AD73" i="7"/>
  <c r="Z234" i="7"/>
  <c r="Z194" i="7"/>
  <c r="Z72" i="7"/>
  <c r="V235" i="7"/>
  <c r="V195" i="7"/>
  <c r="V73" i="7"/>
  <c r="R234" i="7"/>
  <c r="R72" i="7"/>
  <c r="R194" i="7"/>
  <c r="N235" i="7"/>
  <c r="N195" i="7"/>
  <c r="N73" i="7"/>
  <c r="J232" i="7"/>
  <c r="J70" i="7"/>
  <c r="J192" i="7"/>
  <c r="F235" i="7"/>
  <c r="F195" i="7"/>
  <c r="F73" i="7"/>
  <c r="AA234" i="7"/>
  <c r="AA194" i="7"/>
  <c r="AA72" i="7"/>
  <c r="W233" i="7"/>
  <c r="W193" i="7"/>
  <c r="W71" i="7"/>
  <c r="S232" i="7"/>
  <c r="S192" i="7"/>
  <c r="S70" i="7"/>
  <c r="O233" i="7"/>
  <c r="O193" i="7"/>
  <c r="O71" i="7"/>
  <c r="O232" i="7"/>
  <c r="O70" i="7"/>
  <c r="O192" i="7"/>
  <c r="K233" i="7"/>
  <c r="K71" i="7"/>
  <c r="K193" i="7"/>
  <c r="G235" i="7"/>
  <c r="G195" i="7"/>
  <c r="G73" i="7"/>
  <c r="AI235" i="7"/>
  <c r="AI195" i="7"/>
  <c r="AI73" i="7"/>
  <c r="AP233" i="7"/>
  <c r="AP193" i="7"/>
  <c r="AP71" i="7"/>
  <c r="AG235" i="7"/>
  <c r="AG195" i="7"/>
  <c r="AG73" i="7"/>
  <c r="AG233" i="7"/>
  <c r="AG193" i="7"/>
  <c r="AG71" i="7"/>
  <c r="AJ235" i="7"/>
  <c r="AJ195" i="7"/>
  <c r="AJ73" i="7"/>
  <c r="AJ233" i="7"/>
  <c r="AJ193" i="7"/>
  <c r="AJ71" i="7"/>
  <c r="AK233" i="7"/>
  <c r="AK71" i="7"/>
  <c r="AK193" i="7"/>
  <c r="AL234" i="7"/>
  <c r="AL194" i="7"/>
  <c r="AL72" i="7"/>
  <c r="AM234" i="7"/>
  <c r="AM194" i="7"/>
  <c r="AM72" i="7"/>
  <c r="AM232" i="7"/>
  <c r="AM192" i="7"/>
  <c r="AM70" i="7"/>
  <c r="AN235" i="7"/>
  <c r="AN195" i="7"/>
  <c r="AN73" i="7"/>
  <c r="AB232" i="7"/>
  <c r="AB192" i="7"/>
  <c r="AB70" i="7"/>
  <c r="P235" i="7"/>
  <c r="P195" i="7"/>
  <c r="P73" i="7"/>
  <c r="L232" i="7"/>
  <c r="L70" i="7"/>
  <c r="L192" i="7"/>
  <c r="H235" i="7"/>
  <c r="H195" i="7"/>
  <c r="H73" i="7"/>
  <c r="AC233" i="7"/>
  <c r="AC71" i="7"/>
  <c r="AC193" i="7"/>
  <c r="AC232" i="7"/>
  <c r="AC192" i="7"/>
  <c r="AC70" i="7"/>
  <c r="Y235" i="7"/>
  <c r="Y195" i="7"/>
  <c r="Y73" i="7"/>
  <c r="U234" i="7"/>
  <c r="U194" i="7"/>
  <c r="U72" i="7"/>
  <c r="M234" i="7"/>
  <c r="M194" i="7"/>
  <c r="M72" i="7"/>
  <c r="I233" i="7"/>
  <c r="I71" i="7"/>
  <c r="I193" i="7"/>
  <c r="E234" i="7"/>
  <c r="E194" i="7"/>
  <c r="E72" i="7"/>
  <c r="AD234" i="7"/>
  <c r="AD194" i="7"/>
  <c r="AD72" i="7"/>
  <c r="Z235" i="7"/>
  <c r="Z195" i="7"/>
  <c r="Z73" i="7"/>
  <c r="V234" i="7"/>
  <c r="V194" i="7"/>
  <c r="V72" i="7"/>
  <c r="R233" i="7"/>
  <c r="R193" i="7"/>
  <c r="R71" i="7"/>
  <c r="N234" i="7"/>
  <c r="N72" i="7"/>
  <c r="N194" i="7"/>
  <c r="J235" i="7"/>
  <c r="J195" i="7"/>
  <c r="J73" i="7"/>
  <c r="F233" i="7"/>
  <c r="F193" i="7"/>
  <c r="F71" i="7"/>
  <c r="F234" i="7"/>
  <c r="F72" i="7"/>
  <c r="F194" i="7"/>
  <c r="AE234" i="7"/>
  <c r="AE194" i="7"/>
  <c r="AE72" i="7"/>
  <c r="AA235" i="7"/>
  <c r="AA195" i="7"/>
  <c r="AA73" i="7"/>
  <c r="W234" i="7"/>
  <c r="W194" i="7"/>
  <c r="W72" i="7"/>
  <c r="S233" i="7"/>
  <c r="S193" i="7"/>
  <c r="S71" i="7"/>
  <c r="O234" i="7"/>
  <c r="O194" i="7"/>
  <c r="O72" i="7"/>
  <c r="G233" i="7"/>
  <c r="G193" i="7"/>
  <c r="G71" i="7"/>
  <c r="G232" i="7"/>
  <c r="G70" i="7"/>
  <c r="G192" i="7"/>
  <c r="C233" i="7"/>
  <c r="C193" i="7"/>
  <c r="C71" i="7"/>
  <c r="C232" i="7"/>
  <c r="C192" i="7"/>
  <c r="C70" i="7"/>
  <c r="AP235" i="7"/>
  <c r="AP195" i="7"/>
  <c r="AP73" i="7"/>
  <c r="AH234" i="7"/>
  <c r="AH194" i="7"/>
  <c r="AH72" i="7"/>
  <c r="AH232" i="7"/>
  <c r="AH70" i="7"/>
  <c r="AH192" i="7"/>
  <c r="AL233" i="7"/>
  <c r="AL193" i="7"/>
  <c r="AL71" i="7"/>
  <c r="AM235" i="7"/>
  <c r="AM195" i="7"/>
  <c r="AM73" i="7"/>
  <c r="AM233" i="7"/>
  <c r="AM193" i="7"/>
  <c r="AM71" i="7"/>
  <c r="AN232" i="7"/>
  <c r="AN192" i="7"/>
  <c r="AN70" i="7"/>
  <c r="AO232" i="7"/>
  <c r="AO192" i="7"/>
  <c r="AO70" i="7"/>
  <c r="X233" i="7"/>
  <c r="X193" i="7"/>
  <c r="X71" i="7"/>
  <c r="D235" i="7"/>
  <c r="D195" i="7"/>
  <c r="D73" i="7"/>
  <c r="Y233" i="7"/>
  <c r="Y71" i="7"/>
  <c r="Y193" i="7"/>
  <c r="Y232" i="7"/>
  <c r="Y192" i="7"/>
  <c r="Y70" i="7"/>
  <c r="U232" i="7"/>
  <c r="U192" i="7"/>
  <c r="U70" i="7"/>
  <c r="U235" i="7"/>
  <c r="U195" i="7"/>
  <c r="U73" i="7"/>
  <c r="Q234" i="7"/>
  <c r="Q194" i="7"/>
  <c r="Q72" i="7"/>
  <c r="M232" i="7"/>
  <c r="M192" i="7"/>
  <c r="M70" i="7"/>
  <c r="I234" i="7"/>
  <c r="I194" i="7"/>
  <c r="I72" i="7"/>
  <c r="E235" i="7"/>
  <c r="E195" i="7"/>
  <c r="E73" i="7"/>
  <c r="AD233" i="7"/>
  <c r="AD193" i="7"/>
  <c r="AD71" i="7"/>
  <c r="Z233" i="7"/>
  <c r="Z193" i="7"/>
  <c r="Z71" i="7"/>
  <c r="V233" i="7"/>
  <c r="V193" i="7"/>
  <c r="V71" i="7"/>
  <c r="R235" i="7"/>
  <c r="R195" i="7"/>
  <c r="R73" i="7"/>
  <c r="R232" i="7"/>
  <c r="R70" i="7"/>
  <c r="R192" i="7"/>
  <c r="N233" i="7"/>
  <c r="N193" i="7"/>
  <c r="N71" i="7"/>
  <c r="J234" i="7"/>
  <c r="J194" i="7"/>
  <c r="J72" i="7"/>
  <c r="F232" i="7"/>
  <c r="F70" i="7"/>
  <c r="F192" i="7"/>
  <c r="AE235" i="7"/>
  <c r="AE195" i="7"/>
  <c r="AE73" i="7"/>
  <c r="AA232" i="7"/>
  <c r="AA192" i="7"/>
  <c r="AA70" i="7"/>
  <c r="W235" i="7"/>
  <c r="W195" i="7"/>
  <c r="W73" i="7"/>
  <c r="S234" i="7"/>
  <c r="S194" i="7"/>
  <c r="S72" i="7"/>
  <c r="O235" i="7"/>
  <c r="O195" i="7"/>
  <c r="O73" i="7"/>
  <c r="K234" i="7"/>
  <c r="K194" i="7"/>
  <c r="K72" i="7"/>
  <c r="AI233" i="7"/>
  <c r="AI193" i="7"/>
  <c r="AI71" i="7"/>
  <c r="AP232" i="7"/>
  <c r="AP192" i="7"/>
  <c r="AP70" i="7"/>
  <c r="AJ234" i="7"/>
  <c r="AJ194" i="7"/>
  <c r="AJ72" i="7"/>
  <c r="AJ232" i="7"/>
  <c r="AJ70" i="7"/>
  <c r="AJ192" i="7"/>
  <c r="AK234" i="7"/>
  <c r="AK194" i="7"/>
  <c r="AK72" i="7"/>
  <c r="AL235" i="7"/>
  <c r="AL195" i="7"/>
  <c r="AL73" i="7"/>
  <c r="AN234" i="7"/>
  <c r="AN194" i="7"/>
  <c r="AN72" i="7"/>
  <c r="AO233" i="7"/>
  <c r="AO193" i="7"/>
  <c r="AO71" i="7"/>
  <c r="AO234" i="7"/>
  <c r="AO194" i="7"/>
  <c r="AO72" i="7"/>
  <c r="AF232" i="7"/>
  <c r="AF192" i="7"/>
  <c r="AF70" i="7"/>
  <c r="AF235" i="7"/>
  <c r="AF195" i="7"/>
  <c r="AF73" i="7"/>
  <c r="AB234" i="7"/>
  <c r="AB194" i="7"/>
  <c r="AB72" i="7"/>
  <c r="AF234" i="7"/>
  <c r="AF194" i="7"/>
  <c r="AF72" i="7"/>
  <c r="AB233" i="7"/>
  <c r="AB193" i="7"/>
  <c r="AB71" i="7"/>
  <c r="X232" i="7"/>
  <c r="X192" i="7"/>
  <c r="X70" i="7"/>
  <c r="T235" i="7"/>
  <c r="T195" i="7"/>
  <c r="T73" i="7"/>
  <c r="P234" i="7"/>
  <c r="P194" i="7"/>
  <c r="P72" i="7"/>
  <c r="L235" i="7"/>
  <c r="L195" i="7"/>
  <c r="L73" i="7"/>
  <c r="H234" i="7"/>
  <c r="H194" i="7"/>
  <c r="H72" i="7"/>
  <c r="AF233" i="7"/>
  <c r="AF193" i="7"/>
  <c r="AF71" i="7"/>
  <c r="X235" i="7"/>
  <c r="X195" i="7"/>
  <c r="X73" i="7"/>
  <c r="T234" i="7"/>
  <c r="T194" i="7"/>
  <c r="T72" i="7"/>
  <c r="P233" i="7"/>
  <c r="P193" i="7"/>
  <c r="P71" i="7"/>
  <c r="L234" i="7"/>
  <c r="L194" i="7"/>
  <c r="L72" i="7"/>
  <c r="H233" i="7"/>
  <c r="H193" i="7"/>
  <c r="H71" i="7"/>
  <c r="D233" i="7"/>
  <c r="D193" i="7"/>
  <c r="D71" i="7"/>
  <c r="D234" i="7"/>
  <c r="D194" i="7"/>
  <c r="D72" i="7"/>
  <c r="AC234" i="7"/>
  <c r="AC194" i="7"/>
  <c r="AC72" i="7"/>
  <c r="U233" i="7"/>
  <c r="U193" i="7"/>
  <c r="U71" i="7"/>
  <c r="Q235" i="7"/>
  <c r="Q195" i="7"/>
  <c r="Q73" i="7"/>
  <c r="M233" i="7"/>
  <c r="M193" i="7"/>
  <c r="M71" i="7"/>
  <c r="I235" i="7"/>
  <c r="I195" i="7"/>
  <c r="I73" i="7"/>
  <c r="E233" i="7"/>
  <c r="E193" i="7"/>
  <c r="E71" i="7"/>
  <c r="E232" i="7"/>
  <c r="E192" i="7"/>
  <c r="E70" i="7"/>
  <c r="AD232" i="7"/>
  <c r="AD192" i="7"/>
  <c r="AD70" i="7"/>
  <c r="Z232" i="7"/>
  <c r="Z192" i="7"/>
  <c r="Z70" i="7"/>
  <c r="V232" i="7"/>
  <c r="V192" i="7"/>
  <c r="V70" i="7"/>
  <c r="N232" i="7"/>
  <c r="N70" i="7"/>
  <c r="N192" i="7"/>
  <c r="J233" i="7"/>
  <c r="J193" i="7"/>
  <c r="J71" i="7"/>
  <c r="AE233" i="7"/>
  <c r="AE193" i="7"/>
  <c r="AE71" i="7"/>
  <c r="AE232" i="7"/>
  <c r="AE192" i="7"/>
  <c r="AE70" i="7"/>
  <c r="AA233" i="7"/>
  <c r="AA71" i="7"/>
  <c r="AA193" i="7"/>
  <c r="W232" i="7"/>
  <c r="W192" i="7"/>
  <c r="W70" i="7"/>
  <c r="S235" i="7"/>
  <c r="S195" i="7"/>
  <c r="S73" i="7"/>
  <c r="K232" i="7"/>
  <c r="K70" i="7"/>
  <c r="K192" i="7"/>
  <c r="K235" i="7"/>
  <c r="K195" i="7"/>
  <c r="K73" i="7"/>
  <c r="G234" i="7"/>
  <c r="G194" i="7"/>
  <c r="G72" i="7"/>
  <c r="C235" i="7"/>
  <c r="C73" i="7"/>
  <c r="C195" i="7"/>
  <c r="C234" i="7"/>
  <c r="C72" i="7"/>
  <c r="C194" i="7"/>
  <c r="AI232" i="7"/>
  <c r="AI192" i="7"/>
  <c r="AI70" i="7"/>
  <c r="AI234" i="7"/>
  <c r="AI194" i="7"/>
  <c r="AI72" i="7"/>
  <c r="AP234" i="7"/>
  <c r="AP194" i="7"/>
  <c r="AP72" i="7"/>
  <c r="AG234" i="7"/>
  <c r="AG194" i="7"/>
  <c r="AG72" i="7"/>
  <c r="AG232" i="7"/>
  <c r="AG192" i="7"/>
  <c r="AG70" i="7"/>
  <c r="AH235" i="7"/>
  <c r="AH195" i="7"/>
  <c r="AH73" i="7"/>
  <c r="AH233" i="7"/>
  <c r="AH193" i="7"/>
  <c r="AH71" i="7"/>
  <c r="AK232" i="7"/>
  <c r="AK192" i="7"/>
  <c r="AK70" i="7"/>
  <c r="AK235" i="7"/>
  <c r="AK195" i="7"/>
  <c r="AK73" i="7"/>
  <c r="AL232" i="7"/>
  <c r="AL192" i="7"/>
  <c r="AL70" i="7"/>
  <c r="AN233" i="7"/>
  <c r="AN193" i="7"/>
  <c r="AN71" i="7"/>
  <c r="AO235" i="7"/>
  <c r="AO195" i="7"/>
  <c r="AO73" i="7"/>
  <c r="AI27" i="7"/>
  <c r="AI570" i="7"/>
  <c r="AI210" i="7"/>
  <c r="AI128" i="7"/>
  <c r="AP210" i="7"/>
  <c r="AP128" i="7"/>
  <c r="AG27" i="7"/>
  <c r="AG570" i="7"/>
  <c r="AH27" i="7"/>
  <c r="AH570" i="7"/>
  <c r="AJ27" i="7"/>
  <c r="AJ570" i="7"/>
  <c r="AK210" i="7"/>
  <c r="AK128" i="7"/>
  <c r="AL210" i="7"/>
  <c r="AL128" i="7"/>
  <c r="AM27" i="7"/>
  <c r="AM570" i="7"/>
  <c r="AN210" i="7"/>
  <c r="AN128" i="7"/>
  <c r="AO210" i="7"/>
  <c r="AO128" i="7"/>
  <c r="AP27" i="7"/>
  <c r="AP570" i="7"/>
  <c r="AG210" i="7"/>
  <c r="AG128" i="7"/>
  <c r="AH210" i="7"/>
  <c r="AH128" i="7"/>
  <c r="AJ210" i="7"/>
  <c r="AJ128" i="7"/>
  <c r="AK27" i="7"/>
  <c r="AK570" i="7"/>
  <c r="AL27" i="7"/>
  <c r="AL570" i="7"/>
  <c r="AM210" i="7"/>
  <c r="AM128" i="7"/>
  <c r="AN27" i="7"/>
  <c r="AN570" i="7"/>
  <c r="AO27" i="7"/>
  <c r="AO570" i="7"/>
  <c r="AB27" i="7"/>
  <c r="AB570" i="7"/>
  <c r="T210" i="7"/>
  <c r="T128" i="7"/>
  <c r="L27" i="7"/>
  <c r="L570" i="7"/>
  <c r="L210" i="7"/>
  <c r="L128" i="7"/>
  <c r="AC27" i="7"/>
  <c r="AC570" i="7"/>
  <c r="Y210" i="7"/>
  <c r="Y128" i="7"/>
  <c r="U210" i="7"/>
  <c r="U128" i="7"/>
  <c r="Q210" i="7"/>
  <c r="Q128" i="7"/>
  <c r="E27" i="7"/>
  <c r="E570" i="7"/>
  <c r="Z210" i="7"/>
  <c r="Z128" i="7"/>
  <c r="R27" i="7"/>
  <c r="R570" i="7"/>
  <c r="J27" i="7"/>
  <c r="J570" i="7"/>
  <c r="J210" i="7"/>
  <c r="J128" i="7"/>
  <c r="F27" i="7"/>
  <c r="F570" i="7"/>
  <c r="F210" i="7"/>
  <c r="F128" i="7"/>
  <c r="AE27" i="7"/>
  <c r="AE570" i="7"/>
  <c r="W27" i="7"/>
  <c r="W570" i="7"/>
  <c r="W210" i="7"/>
  <c r="W128" i="7"/>
  <c r="O210" i="7"/>
  <c r="O128" i="7"/>
  <c r="K27" i="7"/>
  <c r="K570" i="7"/>
  <c r="G27" i="7"/>
  <c r="G570" i="7"/>
  <c r="AF27" i="7"/>
  <c r="AF570" i="7"/>
  <c r="AF210" i="7"/>
  <c r="AF128" i="7"/>
  <c r="AB210" i="7"/>
  <c r="AB128" i="7"/>
  <c r="X27" i="7"/>
  <c r="X570" i="7"/>
  <c r="X210" i="7"/>
  <c r="X128" i="7"/>
  <c r="T27" i="7"/>
  <c r="T570" i="7"/>
  <c r="P27" i="7"/>
  <c r="P570" i="7"/>
  <c r="P210" i="7"/>
  <c r="P128" i="7"/>
  <c r="H27" i="7"/>
  <c r="H570" i="7"/>
  <c r="H210" i="7"/>
  <c r="H128" i="7"/>
  <c r="D27" i="7"/>
  <c r="D570" i="7"/>
  <c r="D210" i="7"/>
  <c r="D128" i="7"/>
  <c r="AC210" i="7"/>
  <c r="AC128" i="7"/>
  <c r="Y27" i="7"/>
  <c r="Y570" i="7"/>
  <c r="U27" i="7"/>
  <c r="U570" i="7"/>
  <c r="Q27" i="7"/>
  <c r="Q570" i="7"/>
  <c r="M27" i="7"/>
  <c r="M570" i="7"/>
  <c r="M210" i="7"/>
  <c r="M128" i="7"/>
  <c r="I27" i="7"/>
  <c r="I570" i="7"/>
  <c r="I210" i="7"/>
  <c r="I128" i="7"/>
  <c r="E210" i="7"/>
  <c r="E128" i="7"/>
  <c r="AD27" i="7"/>
  <c r="AD570" i="7"/>
  <c r="AD210" i="7"/>
  <c r="AD128" i="7"/>
  <c r="Z27" i="7"/>
  <c r="Z570" i="7"/>
  <c r="V27" i="7"/>
  <c r="V570" i="7"/>
  <c r="V210" i="7"/>
  <c r="V128" i="7"/>
  <c r="R210" i="7"/>
  <c r="R128" i="7"/>
  <c r="N27" i="7"/>
  <c r="N570" i="7"/>
  <c r="N210" i="7"/>
  <c r="N128" i="7"/>
  <c r="AE210" i="7"/>
  <c r="AE128" i="7"/>
  <c r="AA27" i="7"/>
  <c r="AA570" i="7"/>
  <c r="AA210" i="7"/>
  <c r="AA128" i="7"/>
  <c r="S27" i="7"/>
  <c r="S570" i="7"/>
  <c r="S210" i="7"/>
  <c r="S128" i="7"/>
  <c r="O27" i="7"/>
  <c r="O570" i="7"/>
  <c r="K210" i="7"/>
  <c r="K128" i="7"/>
  <c r="G210" i="7"/>
  <c r="G128" i="7"/>
  <c r="C210" i="7"/>
  <c r="C128" i="7"/>
  <c r="P619" i="7"/>
  <c r="P622" i="7" s="1"/>
  <c r="B153" i="7" l="1"/>
  <c r="B152"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4" i="7"/>
  <c r="AF74" i="7"/>
  <c r="AP74" i="7"/>
  <c r="AK196" i="7"/>
  <c r="AK197" i="7" s="1"/>
  <c r="AL74" i="7"/>
  <c r="S196" i="7"/>
  <c r="S197" i="7" s="1"/>
  <c r="AJ74" i="7"/>
  <c r="AJ196" i="7"/>
  <c r="AJ197" i="7" s="1"/>
  <c r="AK74" i="7"/>
  <c r="AP196" i="7"/>
  <c r="AP197" i="7" s="1"/>
  <c r="AH74" i="7"/>
  <c r="AH196" i="7"/>
  <c r="AH197" i="7" s="1"/>
  <c r="AO196" i="7"/>
  <c r="AO197" i="7" s="1"/>
  <c r="AN196" i="7"/>
  <c r="AN197" i="7" s="1"/>
  <c r="AN74" i="7"/>
  <c r="AL196" i="7"/>
  <c r="AL197" i="7" s="1"/>
  <c r="AM74" i="7"/>
  <c r="AM196" i="7"/>
  <c r="AM197" i="7" s="1"/>
  <c r="AG196" i="7"/>
  <c r="AG197" i="7" s="1"/>
  <c r="AG74" i="7"/>
  <c r="AI74" i="7"/>
  <c r="AI196" i="7"/>
  <c r="AI197" i="7" s="1"/>
  <c r="AO74" i="7"/>
  <c r="I74" i="7"/>
  <c r="P74" i="7"/>
  <c r="X196" i="7"/>
  <c r="X197" i="7" s="1"/>
  <c r="Z74" i="7"/>
  <c r="I196" i="7"/>
  <c r="I197" i="7" s="1"/>
  <c r="H74" i="7"/>
  <c r="N74" i="7"/>
  <c r="O74" i="7"/>
  <c r="V74" i="7"/>
  <c r="Q74" i="7"/>
  <c r="Y196" i="7"/>
  <c r="Y197" i="7" s="1"/>
  <c r="H196" i="7"/>
  <c r="H197" i="7" s="1"/>
  <c r="AA74" i="7"/>
  <c r="N196" i="7"/>
  <c r="N197" i="7" s="1"/>
  <c r="AD196" i="7"/>
  <c r="AD197" i="7" s="1"/>
  <c r="P196" i="7"/>
  <c r="P197" i="7" s="1"/>
  <c r="M196" i="7"/>
  <c r="M197" i="7" s="1"/>
  <c r="U74" i="7"/>
  <c r="D196" i="7"/>
  <c r="D197" i="7" s="1"/>
  <c r="T74" i="7"/>
  <c r="G74" i="7"/>
  <c r="K196" i="7"/>
  <c r="K197" i="7" s="1"/>
  <c r="W196" i="7"/>
  <c r="W197" i="7" s="1"/>
  <c r="AE196" i="7"/>
  <c r="AE197" i="7" s="1"/>
  <c r="F74" i="7"/>
  <c r="J196" i="7"/>
  <c r="J197" i="7" s="1"/>
  <c r="R74" i="7"/>
  <c r="E196" i="7"/>
  <c r="E197" i="7" s="1"/>
  <c r="AC196" i="7"/>
  <c r="AC197" i="7" s="1"/>
  <c r="L74" i="7"/>
  <c r="AB196" i="7"/>
  <c r="AB197" i="7" s="1"/>
  <c r="O196" i="7"/>
  <c r="O197" i="7" s="1"/>
  <c r="AA196" i="7"/>
  <c r="AA197" i="7" s="1"/>
  <c r="V196" i="7"/>
  <c r="V197" i="7" s="1"/>
  <c r="Z196" i="7"/>
  <c r="Z197" i="7" s="1"/>
  <c r="AD74" i="7"/>
  <c r="M74" i="7"/>
  <c r="Q196" i="7"/>
  <c r="Q197" i="7" s="1"/>
  <c r="U196" i="7"/>
  <c r="U197" i="7" s="1"/>
  <c r="Y74" i="7"/>
  <c r="D74" i="7"/>
  <c r="T196" i="7"/>
  <c r="T197" i="7" s="1"/>
  <c r="X74" i="7"/>
  <c r="AF196" i="7"/>
  <c r="AF197" i="7" s="1"/>
  <c r="C74" i="7"/>
  <c r="C236" i="7"/>
  <c r="G196" i="7"/>
  <c r="G197" i="7" s="1"/>
  <c r="K74" i="7"/>
  <c r="W74" i="7"/>
  <c r="AE74" i="7"/>
  <c r="F196" i="7"/>
  <c r="F197" i="7" s="1"/>
  <c r="J74" i="7"/>
  <c r="R196" i="7"/>
  <c r="R197" i="7" s="1"/>
  <c r="E74" i="7"/>
  <c r="AC74" i="7"/>
  <c r="L196" i="7"/>
  <c r="L197" i="7" s="1"/>
  <c r="AB74" i="7"/>
  <c r="Q619" i="7"/>
  <c r="Q622" i="7" s="1"/>
  <c r="B154" i="7" l="1"/>
  <c r="F11" i="1" s="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1" i="7" s="1"/>
  <c r="AA96" i="7" s="1"/>
  <c r="AA102" i="7" s="1"/>
  <c r="AC607" i="7"/>
  <c r="AG607" i="7"/>
  <c r="W607" i="7"/>
  <c r="AE607" i="7"/>
  <c r="AJ607" i="7"/>
  <c r="Y607" i="7"/>
  <c r="B610" i="7"/>
  <c r="AG91" i="7"/>
  <c r="AG96" i="7" s="1"/>
  <c r="AG102" i="7" s="1"/>
  <c r="AH607" i="7"/>
  <c r="AH91" i="7" s="1"/>
  <c r="AH96" i="7" s="1"/>
  <c r="AH102" i="7" s="1"/>
  <c r="AI607" i="7"/>
  <c r="AI91" i="7" s="1"/>
  <c r="AI96" i="7" s="1"/>
  <c r="AI102" i="7" s="1"/>
  <c r="AO607" i="7"/>
  <c r="AO91" i="7" s="1"/>
  <c r="AO96" i="7" s="1"/>
  <c r="AO102" i="7" s="1"/>
  <c r="AK607" i="7"/>
  <c r="AK91" i="7" s="1"/>
  <c r="AK96" i="7" s="1"/>
  <c r="AK102" i="7" s="1"/>
  <c r="AJ91" i="7"/>
  <c r="AJ96" i="7" s="1"/>
  <c r="AJ102" i="7" s="1"/>
  <c r="AL607" i="7"/>
  <c r="AL91" i="7" s="1"/>
  <c r="AL96" i="7" s="1"/>
  <c r="AL102" i="7" s="1"/>
  <c r="AP607" i="7"/>
  <c r="AP609" i="7" s="1"/>
  <c r="AP91" i="7" s="1"/>
  <c r="AP96" i="7" s="1"/>
  <c r="AP102" i="7" s="1"/>
  <c r="AM607" i="7"/>
  <c r="AM91" i="7" s="1"/>
  <c r="AM96" i="7" s="1"/>
  <c r="AM102" i="7" s="1"/>
  <c r="AN607" i="7"/>
  <c r="AN91" i="7" s="1"/>
  <c r="AN96" i="7" s="1"/>
  <c r="AN102" i="7" s="1"/>
  <c r="D607" i="7"/>
  <c r="D91" i="7" s="1"/>
  <c r="F607" i="7"/>
  <c r="F91" i="7" s="1"/>
  <c r="E91" i="7"/>
  <c r="H607" i="7"/>
  <c r="H91" i="7" s="1"/>
  <c r="G91" i="7"/>
  <c r="J607" i="7"/>
  <c r="J91" i="7" s="1"/>
  <c r="I91" i="7"/>
  <c r="L607" i="7"/>
  <c r="L91" i="7" s="1"/>
  <c r="K91" i="7"/>
  <c r="N607" i="7"/>
  <c r="N91" i="7" s="1"/>
  <c r="M91" i="7"/>
  <c r="P607" i="7"/>
  <c r="P91" i="7" s="1"/>
  <c r="O91" i="7"/>
  <c r="R607" i="7"/>
  <c r="R91" i="7" s="1"/>
  <c r="Q91" i="7"/>
  <c r="T607" i="7"/>
  <c r="T91" i="7" s="1"/>
  <c r="S91" i="7"/>
  <c r="V607" i="7"/>
  <c r="V91" i="7" s="1"/>
  <c r="U91" i="7"/>
  <c r="X607" i="7"/>
  <c r="X91" i="7" s="1"/>
  <c r="X96" i="7" s="1"/>
  <c r="X102" i="7" s="1"/>
  <c r="W91" i="7"/>
  <c r="W96" i="7" s="1"/>
  <c r="W102" i="7" s="1"/>
  <c r="Z607" i="7"/>
  <c r="Z91" i="7" s="1"/>
  <c r="Z96" i="7" s="1"/>
  <c r="Z102" i="7" s="1"/>
  <c r="Y91" i="7"/>
  <c r="Y96" i="7" s="1"/>
  <c r="Y102" i="7" s="1"/>
  <c r="AB607" i="7"/>
  <c r="AB91" i="7" s="1"/>
  <c r="AB96" i="7" s="1"/>
  <c r="AB102" i="7" s="1"/>
  <c r="AD607" i="7"/>
  <c r="AD91" i="7" s="1"/>
  <c r="AD96" i="7" s="1"/>
  <c r="AD102" i="7" s="1"/>
  <c r="AC91" i="7"/>
  <c r="AC96" i="7" s="1"/>
  <c r="AC102" i="7" s="1"/>
  <c r="AF607" i="7"/>
  <c r="AE91" i="7"/>
  <c r="AE96" i="7" s="1"/>
  <c r="AE102" i="7" s="1"/>
  <c r="C224" i="7"/>
  <c r="C237" i="7" s="1"/>
  <c r="C184" i="7"/>
  <c r="C197" i="7" s="1"/>
  <c r="T619" i="7"/>
  <c r="T622" i="7" s="1"/>
  <c r="C607" i="7" l="1"/>
  <c r="C91" i="7" s="1"/>
  <c r="B91" i="7"/>
  <c r="AF609" i="7"/>
  <c r="U619" i="7"/>
  <c r="U622" i="7" s="1"/>
  <c r="AF91" i="7" l="1"/>
  <c r="AF96" i="7" s="1"/>
  <c r="AF102" i="7" s="1"/>
  <c r="V619" i="7"/>
  <c r="V622" i="7" s="1"/>
  <c r="V715" i="7" s="1"/>
  <c r="W619" i="7" l="1"/>
  <c r="W622" i="7" s="1"/>
  <c r="W715" i="7" s="1"/>
  <c r="W716" i="7"/>
  <c r="W205" i="7" l="1"/>
  <c r="W168" i="7"/>
  <c r="W75" i="7"/>
  <c r="X619" i="7"/>
  <c r="X622" i="7" s="1"/>
  <c r="X715" i="7" s="1"/>
  <c r="X716" i="7"/>
  <c r="X205" i="7" l="1"/>
  <c r="X168" i="7"/>
  <c r="X75" i="7"/>
  <c r="Y619" i="7"/>
  <c r="Y622" i="7" s="1"/>
  <c r="Y715" i="7" s="1"/>
  <c r="Y716" i="7"/>
  <c r="Y205" i="7" l="1"/>
  <c r="Y168" i="7"/>
  <c r="Y75" i="7"/>
  <c r="Z619" i="7"/>
  <c r="Z622" i="7" s="1"/>
  <c r="Z715" i="7" s="1"/>
  <c r="Z716" i="7"/>
  <c r="AA619" i="7" l="1"/>
  <c r="AA622" i="7" s="1"/>
  <c r="AA715" i="7" s="1"/>
  <c r="AA716" i="7"/>
  <c r="Z205" i="7"/>
  <c r="Z168" i="7"/>
  <c r="Z75" i="7"/>
  <c r="AB619" i="7" l="1"/>
  <c r="AB622" i="7" s="1"/>
  <c r="AB715" i="7" s="1"/>
  <c r="AB716" i="7"/>
  <c r="AA205" i="7"/>
  <c r="AA168" i="7"/>
  <c r="AA75" i="7"/>
  <c r="AC619" i="7" l="1"/>
  <c r="AC622" i="7" s="1"/>
  <c r="AC715" i="7" s="1"/>
  <c r="AC716" i="7"/>
  <c r="AB205" i="7"/>
  <c r="AB168" i="7"/>
  <c r="AB75" i="7"/>
  <c r="AC205" i="7" l="1"/>
  <c r="AC168" i="7"/>
  <c r="AC75" i="7"/>
  <c r="AD619" i="7"/>
  <c r="AD622" i="7" s="1"/>
  <c r="AD715" i="7" s="1"/>
  <c r="AD716" i="7"/>
  <c r="AE619" i="7" l="1"/>
  <c r="AE622" i="7" s="1"/>
  <c r="AE715" i="7" s="1"/>
  <c r="AE716" i="7"/>
  <c r="AD205" i="7"/>
  <c r="AD168" i="7"/>
  <c r="AD75" i="7"/>
  <c r="AF619" i="7" l="1"/>
  <c r="AF622" i="7" s="1"/>
  <c r="AF715" i="7" s="1"/>
  <c r="AF716" i="7"/>
  <c r="AE205" i="7"/>
  <c r="AE168" i="7"/>
  <c r="AE75" i="7"/>
  <c r="AG619" i="7" l="1"/>
  <c r="AG622" i="7" s="1"/>
  <c r="AG715" i="7" s="1"/>
  <c r="AF205" i="7"/>
  <c r="AF168" i="7"/>
  <c r="AF75" i="7"/>
  <c r="AG168" i="7" l="1"/>
  <c r="AG205" i="7"/>
  <c r="AG75" i="7"/>
  <c r="M385" i="7"/>
  <c r="M387" i="7"/>
  <c r="AH619" i="7"/>
  <c r="AH622" i="7" s="1"/>
  <c r="AH715" i="7" s="1"/>
  <c r="M247" i="7" l="1"/>
  <c r="AH205" i="7"/>
  <c r="AH75" i="7"/>
  <c r="AH168" i="7"/>
  <c r="M250" i="7"/>
  <c r="M384" i="7"/>
  <c r="AI619" i="7"/>
  <c r="AI622" i="7" s="1"/>
  <c r="AI715" i="7" s="1"/>
  <c r="AI168" i="7" l="1"/>
  <c r="AI205" i="7"/>
  <c r="AI75" i="7"/>
  <c r="AJ619" i="7"/>
  <c r="AJ622" i="7" s="1"/>
  <c r="AJ715" i="7" s="1"/>
  <c r="AJ205" i="7" l="1"/>
  <c r="AJ168" i="7"/>
  <c r="AJ75" i="7"/>
  <c r="AK619" i="7"/>
  <c r="AK622" i="7" s="1"/>
  <c r="AK715" i="7" s="1"/>
  <c r="AK205" i="7" l="1"/>
  <c r="AK168" i="7"/>
  <c r="AK75" i="7"/>
  <c r="AL619" i="7"/>
  <c r="AL622" i="7" s="1"/>
  <c r="AL715" i="7" s="1"/>
  <c r="AL168" i="7" l="1"/>
  <c r="AL205" i="7"/>
  <c r="AL75" i="7"/>
  <c r="AM619" i="7"/>
  <c r="AM622" i="7" s="1"/>
  <c r="AM715" i="7" s="1"/>
  <c r="AM205" i="7" l="1"/>
  <c r="AM75" i="7"/>
  <c r="AM168" i="7"/>
  <c r="AN619" i="7"/>
  <c r="AN622" i="7" s="1"/>
  <c r="AN715" i="7" s="1"/>
  <c r="AN205" i="7" l="1"/>
  <c r="AN75" i="7"/>
  <c r="AN168" i="7"/>
  <c r="AO619" i="7"/>
  <c r="AO622" i="7" s="1"/>
  <c r="AO715" i="7" s="1"/>
  <c r="AO205" i="7" l="1"/>
  <c r="AO75" i="7"/>
  <c r="AO168" i="7"/>
  <c r="AP619" i="7"/>
  <c r="AP622" i="7" s="1"/>
  <c r="AP715" i="7" s="1"/>
  <c r="AP168" i="7" l="1"/>
  <c r="AP205" i="7"/>
  <c r="AP75" i="7"/>
  <c r="H64" i="7" l="1"/>
  <c r="AF64" i="7"/>
  <c r="AF68" i="7" s="1"/>
  <c r="AF77" i="7" s="1"/>
  <c r="AF117" i="7" s="1"/>
  <c r="AN64" i="7"/>
  <c r="AC64" i="7"/>
  <c r="AC68" i="7" s="1"/>
  <c r="AC77" i="7" s="1"/>
  <c r="AC117" i="7" s="1"/>
  <c r="AP64" i="7"/>
  <c r="AH64" i="7"/>
  <c r="H580" i="7" l="1"/>
  <c r="H582" i="7" s="1"/>
  <c r="H584" i="7" s="1"/>
  <c r="AC167" i="7"/>
  <c r="Q64" i="7"/>
  <c r="H167" i="7"/>
  <c r="H68" i="7"/>
  <c r="H204" i="7"/>
  <c r="AC204" i="7"/>
  <c r="G64" i="7"/>
  <c r="AF204" i="7"/>
  <c r="AF167" i="7"/>
  <c r="L64" i="7"/>
  <c r="AO64" i="7"/>
  <c r="AM64" i="7"/>
  <c r="AI64" i="7"/>
  <c r="C580" i="7"/>
  <c r="C582" i="7" s="1"/>
  <c r="C584" i="7" s="1"/>
  <c r="AC118" i="7"/>
  <c r="AF118" i="7"/>
  <c r="AN167" i="7"/>
  <c r="AN204" i="7"/>
  <c r="AN68" i="7"/>
  <c r="AN77" i="7" s="1"/>
  <c r="AN117" i="7" s="1"/>
  <c r="AP204" i="7"/>
  <c r="AP68" i="7"/>
  <c r="AP77" i="7" s="1"/>
  <c r="AP117" i="7" s="1"/>
  <c r="AP167" i="7"/>
  <c r="AB64" i="7"/>
  <c r="AD64" i="7"/>
  <c r="E64" i="7"/>
  <c r="AK64" i="7"/>
  <c r="U64" i="7"/>
  <c r="U580" i="7" s="1"/>
  <c r="U582" i="7" s="1"/>
  <c r="U584" i="7" s="1"/>
  <c r="AJ64" i="7"/>
  <c r="J64" i="7"/>
  <c r="AG64" i="7"/>
  <c r="R64" i="7"/>
  <c r="AE64" i="7"/>
  <c r="AH204" i="7"/>
  <c r="AH167" i="7"/>
  <c r="AH68" i="7"/>
  <c r="AH77" i="7" s="1"/>
  <c r="AH117" i="7" s="1"/>
  <c r="N64" i="7"/>
  <c r="T64" i="7"/>
  <c r="AL64" i="7"/>
  <c r="T715" i="7" l="1"/>
  <c r="T580" i="7"/>
  <c r="T582" i="7" s="1"/>
  <c r="T584" i="7" s="1"/>
  <c r="Q580" i="7"/>
  <c r="Q582" i="7" s="1"/>
  <c r="Q584" i="7" s="1"/>
  <c r="R580" i="7"/>
  <c r="R582" i="7" s="1"/>
  <c r="R584" i="7" s="1"/>
  <c r="AA64" i="7"/>
  <c r="AA204" i="7" s="1"/>
  <c r="M64" i="7"/>
  <c r="M167" i="7" s="1"/>
  <c r="F64" i="7"/>
  <c r="D64" i="7"/>
  <c r="K64" i="7"/>
  <c r="T68" i="7"/>
  <c r="T204" i="7"/>
  <c r="T167" i="7"/>
  <c r="AH118" i="7"/>
  <c r="R167" i="7"/>
  <c r="R68" i="7"/>
  <c r="R204" i="7"/>
  <c r="P64" i="7"/>
  <c r="J580" i="7"/>
  <c r="J582" i="7" s="1"/>
  <c r="J584" i="7" s="1"/>
  <c r="J68" i="7"/>
  <c r="J204" i="7"/>
  <c r="J167" i="7"/>
  <c r="O64" i="7"/>
  <c r="S64" i="7"/>
  <c r="AJ68" i="7"/>
  <c r="AJ77" i="7" s="1"/>
  <c r="AJ117" i="7" s="1"/>
  <c r="AJ167" i="7"/>
  <c r="AJ204" i="7"/>
  <c r="AK167" i="7"/>
  <c r="AK68" i="7"/>
  <c r="AK77" i="7" s="1"/>
  <c r="AK117" i="7" s="1"/>
  <c r="AK204" i="7"/>
  <c r="E167" i="7"/>
  <c r="E68" i="7"/>
  <c r="E204" i="7"/>
  <c r="E580" i="7"/>
  <c r="E582" i="7" s="1"/>
  <c r="E584" i="7" s="1"/>
  <c r="AP118" i="7"/>
  <c r="G68" i="7"/>
  <c r="G204" i="7"/>
  <c r="G167" i="7"/>
  <c r="G580" i="7"/>
  <c r="G582" i="7" s="1"/>
  <c r="G584" i="7" s="1"/>
  <c r="AN118" i="7"/>
  <c r="C68" i="7"/>
  <c r="C167" i="7"/>
  <c r="C204" i="7"/>
  <c r="Z64" i="7"/>
  <c r="AI68" i="7"/>
  <c r="AI77" i="7" s="1"/>
  <c r="AI117" i="7" s="1"/>
  <c r="AI204" i="7"/>
  <c r="AI167" i="7"/>
  <c r="X64" i="7"/>
  <c r="Y64" i="7"/>
  <c r="AM68" i="7"/>
  <c r="AM77" i="7" s="1"/>
  <c r="AM117" i="7" s="1"/>
  <c r="AM167" i="7"/>
  <c r="AM204" i="7"/>
  <c r="AO68" i="7"/>
  <c r="AO77" i="7" s="1"/>
  <c r="AO117" i="7" s="1"/>
  <c r="AO167" i="7"/>
  <c r="AO204" i="7"/>
  <c r="L580" i="7"/>
  <c r="L582" i="7" s="1"/>
  <c r="L584" i="7" s="1"/>
  <c r="L167" i="7"/>
  <c r="L204" i="7"/>
  <c r="L68" i="7"/>
  <c r="Q68" i="7"/>
  <c r="Q167" i="7"/>
  <c r="Q204" i="7"/>
  <c r="V64" i="7"/>
  <c r="V580" i="7" s="1"/>
  <c r="V582" i="7" s="1"/>
  <c r="V584" i="7" s="1"/>
  <c r="AL204" i="7"/>
  <c r="AL167" i="7"/>
  <c r="AL68" i="7"/>
  <c r="AL77" i="7" s="1"/>
  <c r="AL117" i="7" s="1"/>
  <c r="N167" i="7"/>
  <c r="N204" i="7"/>
  <c r="N68" i="7"/>
  <c r="N580" i="7"/>
  <c r="N582" i="7" s="1"/>
  <c r="N584" i="7" s="1"/>
  <c r="AE167" i="7"/>
  <c r="AE68" i="7"/>
  <c r="AE77" i="7" s="1"/>
  <c r="AE117" i="7" s="1"/>
  <c r="AE204" i="7"/>
  <c r="W64" i="7"/>
  <c r="AG204" i="7"/>
  <c r="AG68" i="7"/>
  <c r="AG77" i="7" s="1"/>
  <c r="AG117" i="7" s="1"/>
  <c r="AG167" i="7"/>
  <c r="U167" i="7"/>
  <c r="U68" i="7"/>
  <c r="U204" i="7"/>
  <c r="AD68" i="7"/>
  <c r="AD77" i="7" s="1"/>
  <c r="AD117" i="7" s="1"/>
  <c r="AD204" i="7"/>
  <c r="AD167" i="7"/>
  <c r="AB167" i="7"/>
  <c r="AB68" i="7"/>
  <c r="AB77" i="7" s="1"/>
  <c r="AB117" i="7" s="1"/>
  <c r="AB204" i="7"/>
  <c r="I64" i="7"/>
  <c r="U716" i="7" l="1"/>
  <c r="U601" i="7"/>
  <c r="U715" i="7"/>
  <c r="P580" i="7"/>
  <c r="P582" i="7" s="1"/>
  <c r="P584" i="7" s="1"/>
  <c r="S580" i="7"/>
  <c r="S582" i="7" s="1"/>
  <c r="S584" i="7" s="1"/>
  <c r="AA167" i="7"/>
  <c r="AA68" i="7"/>
  <c r="AA77" i="7" s="1"/>
  <c r="M204" i="7"/>
  <c r="M68" i="7"/>
  <c r="D167" i="7"/>
  <c r="M580" i="7"/>
  <c r="M582" i="7" s="1"/>
  <c r="M584" i="7" s="1"/>
  <c r="D68" i="7"/>
  <c r="F580" i="7"/>
  <c r="F582" i="7" s="1"/>
  <c r="F584" i="7" s="1"/>
  <c r="F204" i="7"/>
  <c r="F167" i="7"/>
  <c r="F68" i="7"/>
  <c r="D580" i="7"/>
  <c r="D582" i="7" s="1"/>
  <c r="D584" i="7" s="1"/>
  <c r="D204" i="7"/>
  <c r="K204" i="7"/>
  <c r="K167" i="7"/>
  <c r="K580" i="7"/>
  <c r="K582" i="7" s="1"/>
  <c r="K584" i="7" s="1"/>
  <c r="K68" i="7"/>
  <c r="AG118" i="7"/>
  <c r="W204" i="7"/>
  <c r="W167" i="7"/>
  <c r="W68" i="7"/>
  <c r="W77" i="7" s="1"/>
  <c r="W117" i="7" s="1"/>
  <c r="AL118" i="7"/>
  <c r="AM118" i="7"/>
  <c r="Y167" i="7"/>
  <c r="Y68" i="7"/>
  <c r="Y77" i="7" s="1"/>
  <c r="Y117" i="7" s="1"/>
  <c r="Y204" i="7"/>
  <c r="Z204" i="7"/>
  <c r="Z167" i="7"/>
  <c r="Z68" i="7"/>
  <c r="Z77" i="7" s="1"/>
  <c r="Z117" i="7" s="1"/>
  <c r="S167" i="7"/>
  <c r="S204" i="7"/>
  <c r="S68" i="7"/>
  <c r="O167" i="7"/>
  <c r="O580" i="7"/>
  <c r="O582" i="7" s="1"/>
  <c r="O584" i="7" s="1"/>
  <c r="O204" i="7"/>
  <c r="O68" i="7"/>
  <c r="I68" i="7"/>
  <c r="I204" i="7"/>
  <c r="I167" i="7"/>
  <c r="I580" i="7"/>
  <c r="I582" i="7" s="1"/>
  <c r="I584" i="7" s="1"/>
  <c r="AB118" i="7"/>
  <c r="AD118" i="7"/>
  <c r="AE118" i="7"/>
  <c r="V68" i="7"/>
  <c r="V204" i="7"/>
  <c r="V167" i="7"/>
  <c r="AO118" i="7"/>
  <c r="X167" i="7"/>
  <c r="X68" i="7"/>
  <c r="X77" i="7" s="1"/>
  <c r="X117" i="7" s="1"/>
  <c r="X204" i="7"/>
  <c r="AI118" i="7"/>
  <c r="AK118" i="7"/>
  <c r="AJ118" i="7"/>
  <c r="P68" i="7"/>
  <c r="P204" i="7"/>
  <c r="P167" i="7"/>
  <c r="AA117" i="7" l="1"/>
  <c r="AA118" i="7" s="1"/>
  <c r="V716" i="7"/>
  <c r="V601" i="7"/>
  <c r="V90" i="7" s="1"/>
  <c r="V96" i="7" s="1"/>
  <c r="V102" i="7" s="1"/>
  <c r="U90" i="7"/>
  <c r="U96" i="7" s="1"/>
  <c r="U102" i="7" s="1"/>
  <c r="U75" i="7"/>
  <c r="U168" i="7"/>
  <c r="U205" i="7"/>
  <c r="X118" i="7"/>
  <c r="Z118" i="7"/>
  <c r="Y118" i="7"/>
  <c r="W118" i="7"/>
  <c r="V205" i="7" l="1"/>
  <c r="V168" i="7"/>
  <c r="V75" i="7"/>
  <c r="U206" i="7" l="1"/>
  <c r="U76" i="7"/>
  <c r="U77" i="7" s="1"/>
  <c r="U169" i="7"/>
  <c r="U111" i="7" l="1"/>
  <c r="U112" i="7" s="1"/>
  <c r="U117"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8" i="7" l="1"/>
  <c r="AG208" i="7"/>
  <c r="AG130" i="7"/>
  <c r="AH208" i="7"/>
  <c r="AH130" i="7"/>
  <c r="AK208" i="7"/>
  <c r="AK130" i="7"/>
  <c r="AL130" i="7"/>
  <c r="AL208" i="7"/>
  <c r="AI208" i="7"/>
  <c r="AI130" i="7"/>
  <c r="AJ208" i="7"/>
  <c r="AJ130" i="7"/>
  <c r="AO208" i="7"/>
  <c r="AO130" i="7"/>
  <c r="AP208" i="7"/>
  <c r="AP130" i="7"/>
  <c r="AM208" i="7"/>
  <c r="AM130" i="7"/>
  <c r="AN208" i="7"/>
  <c r="AN130" i="7"/>
  <c r="AK207" i="7"/>
  <c r="AJ207" i="7"/>
  <c r="AG207" i="7"/>
  <c r="AI207" i="7"/>
  <c r="AL207" i="7"/>
  <c r="AO207" i="7"/>
  <c r="AH207" i="7"/>
  <c r="AN207" i="7"/>
  <c r="AP207" i="7"/>
  <c r="AM207" i="7"/>
  <c r="V76" i="7" l="1"/>
  <c r="V77"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4" i="7" s="1"/>
  <c r="AP241" i="7"/>
  <c r="AP144" i="7" s="1"/>
  <c r="AG241" i="7"/>
  <c r="AG144" i="7" s="1"/>
  <c r="AI241" i="7"/>
  <c r="AI144" i="7" s="1"/>
  <c r="AM241" i="7"/>
  <c r="AM144" i="7" s="1"/>
  <c r="AO241" i="7"/>
  <c r="AO144" i="7" s="1"/>
  <c r="AL241" i="7"/>
  <c r="AL144" i="7" s="1"/>
  <c r="AH241" i="7"/>
  <c r="AH144" i="7" s="1"/>
  <c r="AJ241" i="7"/>
  <c r="AJ144" i="7" s="1"/>
  <c r="AN241"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0" i="7" l="1"/>
  <c r="AD208" i="7"/>
  <c r="AD211" i="7" s="1"/>
  <c r="AD239" i="7" s="1"/>
  <c r="AB208" i="7"/>
  <c r="AB211" i="7" s="1"/>
  <c r="AB239" i="7" s="1"/>
  <c r="AB130" i="7"/>
  <c r="AE130" i="7"/>
  <c r="AE208" i="7"/>
  <c r="AE211" i="7" s="1"/>
  <c r="AE239" i="7" s="1"/>
  <c r="AF208" i="7"/>
  <c r="AF211" i="7" s="1"/>
  <c r="AF239" i="7" s="1"/>
  <c r="AF130" i="7"/>
  <c r="AC130" i="7"/>
  <c r="AC208" i="7"/>
  <c r="AC211" i="7" s="1"/>
  <c r="AC239" i="7" s="1"/>
  <c r="AB241" i="7" l="1"/>
  <c r="AB144" i="7" s="1"/>
  <c r="AC241" i="7"/>
  <c r="AC144" i="7" s="1"/>
  <c r="AD241" i="7"/>
  <c r="AD144" i="7" s="1"/>
  <c r="AF241" i="7"/>
  <c r="AF144" i="7" s="1"/>
  <c r="AE241" i="7"/>
  <c r="AE144" i="7" s="1"/>
  <c r="AD131" i="7" l="1"/>
  <c r="AD132" i="7" s="1"/>
  <c r="AD133" i="7" s="1"/>
  <c r="AC131" i="7"/>
  <c r="AC132" i="7" s="1"/>
  <c r="AC133" i="7" s="1"/>
  <c r="AE131" i="7"/>
  <c r="AE132" i="7" s="1"/>
  <c r="AE133" i="7" s="1"/>
  <c r="AB131" i="7"/>
  <c r="AB132" i="7" s="1"/>
  <c r="AB133" i="7" s="1"/>
  <c r="AF131" i="7"/>
  <c r="AF132" i="7" s="1"/>
  <c r="AF133" i="7" s="1"/>
  <c r="B596" i="7" l="1"/>
  <c r="B587" i="7" s="1"/>
  <c r="B588" i="7" l="1"/>
  <c r="B589" i="7"/>
  <c r="N715" i="7"/>
  <c r="S90" i="7"/>
  <c r="S96" i="7" s="1"/>
  <c r="S102" i="7" s="1"/>
  <c r="O715" i="7"/>
  <c r="J716" i="7"/>
  <c r="G715" i="7"/>
  <c r="B715" i="7"/>
  <c r="L715" i="7"/>
  <c r="J715" i="7"/>
  <c r="C715" i="7"/>
  <c r="H715" i="7"/>
  <c r="K715" i="7"/>
  <c r="Q715" i="7"/>
  <c r="M715" i="7"/>
  <c r="F716" i="7" l="1"/>
  <c r="F168" i="7" s="1"/>
  <c r="E715" i="7"/>
  <c r="S601" i="7"/>
  <c r="R715" i="7"/>
  <c r="E716" i="7"/>
  <c r="E168" i="7" s="1"/>
  <c r="D715" i="7"/>
  <c r="G601" i="7"/>
  <c r="F715" i="7"/>
  <c r="Q716" i="7"/>
  <c r="Q205" i="7" s="1"/>
  <c r="P715" i="7"/>
  <c r="T601" i="7"/>
  <c r="T90" i="7" s="1"/>
  <c r="T96" i="7" s="1"/>
  <c r="T102" i="7" s="1"/>
  <c r="S715" i="7"/>
  <c r="J601" i="7"/>
  <c r="I715" i="7"/>
  <c r="T716" i="7"/>
  <c r="T205" i="7" s="1"/>
  <c r="E601" i="7"/>
  <c r="E90" i="7" s="1"/>
  <c r="E96" i="7" s="1"/>
  <c r="E102" i="7" s="1"/>
  <c r="S716" i="7"/>
  <c r="S168" i="7" s="1"/>
  <c r="G716" i="7"/>
  <c r="G205" i="7" s="1"/>
  <c r="F601" i="7"/>
  <c r="F90" i="7" s="1"/>
  <c r="F96" i="7" s="1"/>
  <c r="F102" i="7" s="1"/>
  <c r="Q601" i="7"/>
  <c r="L601" i="7"/>
  <c r="L90" i="7" s="1"/>
  <c r="L96" i="7" s="1"/>
  <c r="L102" i="7" s="1"/>
  <c r="L716" i="7"/>
  <c r="C90" i="7"/>
  <c r="C96" i="7" s="1"/>
  <c r="C102" i="7" s="1"/>
  <c r="C716" i="7"/>
  <c r="J168" i="7"/>
  <c r="J205" i="7"/>
  <c r="J75" i="7"/>
  <c r="N601" i="7"/>
  <c r="N716" i="7"/>
  <c r="I601" i="7"/>
  <c r="I90" i="7" s="1"/>
  <c r="I96" i="7" s="1"/>
  <c r="I102" i="7" s="1"/>
  <c r="I716" i="7"/>
  <c r="K601" i="7"/>
  <c r="K90" i="7" s="1"/>
  <c r="K96" i="7" s="1"/>
  <c r="K102" i="7" s="1"/>
  <c r="J90" i="7"/>
  <c r="J96" i="7" s="1"/>
  <c r="J102" i="7" s="1"/>
  <c r="K716" i="7"/>
  <c r="H601" i="7"/>
  <c r="H90" i="7" s="1"/>
  <c r="H96" i="7" s="1"/>
  <c r="H102" i="7" s="1"/>
  <c r="G90" i="7"/>
  <c r="G96" i="7" s="1"/>
  <c r="G102" i="7" s="1"/>
  <c r="H716" i="7"/>
  <c r="O601" i="7"/>
  <c r="N90" i="7"/>
  <c r="N96" i="7" s="1"/>
  <c r="N102" i="7" s="1"/>
  <c r="O716" i="7"/>
  <c r="R601" i="7"/>
  <c r="R90" i="7" s="1"/>
  <c r="R96" i="7" s="1"/>
  <c r="R102" i="7" s="1"/>
  <c r="Q90" i="7"/>
  <c r="Q96" i="7" s="1"/>
  <c r="Q102" i="7" s="1"/>
  <c r="R716" i="7"/>
  <c r="D601" i="7"/>
  <c r="D90" i="7" s="1"/>
  <c r="D96" i="7" s="1"/>
  <c r="D102" i="7" s="1"/>
  <c r="D716" i="7"/>
  <c r="M601" i="7"/>
  <c r="M90" i="7" s="1"/>
  <c r="M96" i="7" s="1"/>
  <c r="M102" i="7" s="1"/>
  <c r="M716" i="7"/>
  <c r="P601" i="7"/>
  <c r="P90" i="7" s="1"/>
  <c r="P96" i="7" s="1"/>
  <c r="P102" i="7" s="1"/>
  <c r="O90" i="7"/>
  <c r="O96" i="7" s="1"/>
  <c r="O102" i="7" s="1"/>
  <c r="P716" i="7"/>
  <c r="F75" i="7" l="1"/>
  <c r="Q168" i="7"/>
  <c r="E205" i="7"/>
  <c r="F205" i="7"/>
  <c r="Q75" i="7"/>
  <c r="E75" i="7"/>
  <c r="B90" i="7"/>
  <c r="B96" i="7" s="1"/>
  <c r="B102" i="7" s="1"/>
  <c r="C389" i="7" s="1"/>
  <c r="F389" i="7" s="1"/>
  <c r="T168" i="7"/>
  <c r="T75" i="7"/>
  <c r="G75" i="7"/>
  <c r="S75" i="7"/>
  <c r="G168" i="7"/>
  <c r="S205" i="7"/>
  <c r="M168" i="7"/>
  <c r="M205" i="7"/>
  <c r="M75" i="7"/>
  <c r="I205" i="7"/>
  <c r="I168" i="7"/>
  <c r="I75" i="7"/>
  <c r="L168" i="7"/>
  <c r="L75" i="7"/>
  <c r="L205" i="7"/>
  <c r="H205" i="7"/>
  <c r="H168" i="7"/>
  <c r="H75" i="7"/>
  <c r="K205" i="7"/>
  <c r="K168" i="7"/>
  <c r="K75" i="7"/>
  <c r="R168" i="7"/>
  <c r="R205" i="7"/>
  <c r="R75" i="7"/>
  <c r="O75" i="7"/>
  <c r="O205" i="7"/>
  <c r="O168" i="7"/>
  <c r="C205" i="7"/>
  <c r="C168" i="7"/>
  <c r="C75" i="7"/>
  <c r="P168" i="7"/>
  <c r="P75" i="7"/>
  <c r="P205" i="7"/>
  <c r="D168" i="7"/>
  <c r="D75" i="7"/>
  <c r="D205" i="7"/>
  <c r="N168" i="7"/>
  <c r="N205" i="7"/>
  <c r="N75" i="7"/>
  <c r="B108" i="7" l="1"/>
  <c r="B109" i="7" s="1"/>
  <c r="B577" i="7"/>
  <c r="C253" i="7"/>
  <c r="F253" i="7" s="1"/>
  <c r="C252" i="7"/>
  <c r="F252" i="7" s="1"/>
  <c r="C251" i="7"/>
  <c r="F251" i="7" s="1"/>
  <c r="C249" i="7"/>
  <c r="F249" i="7" s="1"/>
  <c r="C388" i="7"/>
  <c r="F388" i="7" s="1"/>
  <c r="C387" i="7"/>
  <c r="F387" i="7" s="1"/>
  <c r="C385" i="7"/>
  <c r="F385" i="7" s="1"/>
  <c r="F17" i="1"/>
  <c r="C386" i="7"/>
  <c r="F386" i="7" s="1"/>
  <c r="C248" i="7"/>
  <c r="F248" i="7" s="1"/>
  <c r="C250" i="7"/>
  <c r="F250" i="7" s="1"/>
  <c r="C384" i="7"/>
  <c r="F384" i="7" s="1"/>
  <c r="C383" i="7"/>
  <c r="C247" i="7"/>
  <c r="C169" i="7"/>
  <c r="C76" i="7"/>
  <c r="C77" i="7" s="1"/>
  <c r="C206" i="7"/>
  <c r="B110" i="7" l="1"/>
  <c r="B116" i="7" s="1"/>
  <c r="B144" i="7" s="1"/>
  <c r="F19" i="1"/>
  <c r="F21" i="1" s="1"/>
  <c r="C577" i="7"/>
  <c r="D577" i="7" s="1"/>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18" i="1"/>
  <c r="F383" i="7"/>
  <c r="F390" i="7" s="1"/>
  <c r="C390" i="7"/>
  <c r="C254" i="7"/>
  <c r="F247" i="7"/>
  <c r="F254" i="7" s="1"/>
  <c r="B112" i="7"/>
  <c r="B117" i="7" s="1"/>
  <c r="B118" i="7" s="1"/>
  <c r="B133" i="7" s="1"/>
  <c r="C111" i="7"/>
  <c r="C112" i="7" s="1"/>
  <c r="C117" i="7" s="1"/>
  <c r="C118" i="7" s="1"/>
  <c r="H389" i="7" l="1"/>
  <c r="K389" i="7" s="1"/>
  <c r="L389" i="7" s="1"/>
  <c r="I390" i="7"/>
  <c r="H253" i="7"/>
  <c r="K253" i="7" s="1"/>
  <c r="L253" i="7" s="1"/>
  <c r="I254" i="7"/>
  <c r="D76" i="7"/>
  <c r="D77"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1" i="7"/>
  <c r="D112" i="7" s="1"/>
  <c r="D117" i="7" s="1"/>
  <c r="D118" i="7" s="1"/>
  <c r="K383" i="7"/>
  <c r="L383" i="7" s="1"/>
  <c r="C122" i="7"/>
  <c r="I248" i="7"/>
  <c r="J248" i="7" s="1"/>
  <c r="I249" i="7"/>
  <c r="J249" i="7" s="1"/>
  <c r="I252" i="7"/>
  <c r="J252" i="7" s="1"/>
  <c r="I251" i="7"/>
  <c r="J251" i="7" s="1"/>
  <c r="I247" i="7"/>
  <c r="J247" i="7" s="1"/>
  <c r="I250" i="7"/>
  <c r="J250" i="7" s="1"/>
  <c r="C123"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1" i="7"/>
  <c r="E112" i="7" s="1"/>
  <c r="E206" i="7"/>
  <c r="E76" i="7"/>
  <c r="E77" i="7" s="1"/>
  <c r="N250" i="7"/>
  <c r="O250" i="7" s="1"/>
  <c r="Q250" i="7" s="1"/>
  <c r="Q384" i="7"/>
  <c r="C124"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7" i="7"/>
  <c r="E118"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6" i="7"/>
  <c r="F77"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1" i="7"/>
  <c r="F112" i="7" s="1"/>
  <c r="F117" i="7" s="1"/>
  <c r="F118" i="7" s="1"/>
  <c r="Q383" i="7"/>
  <c r="Q390" i="7" s="1"/>
  <c r="D170" i="7" l="1"/>
  <c r="D171" i="7" s="1"/>
  <c r="D199" i="7" s="1"/>
  <c r="D201" i="7" s="1"/>
  <c r="D130" i="7" s="1"/>
  <c r="B296" i="7" a="1"/>
  <c r="B296" i="7" s="1"/>
  <c r="Y208" i="7"/>
  <c r="Y130" i="7"/>
  <c r="V208" i="7"/>
  <c r="V130" i="7"/>
  <c r="U208" i="7"/>
  <c r="U130" i="7"/>
  <c r="C170" i="7"/>
  <c r="C171" i="7" s="1"/>
  <c r="C199" i="7" s="1"/>
  <c r="C201" i="7" s="1"/>
  <c r="E208" i="7"/>
  <c r="E130" i="7"/>
  <c r="F208" i="7"/>
  <c r="F130"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0" i="7"/>
  <c r="X208" i="7"/>
  <c r="X130" i="7"/>
  <c r="Z208" i="7"/>
  <c r="Z130" i="7"/>
  <c r="AA208" i="7"/>
  <c r="AA130" i="7"/>
  <c r="D208" i="7" l="1"/>
  <c r="D211" i="7" s="1"/>
  <c r="D239" i="7" s="1"/>
  <c r="Y211" i="7"/>
  <c r="Y239" i="7" s="1"/>
  <c r="U211" i="7"/>
  <c r="U239" i="7" s="1"/>
  <c r="V211" i="7"/>
  <c r="V239" i="7" s="1"/>
  <c r="E211" i="7"/>
  <c r="E239" i="7" s="1"/>
  <c r="E241" i="7" s="1"/>
  <c r="E144" i="7" s="1"/>
  <c r="F211" i="7"/>
  <c r="F239" i="7" s="1"/>
  <c r="F241" i="7" s="1"/>
  <c r="F144" i="7" s="1"/>
  <c r="G169" i="7"/>
  <c r="G171" i="7" s="1"/>
  <c r="G199" i="7" s="1"/>
  <c r="G201" i="7" s="1"/>
  <c r="G76" i="7"/>
  <c r="G77" i="7" s="1"/>
  <c r="G206" i="7"/>
  <c r="X211" i="7"/>
  <c r="X239" i="7" s="1"/>
  <c r="W211" i="7"/>
  <c r="W239" i="7" s="1"/>
  <c r="C208" i="7"/>
  <c r="C130" i="7"/>
  <c r="B424" i="7" a="1"/>
  <c r="B424" i="7" s="1"/>
  <c r="AA211" i="7"/>
  <c r="AA239" i="7" s="1"/>
  <c r="Z211" i="7"/>
  <c r="Z239" i="7" s="1"/>
  <c r="AA241" i="7" l="1"/>
  <c r="AA144" i="7" s="1"/>
  <c r="W241" i="7"/>
  <c r="W144" i="7" s="1"/>
  <c r="V241" i="7"/>
  <c r="V144" i="7" s="1"/>
  <c r="D241" i="7"/>
  <c r="D144" i="7" s="1"/>
  <c r="X241" i="7"/>
  <c r="X144" i="7" s="1"/>
  <c r="U241" i="7"/>
  <c r="U144" i="7" s="1"/>
  <c r="Z241" i="7"/>
  <c r="Z144" i="7" s="1"/>
  <c r="Y241" i="7"/>
  <c r="Y144" i="7" s="1"/>
  <c r="F131" i="7"/>
  <c r="F132" i="7" s="1"/>
  <c r="F133" i="7" s="1"/>
  <c r="E131" i="7"/>
  <c r="E132" i="7" s="1"/>
  <c r="E133" i="7" s="1"/>
  <c r="B432" i="7" a="1"/>
  <c r="B432" i="7" s="1"/>
  <c r="C207" i="7"/>
  <c r="C211" i="7" s="1"/>
  <c r="C239" i="7" s="1"/>
  <c r="G111" i="7"/>
  <c r="G112" i="7" s="1"/>
  <c r="G117" i="7" s="1"/>
  <c r="G118" i="7" s="1"/>
  <c r="G130" i="7"/>
  <c r="G208" i="7"/>
  <c r="G211" i="7" s="1"/>
  <c r="G239"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1" i="7"/>
  <c r="G144" i="7" s="1"/>
  <c r="C241" i="7"/>
  <c r="C144" i="7" s="1"/>
  <c r="C131" i="7" l="1"/>
  <c r="C132" i="7" s="1"/>
  <c r="C133" i="7" s="1"/>
  <c r="G131" i="7"/>
  <c r="G132" i="7" s="1"/>
  <c r="G133" i="7" s="1"/>
  <c r="H206" i="7"/>
  <c r="H76" i="7"/>
  <c r="H77" i="7" s="1"/>
  <c r="H169" i="7"/>
  <c r="H171" i="7" s="1"/>
  <c r="H199" i="7" s="1"/>
  <c r="H201" i="7" s="1"/>
  <c r="E137" i="7" l="1"/>
  <c r="F137" i="7"/>
  <c r="D137" i="7"/>
  <c r="C137" i="7"/>
  <c r="C138" i="7" s="1"/>
  <c r="G137" i="7"/>
  <c r="H111" i="7"/>
  <c r="H112" i="7" s="1"/>
  <c r="H117" i="7" s="1"/>
  <c r="H118" i="7" s="1"/>
  <c r="H208" i="7"/>
  <c r="H211" i="7" s="1"/>
  <c r="H239" i="7" s="1"/>
  <c r="H130" i="7"/>
  <c r="F138" i="7" l="1"/>
  <c r="G138" i="7"/>
  <c r="D138" i="7"/>
  <c r="E138" i="7"/>
  <c r="H241" i="7"/>
  <c r="H144" i="7" s="1"/>
  <c r="F139" i="7" l="1"/>
  <c r="G139" i="7"/>
  <c r="E139" i="7"/>
  <c r="D139" i="7"/>
  <c r="C139" i="7"/>
  <c r="H131" i="7"/>
  <c r="H132" i="7" s="1"/>
  <c r="H133" i="7" s="1"/>
  <c r="I206" i="7"/>
  <c r="I76" i="7"/>
  <c r="I77" i="7" s="1"/>
  <c r="I169" i="7"/>
  <c r="I171" i="7" s="1"/>
  <c r="I199" i="7" s="1"/>
  <c r="I201" i="7" s="1"/>
  <c r="H137" i="7" l="1"/>
  <c r="H138" i="7" s="1"/>
  <c r="I208" i="7"/>
  <c r="I211" i="7" s="1"/>
  <c r="I239" i="7" s="1"/>
  <c r="I130" i="7"/>
  <c r="I111" i="7"/>
  <c r="I112" i="7" s="1"/>
  <c r="I117" i="7" s="1"/>
  <c r="I118" i="7" s="1"/>
  <c r="H139" i="7" l="1"/>
  <c r="I241" i="7"/>
  <c r="I144" i="7" s="1"/>
  <c r="I131" i="7" l="1"/>
  <c r="I132" i="7" s="1"/>
  <c r="I133" i="7" s="1"/>
  <c r="J76" i="7"/>
  <c r="J77" i="7" s="1"/>
  <c r="J206" i="7"/>
  <c r="J169" i="7"/>
  <c r="J171" i="7" s="1"/>
  <c r="J199" i="7" s="1"/>
  <c r="J201" i="7" s="1"/>
  <c r="I137" i="7" l="1"/>
  <c r="I138" i="7" s="1"/>
  <c r="J111" i="7"/>
  <c r="J112" i="7" s="1"/>
  <c r="J117" i="7" s="1"/>
  <c r="J118" i="7" s="1"/>
  <c r="J208" i="7"/>
  <c r="J211" i="7" s="1"/>
  <c r="J239" i="7" s="1"/>
  <c r="J130" i="7"/>
  <c r="I139" i="7" l="1"/>
  <c r="J241" i="7"/>
  <c r="J144" i="7" s="1"/>
  <c r="J131" i="7" l="1"/>
  <c r="J132" i="7" s="1"/>
  <c r="J133" i="7" s="1"/>
  <c r="K169" i="7"/>
  <c r="K171" i="7" s="1"/>
  <c r="K199" i="7" s="1"/>
  <c r="K201" i="7" s="1"/>
  <c r="K206" i="7"/>
  <c r="K76" i="7"/>
  <c r="K77" i="7" s="1"/>
  <c r="J137" i="7" l="1"/>
  <c r="J138" i="7" s="1"/>
  <c r="K208" i="7"/>
  <c r="K211" i="7" s="1"/>
  <c r="K239" i="7" s="1"/>
  <c r="K130" i="7"/>
  <c r="K111" i="7"/>
  <c r="K112" i="7" s="1"/>
  <c r="K117" i="7" s="1"/>
  <c r="K118" i="7" s="1"/>
  <c r="J139" i="7" l="1"/>
  <c r="K241" i="7"/>
  <c r="K144" i="7" s="1"/>
  <c r="K131" i="7" l="1"/>
  <c r="K132" i="7" s="1"/>
  <c r="K133" i="7" s="1"/>
  <c r="L206" i="7"/>
  <c r="L169" i="7"/>
  <c r="L171" i="7" s="1"/>
  <c r="L199" i="7" s="1"/>
  <c r="L201" i="7" s="1"/>
  <c r="L76" i="7"/>
  <c r="L77" i="7" s="1"/>
  <c r="K137" i="7" l="1"/>
  <c r="K138" i="7" s="1"/>
  <c r="K139" i="7" s="1"/>
  <c r="L130" i="7"/>
  <c r="L208" i="7"/>
  <c r="L211" i="7" s="1"/>
  <c r="L239" i="7" s="1"/>
  <c r="L111" i="7"/>
  <c r="L112" i="7" s="1"/>
  <c r="L117" i="7" s="1"/>
  <c r="L118" i="7" s="1"/>
  <c r="L241" i="7" l="1"/>
  <c r="L144" i="7" s="1"/>
  <c r="L131" i="7" l="1"/>
  <c r="L132" i="7" s="1"/>
  <c r="L133" i="7" s="1"/>
  <c r="M76" i="7"/>
  <c r="M77" i="7" s="1"/>
  <c r="M169" i="7"/>
  <c r="M171" i="7" s="1"/>
  <c r="M199" i="7" s="1"/>
  <c r="M201" i="7" s="1"/>
  <c r="M206" i="7"/>
  <c r="L137" i="7" l="1"/>
  <c r="L138" i="7" s="1"/>
  <c r="L139" i="7" s="1"/>
  <c r="M208" i="7"/>
  <c r="M211" i="7" s="1"/>
  <c r="M239" i="7" s="1"/>
  <c r="M130" i="7"/>
  <c r="M111" i="7"/>
  <c r="M112" i="7" s="1"/>
  <c r="M117" i="7" s="1"/>
  <c r="M118" i="7" s="1"/>
  <c r="M241" i="7" l="1"/>
  <c r="M144" i="7" s="1"/>
  <c r="M131" i="7" l="1"/>
  <c r="M132" i="7" s="1"/>
  <c r="M133" i="7" s="1"/>
  <c r="N169" i="7"/>
  <c r="N171" i="7" s="1"/>
  <c r="N199" i="7" s="1"/>
  <c r="N201" i="7" s="1"/>
  <c r="N76" i="7"/>
  <c r="N77" i="7" s="1"/>
  <c r="N206" i="7"/>
  <c r="M137" i="7" l="1"/>
  <c r="M138" i="7" s="1"/>
  <c r="M139" i="7" s="1"/>
  <c r="N208" i="7"/>
  <c r="N211" i="7" s="1"/>
  <c r="N239" i="7" s="1"/>
  <c r="N130" i="7"/>
  <c r="N111" i="7"/>
  <c r="N112" i="7" s="1"/>
  <c r="N117" i="7" s="1"/>
  <c r="N118" i="7" s="1"/>
  <c r="N241" i="7" l="1"/>
  <c r="N144" i="7" s="1"/>
  <c r="N131" i="7" l="1"/>
  <c r="N132" i="7" s="1"/>
  <c r="N133" i="7" s="1"/>
  <c r="O76" i="7"/>
  <c r="O77" i="7" s="1"/>
  <c r="O206" i="7"/>
  <c r="O169" i="7"/>
  <c r="O171" i="7" s="1"/>
  <c r="O199" i="7" s="1"/>
  <c r="O201" i="7" s="1"/>
  <c r="N137" i="7" l="1"/>
  <c r="N138" i="7" s="1"/>
  <c r="N139" i="7" s="1"/>
  <c r="O111" i="7"/>
  <c r="O112" i="7" s="1"/>
  <c r="O117" i="7" s="1"/>
  <c r="O118" i="7" s="1"/>
  <c r="O208" i="7"/>
  <c r="O211" i="7" s="1"/>
  <c r="O239" i="7" s="1"/>
  <c r="O130" i="7"/>
  <c r="O241" i="7" l="1"/>
  <c r="O144" i="7" s="1"/>
  <c r="O131" i="7" l="1"/>
  <c r="O132" i="7" s="1"/>
  <c r="O133" i="7" s="1"/>
  <c r="P76" i="7"/>
  <c r="P77" i="7" s="1"/>
  <c r="P206" i="7"/>
  <c r="P169" i="7"/>
  <c r="P171" i="7" s="1"/>
  <c r="P199" i="7" s="1"/>
  <c r="P201" i="7" s="1"/>
  <c r="O137" i="7" l="1"/>
  <c r="O138" i="7" s="1"/>
  <c r="O139" i="7" s="1"/>
  <c r="P111" i="7"/>
  <c r="P112" i="7" s="1"/>
  <c r="P117" i="7" s="1"/>
  <c r="P118" i="7" s="1"/>
  <c r="P208" i="7"/>
  <c r="P211" i="7" s="1"/>
  <c r="P239" i="7" s="1"/>
  <c r="P130" i="7"/>
  <c r="P241" i="7" l="1"/>
  <c r="P144" i="7" s="1"/>
  <c r="P131" i="7" l="1"/>
  <c r="P132" i="7" s="1"/>
  <c r="P133" i="7" s="1"/>
  <c r="Q76" i="7"/>
  <c r="Q77" i="7" s="1"/>
  <c r="Q206" i="7"/>
  <c r="Q169" i="7"/>
  <c r="Q171" i="7" s="1"/>
  <c r="Q199" i="7" s="1"/>
  <c r="Q201" i="7" s="1"/>
  <c r="P137" i="7" l="1"/>
  <c r="P138" i="7" s="1"/>
  <c r="P139" i="7" s="1"/>
  <c r="Q111" i="7"/>
  <c r="Q112" i="7" s="1"/>
  <c r="Q117" i="7" s="1"/>
  <c r="Q118" i="7" s="1"/>
  <c r="Q208" i="7"/>
  <c r="Q211" i="7" s="1"/>
  <c r="Q239" i="7" s="1"/>
  <c r="Q130" i="7"/>
  <c r="Q241" i="7" l="1"/>
  <c r="Q144" i="7" s="1"/>
  <c r="Q131" i="7" l="1"/>
  <c r="Q132" i="7" s="1"/>
  <c r="Q133" i="7" s="1"/>
  <c r="R169" i="7"/>
  <c r="R171" i="7" s="1"/>
  <c r="R199" i="7" s="1"/>
  <c r="R201" i="7" s="1"/>
  <c r="R206" i="7"/>
  <c r="R76" i="7"/>
  <c r="R77" i="7" s="1"/>
  <c r="Q137" i="7" l="1"/>
  <c r="Q138" i="7" s="1"/>
  <c r="Q139" i="7" s="1"/>
  <c r="R130" i="7"/>
  <c r="R208" i="7"/>
  <c r="R211" i="7" s="1"/>
  <c r="R239" i="7" s="1"/>
  <c r="R111" i="7"/>
  <c r="R112" i="7" s="1"/>
  <c r="R117" i="7" s="1"/>
  <c r="R118" i="7" s="1"/>
  <c r="R241" i="7" l="1"/>
  <c r="R144" i="7" s="1"/>
  <c r="R131" i="7" l="1"/>
  <c r="R132" i="7" s="1"/>
  <c r="R133" i="7" s="1"/>
  <c r="S76" i="7"/>
  <c r="S77" i="7" s="1"/>
  <c r="S206" i="7"/>
  <c r="S169" i="7"/>
  <c r="S171" i="7" s="1"/>
  <c r="S199" i="7" s="1"/>
  <c r="S201" i="7" s="1"/>
  <c r="R137" i="7" l="1"/>
  <c r="R138" i="7" s="1"/>
  <c r="R139" i="7" s="1"/>
  <c r="S111" i="7"/>
  <c r="S112" i="7" s="1"/>
  <c r="S117" i="7" s="1"/>
  <c r="S118" i="7" s="1"/>
  <c r="S208" i="7"/>
  <c r="S211" i="7" s="1"/>
  <c r="S239" i="7" s="1"/>
  <c r="S130" i="7"/>
  <c r="S241" i="7" l="1"/>
  <c r="S144" i="7" s="1"/>
  <c r="S131" i="7" l="1"/>
  <c r="S132" i="7" s="1"/>
  <c r="S133" i="7" s="1"/>
  <c r="T76" i="7"/>
  <c r="T77" i="7" s="1"/>
  <c r="T169" i="7"/>
  <c r="T171" i="7" s="1"/>
  <c r="T199" i="7" s="1"/>
  <c r="T201" i="7" s="1"/>
  <c r="T206" i="7"/>
  <c r="S137" i="7" l="1"/>
  <c r="S138" i="7" s="1"/>
  <c r="S139" i="7" s="1"/>
  <c r="T111" i="7"/>
  <c r="T112" i="7" s="1"/>
  <c r="T117" i="7" s="1"/>
  <c r="T118" i="7" s="1"/>
  <c r="T208" i="7"/>
  <c r="T211" i="7" s="1"/>
  <c r="T239" i="7" s="1"/>
  <c r="T130" i="7"/>
  <c r="T241"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<sst xmlns="http://schemas.openxmlformats.org/spreadsheetml/2006/main" count="770" uniqueCount="416">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</sst>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4" fontId="3" fillId="5" borderId="0" xfId="0" applyNumberFormat="1" applyFont="1" applyFill="1" applyBorder="1"/>
    <xf numFmtId="0" fontId="4" fillId="0" borderId="17" xfId="0" applyNumberFormat="1" applyFont="1" applyFill="1" applyBorder="1" applyAlignment="1">
      <alignment horizontal="left" indent="1"/>
    </xf>
    <xf numFmtId="4" fontId="3" fillId="5" borderId="7"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4" fontId="3" fillId="5" borderId="29"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170" fontId="4" fillId="0" borderId="16"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71650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5277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325</v>
      </c>
      <c r="F5" s="9"/>
      <c r="H5" s="9"/>
      <c r="I5" s="162"/>
      <c r="J5" s="9"/>
      <c r="K5" s="108"/>
      <c r="L5" s="108"/>
      <c r="M5" s="108"/>
      <c r="N5" s="108"/>
    </row>
    <row r="6" spans="1:48" x14ac:dyDescent="0.2">
      <c r="B6" s="51" t="s">
        <v>160</v>
      </c>
      <c r="C6" s="239">
        <v>0</v>
      </c>
      <c r="D6" s="7"/>
      <c r="E6" s="331"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262</v>
      </c>
      <c r="F11" s="271">
        <f>'Cash Flow'!B154</f>
        <v>0</v>
      </c>
      <c r="G11" s="162"/>
      <c r="H11" s="162"/>
      <c r="I11" s="244"/>
      <c r="J11" s="162"/>
      <c r="K11" s="9"/>
      <c r="M11" s="128"/>
      <c r="N11" s="124"/>
      <c r="P11" s="9"/>
    </row>
    <row r="12" spans="1:48" x14ac:dyDescent="0.2">
      <c r="B12" s="115" t="s">
        <v>186</v>
      </c>
      <c r="C12" s="142">
        <v>0</v>
      </c>
      <c r="D12" s="7"/>
      <c r="E12" s="266" t="s">
        <v>412</v>
      </c>
      <c r="F12" s="271">
        <f>'Cash Flow'!B150</f>
        <v>0</v>
      </c>
      <c r="G12" s="162"/>
      <c r="H12" s="162"/>
      <c r="I12" s="244"/>
      <c r="J12" s="162"/>
      <c r="K12" s="9"/>
      <c r="M12" s="128"/>
      <c r="N12" s="124"/>
      <c r="P12" s="9"/>
    </row>
    <row r="13" spans="1:48" x14ac:dyDescent="0.2">
      <c r="B13" s="116" t="s">
        <v>164</v>
      </c>
      <c r="C13" s="141">
        <v>0</v>
      </c>
      <c r="D13" s="9"/>
      <c r="E13" s="266" t="s">
        <v>207</v>
      </c>
      <c r="F13" s="267">
        <f>'Cash Flow'!B141</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Flow'!B2:AP137,136)</f>
        <v>0</v>
      </c>
      <c r="G14" s="162"/>
      <c r="H14" s="162"/>
      <c r="I14" s="244"/>
      <c r="J14" s="162"/>
      <c r="K14" s="9"/>
      <c r="M14" s="128"/>
      <c r="N14" s="124"/>
      <c r="P14" s="9"/>
    </row>
    <row r="15" spans="1:48" ht="15" x14ac:dyDescent="0.25">
      <c r="B15" s="393"/>
      <c r="C15" s="394"/>
      <c r="D15" s="387"/>
      <c r="E15" s="266" t="s">
        <v>204</v>
      </c>
      <c r="F15" s="267">
        <f>'Cash Flow'!B139</f>
        <v>0</v>
      </c>
      <c r="G15" s="162"/>
      <c r="H15" s="162"/>
      <c r="I15" s="244"/>
      <c r="J15" s="162"/>
      <c r="K15" s="9"/>
      <c r="M15" s="128"/>
      <c r="N15" s="124"/>
      <c r="P15" s="9"/>
    </row>
    <row r="16" spans="1:48" ht="15" x14ac:dyDescent="0.25">
      <c r="B16" s="393"/>
      <c r="C16" s="394"/>
      <c r="D16" s="387"/>
      <c r="E16" s="266" t="s">
        <v>244</v>
      </c>
      <c r="F16" s="271">
        <f>HLOOKUP(analysis_period,'Cash Flow'!B2:AP137,136)</f>
        <v>0</v>
      </c>
      <c r="G16" s="162"/>
      <c r="H16" s="162"/>
      <c r="I16" s="244"/>
      <c r="J16" s="162"/>
      <c r="K16" s="9"/>
      <c r="M16" s="128"/>
      <c r="N16" s="124"/>
      <c r="P16" s="9"/>
    </row>
    <row r="17" spans="2:16" ht="15" x14ac:dyDescent="0.25">
      <c r="B17" s="393"/>
      <c r="C17" s="394"/>
      <c r="D17" s="387"/>
      <c r="E17" s="266" t="s">
        <v>283</v>
      </c>
      <c r="F17" s="267">
        <f>-'Cash Flow'!B102</f>
        <v>0</v>
      </c>
      <c r="G17" s="162"/>
      <c r="H17" s="162"/>
      <c r="I17" s="244"/>
      <c r="J17" s="162"/>
      <c r="K17" s="9"/>
      <c r="M17" s="128"/>
      <c r="N17" s="124"/>
      <c r="P17" s="9"/>
    </row>
    <row r="18" spans="2:16" ht="15" x14ac:dyDescent="0.25">
      <c r="B18" s="5" t="s">
        <v>384</v>
      </c>
      <c r="C18" s="147"/>
      <c r="D18" s="387"/>
      <c r="E18" s="266" t="s">
        <v>208</v>
      </c>
      <c r="F18" s="267">
        <f>F17-F19</f>
        <v>0</v>
      </c>
      <c r="G18" s="162"/>
      <c r="H18" s="162"/>
      <c r="I18" s="244"/>
      <c r="J18" s="162"/>
      <c r="K18" s="9"/>
      <c r="M18" s="128"/>
      <c r="N18" s="124"/>
      <c r="P18" s="9"/>
    </row>
    <row r="19" spans="2:16" ht="15" x14ac:dyDescent="0.25">
      <c r="B19" s="114" t="s">
        <v>386</v>
      </c>
      <c r="C19" s="141">
        <v>0</v>
      </c>
      <c r="D19" s="387"/>
      <c r="E19" s="266" t="s">
        <v>284</v>
      </c>
      <c r="F19" s="267">
        <f>'Cash Flow'!B577</f>
        <v>0</v>
      </c>
      <c r="G19" s="162"/>
      <c r="H19" s="162"/>
      <c r="I19" s="244"/>
      <c r="J19" s="162"/>
      <c r="K19" s="9"/>
      <c r="M19" s="128"/>
      <c r="N19" s="124"/>
      <c r="P19" s="9"/>
    </row>
    <row r="20" spans="2:16" ht="15" x14ac:dyDescent="0.25">
      <c r="B20" s="114" t="s">
        <v>385</v>
      </c>
      <c r="C20" s="141">
        <v>0</v>
      </c>
      <c r="D20" s="387"/>
      <c r="E20" s="51" t="s">
        <v>265</v>
      </c>
      <c r="F20" s="146">
        <f>'Cash Flow'!B597</f>
        <v>0</v>
      </c>
      <c r="G20" s="162"/>
      <c r="H20" s="162"/>
      <c r="I20" s="244"/>
      <c r="J20" s="162"/>
      <c r="K20" s="9"/>
      <c r="M20" s="128"/>
      <c r="N20" s="124"/>
      <c r="P20" s="9"/>
    </row>
    <row r="21" spans="2:16" ht="15" x14ac:dyDescent="0.25">
      <c r="B21" s="114" t="s">
        <v>387</v>
      </c>
      <c r="C21" s="141">
        <v>0</v>
      </c>
      <c r="D21" s="387"/>
      <c r="E21" s="266" t="s">
        <v>415</v>
      </c>
      <c r="F21" s="414" t="e">
        <f>F19/F17*100</f>
        <v>#DIV/0!</v>
      </c>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333</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382"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332</v>
      </c>
      <c r="C35" s="383"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336</v>
      </c>
      <c r="C44" s="379">
        <f>AnnualTaxFederal</f>
        <v>0</v>
      </c>
      <c r="D44" s="7"/>
      <c r="E44" s="262"/>
      <c r="F44" s="244"/>
      <c r="G44" s="162"/>
      <c r="H44" s="162"/>
      <c r="I44" s="244"/>
      <c r="J44" s="162"/>
      <c r="K44" s="77"/>
      <c r="M44" s="128"/>
      <c r="N44" s="126"/>
    </row>
    <row r="45" spans="2:16" x14ac:dyDescent="0.2">
      <c r="B45" s="52" t="s">
        <v>337</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293</v>
      </c>
      <c r="C58" s="363"/>
      <c r="E58" s="9"/>
      <c r="G58" s="7"/>
      <c r="H58" s="7"/>
      <c r="I58" s="29"/>
      <c r="J58" s="9"/>
      <c r="K58" s="9"/>
      <c r="M58" s="128"/>
      <c r="N58" s="126"/>
      <c r="P58" s="7"/>
    </row>
    <row r="59" spans="2:16" x14ac:dyDescent="0.2">
      <c r="B59" s="332" t="s">
        <v>410</v>
      </c>
      <c r="C59" s="333" t="s">
        <v>181</v>
      </c>
      <c r="E59" s="9"/>
      <c r="G59" s="7"/>
      <c r="H59" s="7"/>
      <c r="I59" s="29"/>
      <c r="J59" s="9"/>
      <c r="K59" s="9"/>
      <c r="M59" s="128"/>
      <c r="N59" s="126"/>
      <c r="P59" s="7"/>
    </row>
    <row r="60" spans="2:16" x14ac:dyDescent="0.2">
      <c r="B60" s="332" t="s">
        <v>413</v>
      </c>
      <c r="C60" s="406" t="s">
        <v>414</v>
      </c>
      <c r="E60" s="9"/>
      <c r="G60" s="7"/>
      <c r="H60" s="7"/>
      <c r="I60" s="29"/>
      <c r="J60" s="9"/>
      <c r="K60" s="9"/>
      <c r="M60" s="128"/>
      <c r="N60" s="126"/>
      <c r="P60" s="7"/>
    </row>
    <row r="61" spans="2:16" x14ac:dyDescent="0.2">
      <c r="B61" s="332" t="s">
        <v>407</v>
      </c>
      <c r="C61" s="333">
        <v>0</v>
      </c>
      <c r="E61" s="9"/>
      <c r="G61" s="7"/>
      <c r="H61" s="7"/>
      <c r="I61" s="29"/>
      <c r="J61" s="9"/>
      <c r="K61" s="9"/>
      <c r="M61" s="128"/>
      <c r="N61" s="126"/>
      <c r="P61" s="7"/>
    </row>
    <row r="62" spans="2:16" x14ac:dyDescent="0.2">
      <c r="B62" s="403" t="s">
        <v>408</v>
      </c>
      <c r="C62" s="333" t="s">
        <v>18</v>
      </c>
      <c r="E62" s="9"/>
      <c r="G62" s="7"/>
      <c r="H62" s="7"/>
      <c r="I62" s="29"/>
      <c r="J62" s="9"/>
      <c r="K62" s="9"/>
      <c r="M62" s="128"/>
      <c r="N62" s="126"/>
      <c r="P62" s="7"/>
    </row>
    <row r="63" spans="2:16" x14ac:dyDescent="0.2">
      <c r="B63" s="403" t="s">
        <v>411</v>
      </c>
      <c r="C63" s="404">
        <v>100</v>
      </c>
      <c r="E63" s="9"/>
      <c r="G63" s="7"/>
      <c r="H63" s="7"/>
      <c r="I63" s="29"/>
      <c r="J63" s="9"/>
      <c r="K63" s="9"/>
      <c r="M63" s="128"/>
      <c r="N63" s="126"/>
      <c r="P63" s="7"/>
    </row>
    <row r="64" spans="2:16" ht="13.5" thickBot="1" x14ac:dyDescent="0.25">
      <c r="B64" s="334" t="s">
        <v>406</v>
      </c>
      <c r="C64" s="335" t="s">
        <v>295</v>
      </c>
      <c r="E64" s="9"/>
      <c r="G64" s="7"/>
      <c r="H64" s="7"/>
      <c r="I64" s="29"/>
      <c r="J64" s="9"/>
      <c r="K64" s="9"/>
      <c r="M64" s="128"/>
      <c r="N64" s="126"/>
      <c r="P64" s="7"/>
    </row>
    <row r="65" spans="2:16" x14ac:dyDescent="0.2">
      <c r="B65" s="311" t="s">
        <v>263</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294</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268</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313</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7" t="s">
        <v>256</v>
      </c>
      <c r="F102" s="408"/>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145">
        <v>0</v>
      </c>
      <c r="D110" s="185">
        <v>0</v>
      </c>
      <c r="E110" s="355">
        <v>0</v>
      </c>
      <c r="F110" s="260"/>
      <c r="G110" s="7"/>
      <c r="I110" s="9"/>
      <c r="J110" s="9"/>
      <c r="K110" s="9"/>
      <c r="M110" s="128"/>
      <c r="N110" s="126"/>
      <c r="Q110" s="7"/>
    </row>
    <row r="111" spans="2:17" x14ac:dyDescent="0.2">
      <c r="B111" s="63" t="s">
        <v>5</v>
      </c>
      <c r="C111" s="145">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248</v>
      </c>
      <c r="F115" s="69" t="s">
        <v>249</v>
      </c>
      <c r="G115" s="69" t="s">
        <v>250</v>
      </c>
      <c r="H115" s="69" t="s">
        <v>251</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248</v>
      </c>
      <c r="G130" s="69" t="s">
        <v>249</v>
      </c>
      <c r="H130" s="104" t="s">
        <v>247</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254</v>
      </c>
      <c r="E137" s="89" t="s">
        <v>255</v>
      </c>
      <c r="F137" s="89" t="s">
        <v>252</v>
      </c>
      <c r="G137" s="89" t="s">
        <v>253</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328</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346</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6" t="s">
        <v>339</v>
      </c>
      <c r="C149" s="396"/>
      <c r="D149" s="395"/>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c r="AI149" s="395"/>
      <c r="AJ149" s="395"/>
      <c r="AK149" s="395"/>
      <c r="AL149" s="395"/>
      <c r="AM149" s="395"/>
      <c r="AN149" s="395"/>
      <c r="AO149" s="395"/>
      <c r="AP149" s="395"/>
      <c r="AQ149" s="397"/>
    </row>
    <row r="150" spans="2:43" x14ac:dyDescent="0.2">
      <c r="B150" s="384" t="s">
        <v>391</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4" t="s">
        <v>392</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4" t="s">
        <v>394</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4" t="s">
        <v>393</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4" t="s">
        <v>395</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4" t="s">
        <v>396</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8" t="s">
        <v>340</v>
      </c>
      <c r="C156" s="399"/>
      <c r="D156" s="180"/>
      <c r="E156" s="400"/>
      <c r="F156" s="400"/>
      <c r="G156" s="400"/>
      <c r="H156" s="400"/>
      <c r="I156" s="400"/>
      <c r="J156" s="400"/>
      <c r="K156" s="400"/>
      <c r="L156" s="400"/>
      <c r="M156" s="400"/>
      <c r="N156" s="400"/>
      <c r="O156" s="400"/>
      <c r="P156" s="400"/>
      <c r="Q156" s="400"/>
      <c r="R156" s="400"/>
      <c r="S156" s="400"/>
      <c r="T156" s="400"/>
      <c r="U156" s="400"/>
      <c r="V156" s="400"/>
      <c r="W156" s="400"/>
      <c r="X156" s="400"/>
      <c r="Y156" s="400"/>
      <c r="Z156" s="400"/>
      <c r="AA156" s="400"/>
      <c r="AB156" s="400"/>
      <c r="AC156" s="400"/>
      <c r="AD156" s="400"/>
      <c r="AE156" s="400"/>
      <c r="AF156" s="400"/>
      <c r="AG156" s="400"/>
      <c r="AH156" s="400"/>
      <c r="AI156" s="400"/>
      <c r="AJ156" s="400"/>
      <c r="AK156" s="400"/>
      <c r="AL156" s="400"/>
      <c r="AM156" s="400"/>
      <c r="AN156" s="400"/>
      <c r="AO156" s="400"/>
      <c r="AP156" s="400"/>
      <c r="AQ156" s="401"/>
    </row>
    <row r="157" spans="2:43" x14ac:dyDescent="0.2">
      <c r="B157" s="384" t="s">
        <v>347</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4" t="s">
        <v>361</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5" t="s">
        <v>358</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5" t="s">
        <v>344</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5" t="s">
        <v>343</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285</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348</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349</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290</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286</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287</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326</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327</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8" t="s">
        <v>369</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352</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370</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1" t="s">
        <v>321</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8" t="s">
        <v>356</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1" t="s">
        <v>350</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377</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1" t="s">
        <v>401</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8" t="s">
        <v>371</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8" t="s">
        <v>357</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91" t="s">
        <v>372</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1" t="s">
        <v>373</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68" t="s">
        <v>374</v>
      </c>
      <c r="C194" s="390"/>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c r="AB194" s="390"/>
      <c r="AC194" s="390"/>
      <c r="AD194" s="390"/>
      <c r="AE194" s="390"/>
      <c r="AF194" s="390"/>
      <c r="AG194" s="390"/>
      <c r="AH194" s="390"/>
      <c r="AI194" s="390"/>
      <c r="AJ194" s="390"/>
      <c r="AK194" s="390"/>
      <c r="AL194" s="390"/>
      <c r="AM194" s="390"/>
      <c r="AN194" s="390"/>
      <c r="AO194" s="390"/>
      <c r="AP194" s="390"/>
      <c r="AQ194" s="39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91" t="s">
        <v>375</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302</v>
      </c>
      <c r="D196" s="9"/>
      <c r="E196" s="9"/>
      <c r="F196" s="9"/>
      <c r="G196" s="9"/>
      <c r="H196" s="9"/>
      <c r="I196" s="9"/>
      <c r="J196" s="9"/>
      <c r="K196" s="9"/>
      <c r="L196" s="9"/>
      <c r="M196" s="9"/>
      <c r="AQ196" s="373"/>
    </row>
    <row r="197" spans="1:103" x14ac:dyDescent="0.2">
      <c r="B197" s="369" t="s">
        <v>322</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323</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324</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329</v>
      </c>
      <c r="D200" s="9"/>
      <c r="E200" s="9"/>
      <c r="F200" s="9"/>
      <c r="G200" s="9"/>
      <c r="H200" s="9"/>
      <c r="I200" s="9"/>
      <c r="J200" s="9"/>
      <c r="K200" s="9"/>
      <c r="L200" s="9"/>
      <c r="M200" s="9"/>
      <c r="AQ200" s="44"/>
    </row>
    <row r="201" spans="1:103" x14ac:dyDescent="0.2">
      <c r="B201" s="369" t="s">
        <v>330</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9" t="s">
        <v>376</v>
      </c>
      <c r="D202" s="9"/>
      <c r="E202" s="9"/>
      <c r="F202" s="9"/>
      <c r="G202" s="9"/>
      <c r="H202" s="9"/>
      <c r="I202" s="9"/>
      <c r="J202" s="9"/>
      <c r="K202" s="9"/>
      <c r="L202" s="9"/>
      <c r="M202" s="9"/>
    </row>
    <row r="203" spans="1:103" x14ac:dyDescent="0.2">
      <c r="B203" s="369" t="s">
        <v>367</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368</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9" t="s">
        <v>388</v>
      </c>
      <c r="D205" s="9"/>
      <c r="E205" s="9"/>
      <c r="F205" s="9"/>
      <c r="G205" s="9"/>
      <c r="H205" s="9"/>
      <c r="I205" s="9"/>
      <c r="J205" s="9"/>
      <c r="K205" s="9"/>
      <c r="L205" s="9"/>
      <c r="M205" s="9"/>
    </row>
    <row r="206" spans="1:103" x14ac:dyDescent="0.2">
      <c r="B206" s="369" t="s">
        <v>389</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378</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379</v>
      </c>
      <c r="B6" s="402">
        <f t="array" ref="B6:AP6">Inputs!C151:AQ151</f>
        <v>0</v>
      </c>
      <c r="C6" s="402">
        <v>0</v>
      </c>
      <c r="D6" s="402">
        <v>0</v>
      </c>
      <c r="E6" s="402">
        <v>0</v>
      </c>
      <c r="F6" s="402">
        <v>0</v>
      </c>
      <c r="G6" s="402">
        <v>0</v>
      </c>
      <c r="H6" s="402">
        <v>0</v>
      </c>
      <c r="I6" s="402">
        <v>0</v>
      </c>
      <c r="J6" s="402">
        <v>0</v>
      </c>
      <c r="K6" s="402">
        <v>0</v>
      </c>
      <c r="L6" s="402">
        <v>0</v>
      </c>
      <c r="M6" s="402">
        <v>0</v>
      </c>
      <c r="N6" s="402">
        <v>0</v>
      </c>
      <c r="O6" s="402">
        <v>0</v>
      </c>
      <c r="P6" s="402">
        <v>0</v>
      </c>
      <c r="Q6" s="402">
        <v>0</v>
      </c>
      <c r="R6" s="402">
        <v>0</v>
      </c>
      <c r="S6" s="402">
        <v>0</v>
      </c>
      <c r="T6" s="402">
        <v>0</v>
      </c>
      <c r="U6" s="402">
        <v>0</v>
      </c>
      <c r="V6" s="402">
        <v>0</v>
      </c>
      <c r="W6" s="402">
        <v>0</v>
      </c>
      <c r="X6" s="402">
        <v>0</v>
      </c>
      <c r="Y6" s="402">
        <v>0</v>
      </c>
      <c r="Z6" s="402">
        <v>0</v>
      </c>
      <c r="AA6" s="402">
        <v>0</v>
      </c>
      <c r="AB6" s="402">
        <v>0</v>
      </c>
      <c r="AC6" s="402">
        <v>0</v>
      </c>
      <c r="AD6" s="402">
        <v>0</v>
      </c>
      <c r="AE6" s="402">
        <v>0</v>
      </c>
      <c r="AF6" s="402">
        <v>0</v>
      </c>
      <c r="AG6" s="402">
        <v>0</v>
      </c>
      <c r="AH6" s="402">
        <v>0</v>
      </c>
      <c r="AI6" s="402">
        <v>0</v>
      </c>
      <c r="AJ6" s="402">
        <v>0</v>
      </c>
      <c r="AK6" s="402">
        <v>0</v>
      </c>
      <c r="AL6" s="402">
        <v>0</v>
      </c>
      <c r="AM6" s="402">
        <v>0</v>
      </c>
      <c r="AN6" s="402">
        <v>0</v>
      </c>
      <c r="AO6" s="402">
        <v>0</v>
      </c>
      <c r="AP6" s="402">
        <v>0</v>
      </c>
    </row>
    <row r="7" spans="1:42" x14ac:dyDescent="0.2">
      <c r="A7" s="364" t="s">
        <v>397</v>
      </c>
      <c r="B7" s="405">
        <f>SUM(B5:B6)</f>
        <v>0</v>
      </c>
      <c r="C7" s="405">
        <f t="shared" ref="C7:AP7" si="1">SUM(C5:C6)</f>
        <v>0</v>
      </c>
      <c r="D7" s="405">
        <f t="shared" si="1"/>
        <v>0</v>
      </c>
      <c r="E7" s="405">
        <f t="shared" si="1"/>
        <v>0</v>
      </c>
      <c r="F7" s="405">
        <f t="shared" si="1"/>
        <v>0</v>
      </c>
      <c r="G7" s="405">
        <f t="shared" si="1"/>
        <v>0</v>
      </c>
      <c r="H7" s="405">
        <f t="shared" si="1"/>
        <v>0</v>
      </c>
      <c r="I7" s="405">
        <f t="shared" si="1"/>
        <v>0</v>
      </c>
      <c r="J7" s="405">
        <f t="shared" si="1"/>
        <v>0</v>
      </c>
      <c r="K7" s="405">
        <f t="shared" si="1"/>
        <v>0</v>
      </c>
      <c r="L7" s="405">
        <f t="shared" si="1"/>
        <v>0</v>
      </c>
      <c r="M7" s="405">
        <f t="shared" si="1"/>
        <v>0</v>
      </c>
      <c r="N7" s="405">
        <f t="shared" si="1"/>
        <v>0</v>
      </c>
      <c r="O7" s="405">
        <f t="shared" si="1"/>
        <v>0</v>
      </c>
      <c r="P7" s="405">
        <f t="shared" si="1"/>
        <v>0</v>
      </c>
      <c r="Q7" s="405">
        <f t="shared" si="1"/>
        <v>0</v>
      </c>
      <c r="R7" s="405">
        <f t="shared" si="1"/>
        <v>0</v>
      </c>
      <c r="S7" s="405">
        <f t="shared" si="1"/>
        <v>0</v>
      </c>
      <c r="T7" s="405">
        <f t="shared" si="1"/>
        <v>0</v>
      </c>
      <c r="U7" s="405">
        <f t="shared" si="1"/>
        <v>0</v>
      </c>
      <c r="V7" s="405">
        <f t="shared" si="1"/>
        <v>0</v>
      </c>
      <c r="W7" s="405">
        <f t="shared" si="1"/>
        <v>0</v>
      </c>
      <c r="X7" s="405">
        <f t="shared" si="1"/>
        <v>0</v>
      </c>
      <c r="Y7" s="405">
        <f t="shared" si="1"/>
        <v>0</v>
      </c>
      <c r="Z7" s="405">
        <f t="shared" si="1"/>
        <v>0</v>
      </c>
      <c r="AA7" s="405">
        <f t="shared" si="1"/>
        <v>0</v>
      </c>
      <c r="AB7" s="405">
        <f t="shared" si="1"/>
        <v>0</v>
      </c>
      <c r="AC7" s="405">
        <f t="shared" si="1"/>
        <v>0</v>
      </c>
      <c r="AD7" s="405">
        <f t="shared" si="1"/>
        <v>0</v>
      </c>
      <c r="AE7" s="405">
        <f t="shared" si="1"/>
        <v>0</v>
      </c>
      <c r="AF7" s="405">
        <f t="shared" si="1"/>
        <v>0</v>
      </c>
      <c r="AG7" s="405">
        <f t="shared" si="1"/>
        <v>0</v>
      </c>
      <c r="AH7" s="405">
        <f t="shared" si="1"/>
        <v>0</v>
      </c>
      <c r="AI7" s="405">
        <f t="shared" si="1"/>
        <v>0</v>
      </c>
      <c r="AJ7" s="405">
        <f t="shared" si="1"/>
        <v>0</v>
      </c>
      <c r="AK7" s="405">
        <f t="shared" si="1"/>
        <v>0</v>
      </c>
      <c r="AL7" s="405">
        <f t="shared" si="1"/>
        <v>0</v>
      </c>
      <c r="AM7" s="405">
        <f t="shared" si="1"/>
        <v>0</v>
      </c>
      <c r="AN7" s="405">
        <f t="shared" si="1"/>
        <v>0</v>
      </c>
      <c r="AO7" s="405">
        <f t="shared" si="1"/>
        <v>0</v>
      </c>
      <c r="AP7" s="405">
        <f t="shared" si="1"/>
        <v>0</v>
      </c>
    </row>
    <row r="8" spans="1:42" x14ac:dyDescent="0.2">
      <c r="A8" s="364" t="s">
        <v>398</v>
      </c>
      <c r="B8" s="405">
        <f t="array" ref="B8:AP10">Inputs!C153:AQ155</f>
        <v>0</v>
      </c>
      <c r="C8" s="405">
        <v>0</v>
      </c>
      <c r="D8" s="405">
        <v>0</v>
      </c>
      <c r="E8" s="405">
        <v>0</v>
      </c>
      <c r="F8" s="405">
        <v>0</v>
      </c>
      <c r="G8" s="405">
        <v>0</v>
      </c>
      <c r="H8" s="405">
        <v>0</v>
      </c>
      <c r="I8" s="405">
        <v>0</v>
      </c>
      <c r="J8" s="405">
        <v>0</v>
      </c>
      <c r="K8" s="405">
        <v>0</v>
      </c>
      <c r="L8" s="405">
        <v>0</v>
      </c>
      <c r="M8" s="405">
        <v>0</v>
      </c>
      <c r="N8" s="405">
        <v>0</v>
      </c>
      <c r="O8" s="405">
        <v>0</v>
      </c>
      <c r="P8" s="405">
        <v>0</v>
      </c>
      <c r="Q8" s="405">
        <v>0</v>
      </c>
      <c r="R8" s="405">
        <v>0</v>
      </c>
      <c r="S8" s="405">
        <v>0</v>
      </c>
      <c r="T8" s="405">
        <v>0</v>
      </c>
      <c r="U8" s="405">
        <v>0</v>
      </c>
      <c r="V8" s="405">
        <v>0</v>
      </c>
      <c r="W8" s="405">
        <v>0</v>
      </c>
      <c r="X8" s="405">
        <v>0</v>
      </c>
      <c r="Y8" s="405">
        <v>0</v>
      </c>
      <c r="Z8" s="405">
        <v>0</v>
      </c>
      <c r="AA8" s="405">
        <v>0</v>
      </c>
      <c r="AB8" s="405">
        <v>0</v>
      </c>
      <c r="AC8" s="405">
        <v>0</v>
      </c>
      <c r="AD8" s="405">
        <v>0</v>
      </c>
      <c r="AE8" s="405">
        <v>0</v>
      </c>
      <c r="AF8" s="405">
        <v>0</v>
      </c>
      <c r="AG8" s="405">
        <v>0</v>
      </c>
      <c r="AH8" s="405">
        <v>0</v>
      </c>
      <c r="AI8" s="405">
        <v>0</v>
      </c>
      <c r="AJ8" s="405">
        <v>0</v>
      </c>
      <c r="AK8" s="405">
        <v>0</v>
      </c>
      <c r="AL8" s="405">
        <v>0</v>
      </c>
      <c r="AM8" s="405">
        <v>0</v>
      </c>
      <c r="AN8" s="405">
        <v>0</v>
      </c>
      <c r="AO8" s="405">
        <v>0</v>
      </c>
      <c r="AP8" s="405">
        <v>0</v>
      </c>
    </row>
    <row r="9" spans="1:42" x14ac:dyDescent="0.2">
      <c r="A9" s="364" t="s">
        <v>399</v>
      </c>
      <c r="B9" s="405">
        <v>0</v>
      </c>
      <c r="C9" s="405">
        <v>0</v>
      </c>
      <c r="D9" s="405">
        <v>0</v>
      </c>
      <c r="E9" s="405">
        <v>0</v>
      </c>
      <c r="F9" s="405">
        <v>0</v>
      </c>
      <c r="G9" s="405">
        <v>0</v>
      </c>
      <c r="H9" s="405">
        <v>0</v>
      </c>
      <c r="I9" s="405">
        <v>0</v>
      </c>
      <c r="J9" s="405">
        <v>0</v>
      </c>
      <c r="K9" s="405">
        <v>0</v>
      </c>
      <c r="L9" s="405">
        <v>0</v>
      </c>
      <c r="M9" s="405">
        <v>0</v>
      </c>
      <c r="N9" s="405">
        <v>0</v>
      </c>
      <c r="O9" s="405">
        <v>0</v>
      </c>
      <c r="P9" s="405">
        <v>0</v>
      </c>
      <c r="Q9" s="405">
        <v>0</v>
      </c>
      <c r="R9" s="405">
        <v>0</v>
      </c>
      <c r="S9" s="405">
        <v>0</v>
      </c>
      <c r="T9" s="405">
        <v>0</v>
      </c>
      <c r="U9" s="405">
        <v>0</v>
      </c>
      <c r="V9" s="405">
        <v>0</v>
      </c>
      <c r="W9" s="405">
        <v>0</v>
      </c>
      <c r="X9" s="405">
        <v>0</v>
      </c>
      <c r="Y9" s="405">
        <v>0</v>
      </c>
      <c r="Z9" s="405">
        <v>0</v>
      </c>
      <c r="AA9" s="405">
        <v>0</v>
      </c>
      <c r="AB9" s="405">
        <v>0</v>
      </c>
      <c r="AC9" s="405">
        <v>0</v>
      </c>
      <c r="AD9" s="405">
        <v>0</v>
      </c>
      <c r="AE9" s="405">
        <v>0</v>
      </c>
      <c r="AF9" s="405">
        <v>0</v>
      </c>
      <c r="AG9" s="405">
        <v>0</v>
      </c>
      <c r="AH9" s="405">
        <v>0</v>
      </c>
      <c r="AI9" s="405">
        <v>0</v>
      </c>
      <c r="AJ9" s="405">
        <v>0</v>
      </c>
      <c r="AK9" s="405">
        <v>0</v>
      </c>
      <c r="AL9" s="405">
        <v>0</v>
      </c>
      <c r="AM9" s="405">
        <v>0</v>
      </c>
      <c r="AN9" s="405">
        <v>0</v>
      </c>
      <c r="AO9" s="405">
        <v>0</v>
      </c>
      <c r="AP9" s="405">
        <v>0</v>
      </c>
    </row>
    <row r="10" spans="1:42" x14ac:dyDescent="0.2">
      <c r="A10" s="364" t="s">
        <v>400</v>
      </c>
      <c r="B10" s="405">
        <v>0</v>
      </c>
      <c r="C10" s="405">
        <v>0</v>
      </c>
      <c r="D10" s="405">
        <v>0</v>
      </c>
      <c r="E10" s="405">
        <v>0</v>
      </c>
      <c r="F10" s="405">
        <v>0</v>
      </c>
      <c r="G10" s="405">
        <v>0</v>
      </c>
      <c r="H10" s="405">
        <v>0</v>
      </c>
      <c r="I10" s="405">
        <v>0</v>
      </c>
      <c r="J10" s="405">
        <v>0</v>
      </c>
      <c r="K10" s="405">
        <v>0</v>
      </c>
      <c r="L10" s="405">
        <v>0</v>
      </c>
      <c r="M10" s="405">
        <v>0</v>
      </c>
      <c r="N10" s="405">
        <v>0</v>
      </c>
      <c r="O10" s="405">
        <v>0</v>
      </c>
      <c r="P10" s="405">
        <v>0</v>
      </c>
      <c r="Q10" s="405">
        <v>0</v>
      </c>
      <c r="R10" s="405">
        <v>0</v>
      </c>
      <c r="S10" s="405">
        <v>0</v>
      </c>
      <c r="T10" s="405">
        <v>0</v>
      </c>
      <c r="U10" s="405">
        <v>0</v>
      </c>
      <c r="V10" s="405">
        <v>0</v>
      </c>
      <c r="W10" s="405">
        <v>0</v>
      </c>
      <c r="X10" s="405">
        <v>0</v>
      </c>
      <c r="Y10" s="405">
        <v>0</v>
      </c>
      <c r="Z10" s="405">
        <v>0</v>
      </c>
      <c r="AA10" s="405">
        <v>0</v>
      </c>
      <c r="AB10" s="405">
        <v>0</v>
      </c>
      <c r="AC10" s="405">
        <v>0</v>
      </c>
      <c r="AD10" s="405">
        <v>0</v>
      </c>
      <c r="AE10" s="405">
        <v>0</v>
      </c>
      <c r="AF10" s="405">
        <v>0</v>
      </c>
      <c r="AG10" s="405">
        <v>0</v>
      </c>
      <c r="AH10" s="405">
        <v>0</v>
      </c>
      <c r="AI10" s="405">
        <v>0</v>
      </c>
      <c r="AJ10" s="405">
        <v>0</v>
      </c>
      <c r="AK10" s="405">
        <v>0</v>
      </c>
      <c r="AL10" s="405">
        <v>0</v>
      </c>
      <c r="AM10" s="405">
        <v>0</v>
      </c>
      <c r="AN10" s="405">
        <v>0</v>
      </c>
      <c r="AO10" s="405">
        <v>0</v>
      </c>
      <c r="AP10" s="40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340</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341</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334</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359</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358</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360</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342</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343</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344</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335</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PropertyTaxAssessedValue</f>
        <v>0</v>
      </c>
      <c r="D31" s="367">
        <f t="shared" ref="D31:AP31" si="11">IF(D$2&lt;=analysis_period,PropertyTaxAssessedValue*(100-(D$2-1)*prop_tax_assessed_decline)/100,0)</f>
        <v>0</v>
      </c>
      <c r="E31" s="367">
        <f t="shared" si="11"/>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327</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380</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352</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353</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370</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321</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355</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350</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351</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377</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354</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401</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402</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364" t="s">
        <v>390</v>
      </c>
      <c r="C59" s="366">
        <f>IF(C$2&lt;=analysis_period,IF(om_land_lease="n/a",total_land_area*Inputs!D$206,total_land_area*om_land_lease*(1+inflation_rate/100+om_land_lease_escal/100)^B$2),0)</f>
        <v>0</v>
      </c>
      <c r="D59" s="366">
        <f>IF(D$2&lt;=analysis_period,IF(om_land_lease="n/a",total_land_area*Inputs!E$206,total_land_area*om_land_lease*(1+inflation_rate/100+om_land_lease_escal/100)^C$2),0)</f>
        <v>0</v>
      </c>
      <c r="E59" s="366">
        <f>IF(E$2&lt;=analysis_period,IF(om_land_lease="n/a",total_land_area*Inputs!F$206,total_land_area*om_land_lease*(1+inflation_rate/100+om_land_lease_escal/100)^D$2),0)</f>
        <v>0</v>
      </c>
      <c r="F59" s="366">
        <f>IF(F$2&lt;=analysis_period,IF(om_land_lease="n/a",total_land_area*Inputs!G$206,total_land_area*om_land_lease*(1+inflation_rate/100+om_land_lease_escal/100)^E$2),0)</f>
        <v>0</v>
      </c>
      <c r="G59" s="366">
        <f>IF(G$2&lt;=analysis_period,IF(om_land_lease="n/a",total_land_area*Inputs!H$206,total_land_area*om_land_lease*(1+inflation_rate/100+om_land_lease_escal/100)^F$2),0)</f>
        <v>0</v>
      </c>
      <c r="H59" s="366">
        <f>IF(H$2&lt;=analysis_period,IF(om_land_lease="n/a",total_land_area*Inputs!I$206,total_land_area*om_land_lease*(1+inflation_rate/100+om_land_lease_escal/100)^G$2),0)</f>
        <v>0</v>
      </c>
      <c r="I59" s="366">
        <f>IF(I$2&lt;=analysis_period,IF(om_land_lease="n/a",total_land_area*Inputs!J$206,total_land_area*om_land_lease*(1+inflation_rate/100+om_land_lease_escal/100)^H$2),0)</f>
        <v>0</v>
      </c>
      <c r="J59" s="366">
        <f>IF(J$2&lt;=analysis_period,IF(om_land_lease="n/a",total_land_area*Inputs!K$206,total_land_area*om_land_lease*(1+inflation_rate/100+om_land_lease_escal/100)^I$2),0)</f>
        <v>0</v>
      </c>
      <c r="K59" s="366">
        <f>IF(K$2&lt;=analysis_period,IF(om_land_lease="n/a",total_land_area*Inputs!L$206,total_land_area*om_land_lease*(1+inflation_rate/100+om_land_lease_escal/100)^J$2),0)</f>
        <v>0</v>
      </c>
      <c r="L59" s="366">
        <f>IF(L$2&lt;=analysis_period,IF(om_land_lease="n/a",total_land_area*Inputs!M$206,total_land_area*om_land_lease*(1+inflation_rate/100+om_land_lease_escal/100)^K$2),0)</f>
        <v>0</v>
      </c>
      <c r="M59" s="366">
        <f>IF(M$2&lt;=analysis_period,IF(om_land_lease="n/a",total_land_area*Inputs!N$206,total_land_area*om_land_lease*(1+inflation_rate/100+om_land_lease_escal/100)^L$2),0)</f>
        <v>0</v>
      </c>
      <c r="N59" s="366">
        <f>IF(N$2&lt;=analysis_period,IF(om_land_lease="n/a",total_land_area*Inputs!O$206,total_land_area*om_land_lease*(1+inflation_rate/100+om_land_lease_escal/100)^M$2),0)</f>
        <v>0</v>
      </c>
      <c r="O59" s="366">
        <f>IF(O$2&lt;=analysis_period,IF(om_land_lease="n/a",total_land_area*Inputs!P$206,total_land_area*om_land_lease*(1+inflation_rate/100+om_land_lease_escal/100)^N$2),0)</f>
        <v>0</v>
      </c>
      <c r="P59" s="366">
        <f>IF(P$2&lt;=analysis_period,IF(om_land_lease="n/a",total_land_area*Inputs!Q$206,total_land_area*om_land_lease*(1+inflation_rate/100+om_land_lease_escal/100)^O$2),0)</f>
        <v>0</v>
      </c>
      <c r="Q59" s="366">
        <f>IF(Q$2&lt;=analysis_period,IF(om_land_lease="n/a",total_land_area*Inputs!R$206,total_land_area*om_land_lease*(1+inflation_rate/100+om_land_lease_escal/100)^P$2),0)</f>
        <v>0</v>
      </c>
      <c r="R59" s="366">
        <f>IF(R$2&lt;=analysis_period,IF(om_land_lease="n/a",total_land_area*Inputs!S$206,total_land_area*om_land_lease*(1+inflation_rate/100+om_land_lease_escal/100)^Q$2),0)</f>
        <v>0</v>
      </c>
      <c r="S59" s="366">
        <f>IF(S$2&lt;=analysis_period,IF(om_land_lease="n/a",total_land_area*Inputs!T$206,total_land_area*om_land_lease*(1+inflation_rate/100+om_land_lease_escal/100)^R$2),0)</f>
        <v>0</v>
      </c>
      <c r="T59" s="366">
        <f>IF(T$2&lt;=analysis_period,IF(om_land_lease="n/a",total_land_area*Inputs!U$206,total_land_area*om_land_lease*(1+inflation_rate/100+om_land_lease_escal/100)^S$2),0)</f>
        <v>0</v>
      </c>
      <c r="U59" s="366">
        <f>IF(U$2&lt;=analysis_period,IF(om_land_lease="n/a",total_land_area*Inputs!V$206,total_land_area*om_land_lease*(1+inflation_rate/100+om_land_lease_escal/100)^T$2),0)</f>
        <v>0</v>
      </c>
      <c r="V59" s="366">
        <f>IF(V$2&lt;=analysis_period,IF(om_land_lease="n/a",total_land_area*Inputs!W$206,total_land_area*om_land_lease*(1+inflation_rate/100+om_land_lease_escal/100)^U$2),0)</f>
        <v>0</v>
      </c>
      <c r="W59" s="366">
        <f>IF(W$2&lt;=analysis_period,IF(om_land_lease="n/a",total_land_area*Inputs!X$206,total_land_area*om_land_lease*(1+inflation_rate/100+om_land_lease_escal/100)^V$2),0)</f>
        <v>0</v>
      </c>
      <c r="X59" s="366">
        <f>IF(X$2&lt;=analysis_period,IF(om_land_lease="n/a",total_land_area*Inputs!Y$206,total_land_area*om_land_lease*(1+inflation_rate/100+om_land_lease_escal/100)^W$2),0)</f>
        <v>0</v>
      </c>
      <c r="Y59" s="366">
        <f>IF(Y$2&lt;=analysis_period,IF(om_land_lease="n/a",total_land_area*Inputs!Z$206,total_land_area*om_land_lease*(1+inflation_rate/100+om_land_lease_escal/100)^X$2),0)</f>
        <v>0</v>
      </c>
      <c r="Z59" s="366">
        <f>IF(Z$2&lt;=analysis_period,IF(om_land_lease="n/a",total_land_area*Inputs!AA$206,total_land_area*om_land_lease*(1+inflation_rate/100+om_land_lease_escal/100)^Y$2),0)</f>
        <v>0</v>
      </c>
      <c r="AA59" s="366">
        <f>IF(AA$2&lt;=analysis_period,IF(om_land_lease="n/a",total_land_area*Inputs!AB$206,total_land_area*om_land_lease*(1+inflation_rate/100+om_land_lease_escal/100)^Z$2),0)</f>
        <v>0</v>
      </c>
      <c r="AB59" s="366">
        <f>IF(AB$2&lt;=analysis_period,IF(om_land_lease="n/a",total_land_area*Inputs!AC$206,total_land_area*om_land_lease*(1+inflation_rate/100+om_land_lease_escal/100)^AA$2),0)</f>
        <v>0</v>
      </c>
      <c r="AC59" s="366">
        <f>IF(AC$2&lt;=analysis_period,IF(om_land_lease="n/a",total_land_area*Inputs!AD$206,total_land_area*om_land_lease*(1+inflation_rate/100+om_land_lease_escal/100)^AB$2),0)</f>
        <v>0</v>
      </c>
      <c r="AD59" s="366">
        <f>IF(AD$2&lt;=analysis_period,IF(om_land_lease="n/a",total_land_area*Inputs!AE$206,total_land_area*om_land_lease*(1+inflation_rate/100+om_land_lease_escal/100)^AC$2),0)</f>
        <v>0</v>
      </c>
      <c r="AE59" s="366">
        <f>IF(AE$2&lt;=analysis_period,IF(om_land_lease="n/a",total_land_area*Inputs!AF$206,total_land_area*om_land_lease*(1+inflation_rate/100+om_land_lease_escal/100)^AD$2),0)</f>
        <v>0</v>
      </c>
      <c r="AF59" s="366">
        <f>IF(AF$2&lt;=analysis_period,IF(om_land_lease="n/a",total_land_area*Inputs!AG$206,total_land_area*om_land_lease*(1+inflation_rate/100+om_land_lease_escal/100)^AE$2),0)</f>
        <v>0</v>
      </c>
      <c r="AG59" s="366">
        <f>IF(AG$2&lt;=analysis_period,IF(om_land_lease="n/a",total_land_area*Inputs!AH$206,total_land_area*om_land_lease*(1+inflation_rate/100+om_land_lease_escal/100)^AF$2),0)</f>
        <v>0</v>
      </c>
      <c r="AH59" s="366">
        <f>IF(AH$2&lt;=analysis_period,IF(om_land_lease="n/a",total_land_area*Inputs!AI$206,total_land_area*om_land_lease*(1+inflation_rate/100+om_land_lease_escal/100)^AG$2),0)</f>
        <v>0</v>
      </c>
      <c r="AI59" s="366">
        <f>IF(AI$2&lt;=analysis_period,IF(om_land_lease="n/a",total_land_area*Inputs!AJ$206,total_land_area*om_land_lease*(1+inflation_rate/100+om_land_lease_escal/100)^AH$2),0)</f>
        <v>0</v>
      </c>
      <c r="AJ59" s="366">
        <f>IF(AJ$2&lt;=analysis_period,IF(om_land_lease="n/a",total_land_area*Inputs!AK$206,total_land_area*om_land_lease*(1+inflation_rate/100+om_land_lease_escal/100)^AI$2),0)</f>
        <v>0</v>
      </c>
      <c r="AK59" s="366">
        <f>IF(AK$2&lt;=analysis_period,IF(om_land_lease="n/a",total_land_area*Inputs!AL$206,total_land_area*om_land_lease*(1+inflation_rate/100+om_land_lease_escal/100)^AJ$2),0)</f>
        <v>0</v>
      </c>
      <c r="AL59" s="366">
        <f>IF(AL$2&lt;=analysis_period,IF(om_land_lease="n/a",total_land_area*Inputs!AM$206,total_land_area*om_land_lease*(1+inflation_rate/100+om_land_lease_escal/100)^AK$2),0)</f>
        <v>0</v>
      </c>
      <c r="AM59" s="366">
        <f>IF(AM$2&lt;=analysis_period,IF(om_land_lease="n/a",total_land_area*Inputs!AN$206,total_land_area*om_land_lease*(1+inflation_rate/100+om_land_lease_escal/100)^AL$2),0)</f>
        <v>0</v>
      </c>
      <c r="AN59" s="366">
        <f>IF(AN$2&lt;=analysis_period,IF(om_land_lease="n/a",total_land_area*Inputs!AO$206,total_land_area*om_land_lease*(1+inflation_rate/100+om_land_lease_escal/100)^AM$2),0)</f>
        <v>0</v>
      </c>
      <c r="AO59" s="366">
        <f>IF(AO$2&lt;=analysis_period,IF(om_land_lease="n/a",total_land_area*Inputs!AP$206,total_land_area*om_land_lease*(1+inflation_rate/100+om_land_lease_escal/100)^AN$2),0)</f>
        <v>0</v>
      </c>
      <c r="AP59" s="366">
        <f>IF(AP$2&lt;=analysis_period,IF(om_land_lease="n/a",total_land_area*Inputs!AQ$206,total_land_area*om_land_lease*(1+inflation_rate/100+om_land_lease_escal/100)^AO$2),0)</f>
        <v>0</v>
      </c>
    </row>
    <row r="60" spans="1:42" x14ac:dyDescent="0.2">
      <c r="A60" s="23" t="s">
        <v>0</v>
      </c>
      <c r="C60" s="194">
        <f t="shared" ref="C60:AP60" si="17">C31*property_tax_rate/100</f>
        <v>0</v>
      </c>
      <c r="D60" s="194">
        <f t="shared" si="17"/>
        <v>0</v>
      </c>
      <c r="E60" s="194">
        <f t="shared" si="17"/>
        <v>0</v>
      </c>
      <c r="F60" s="194">
        <f t="shared" si="17"/>
        <v>0</v>
      </c>
      <c r="G60" s="194">
        <f t="shared" si="17"/>
        <v>0</v>
      </c>
      <c r="H60" s="194">
        <f t="shared" si="17"/>
        <v>0</v>
      </c>
      <c r="I60" s="194">
        <f t="shared" si="17"/>
        <v>0</v>
      </c>
      <c r="J60" s="194">
        <f t="shared" si="17"/>
        <v>0</v>
      </c>
      <c r="K60" s="194">
        <f t="shared" si="17"/>
        <v>0</v>
      </c>
      <c r="L60" s="194">
        <f t="shared" si="17"/>
        <v>0</v>
      </c>
      <c r="M60" s="194">
        <f t="shared" si="17"/>
        <v>0</v>
      </c>
      <c r="N60" s="194">
        <f t="shared" si="17"/>
        <v>0</v>
      </c>
      <c r="O60" s="194">
        <f t="shared" si="17"/>
        <v>0</v>
      </c>
      <c r="P60" s="194">
        <f t="shared" si="17"/>
        <v>0</v>
      </c>
      <c r="Q60" s="194">
        <f t="shared" si="17"/>
        <v>0</v>
      </c>
      <c r="R60" s="194">
        <f t="shared" si="17"/>
        <v>0</v>
      </c>
      <c r="S60" s="194">
        <f t="shared" si="17"/>
        <v>0</v>
      </c>
      <c r="T60" s="194">
        <f t="shared" si="17"/>
        <v>0</v>
      </c>
      <c r="U60" s="194">
        <f t="shared" si="17"/>
        <v>0</v>
      </c>
      <c r="V60" s="194">
        <f t="shared" si="17"/>
        <v>0</v>
      </c>
      <c r="W60" s="194">
        <f t="shared" si="17"/>
        <v>0</v>
      </c>
      <c r="X60" s="194">
        <f t="shared" si="17"/>
        <v>0</v>
      </c>
      <c r="Y60" s="194">
        <f t="shared" si="17"/>
        <v>0</v>
      </c>
      <c r="Z60" s="194">
        <f t="shared" si="17"/>
        <v>0</v>
      </c>
      <c r="AA60" s="194">
        <f t="shared" si="17"/>
        <v>0</v>
      </c>
      <c r="AB60" s="194">
        <f t="shared" si="17"/>
        <v>0</v>
      </c>
      <c r="AC60" s="194">
        <f t="shared" si="17"/>
        <v>0</v>
      </c>
      <c r="AD60" s="194">
        <f t="shared" si="17"/>
        <v>0</v>
      </c>
      <c r="AE60" s="194">
        <f t="shared" si="17"/>
        <v>0</v>
      </c>
      <c r="AF60" s="194">
        <f t="shared" si="17"/>
        <v>0</v>
      </c>
      <c r="AG60" s="194">
        <f t="shared" si="17"/>
        <v>0</v>
      </c>
      <c r="AH60" s="194">
        <f t="shared" si="17"/>
        <v>0</v>
      </c>
      <c r="AI60" s="194">
        <f t="shared" si="17"/>
        <v>0</v>
      </c>
      <c r="AJ60" s="194">
        <f t="shared" si="17"/>
        <v>0</v>
      </c>
      <c r="AK60" s="194">
        <f t="shared" si="17"/>
        <v>0</v>
      </c>
      <c r="AL60" s="194">
        <f t="shared" si="17"/>
        <v>0</v>
      </c>
      <c r="AM60" s="194">
        <f t="shared" si="17"/>
        <v>0</v>
      </c>
      <c r="AN60" s="194">
        <f t="shared" si="17"/>
        <v>0</v>
      </c>
      <c r="AO60" s="194">
        <f t="shared" si="17"/>
        <v>0</v>
      </c>
      <c r="AP60" s="194">
        <f t="shared" si="17"/>
        <v>0</v>
      </c>
    </row>
    <row r="61" spans="1:42" x14ac:dyDescent="0.2">
      <c r="A61" s="23" t="s">
        <v>43</v>
      </c>
      <c r="C61" s="189">
        <f t="shared" ref="C61:AP61" si="18">IF(C$2&lt;=analysis_period,total_installed_cost*insurance_rate/100*(1+inflation_rate/100)^B$2,0)</f>
        <v>0</v>
      </c>
      <c r="D61" s="189">
        <f t="shared" si="18"/>
        <v>0</v>
      </c>
      <c r="E61" s="189">
        <f t="shared" si="18"/>
        <v>0</v>
      </c>
      <c r="F61" s="189">
        <f t="shared" si="18"/>
        <v>0</v>
      </c>
      <c r="G61" s="189">
        <f t="shared" si="18"/>
        <v>0</v>
      </c>
      <c r="H61" s="189">
        <f t="shared" si="18"/>
        <v>0</v>
      </c>
      <c r="I61" s="189">
        <f t="shared" si="18"/>
        <v>0</v>
      </c>
      <c r="J61" s="189">
        <f t="shared" si="18"/>
        <v>0</v>
      </c>
      <c r="K61" s="189">
        <f t="shared" si="18"/>
        <v>0</v>
      </c>
      <c r="L61" s="189">
        <f t="shared" si="18"/>
        <v>0</v>
      </c>
      <c r="M61" s="189">
        <f t="shared" si="18"/>
        <v>0</v>
      </c>
      <c r="N61" s="189">
        <f t="shared" si="18"/>
        <v>0</v>
      </c>
      <c r="O61" s="189">
        <f t="shared" si="18"/>
        <v>0</v>
      </c>
      <c r="P61" s="189">
        <f t="shared" si="18"/>
        <v>0</v>
      </c>
      <c r="Q61" s="189">
        <f t="shared" si="18"/>
        <v>0</v>
      </c>
      <c r="R61" s="189">
        <f t="shared" si="18"/>
        <v>0</v>
      </c>
      <c r="S61" s="189">
        <f t="shared" si="18"/>
        <v>0</v>
      </c>
      <c r="T61" s="189">
        <f t="shared" si="18"/>
        <v>0</v>
      </c>
      <c r="U61" s="189">
        <f t="shared" si="18"/>
        <v>0</v>
      </c>
      <c r="V61" s="189">
        <f t="shared" si="18"/>
        <v>0</v>
      </c>
      <c r="W61" s="189">
        <f t="shared" si="18"/>
        <v>0</v>
      </c>
      <c r="X61" s="189">
        <f t="shared" si="18"/>
        <v>0</v>
      </c>
      <c r="Y61" s="189">
        <f t="shared" si="18"/>
        <v>0</v>
      </c>
      <c r="Z61" s="189">
        <f t="shared" si="18"/>
        <v>0</v>
      </c>
      <c r="AA61" s="189">
        <f t="shared" si="18"/>
        <v>0</v>
      </c>
      <c r="AB61" s="189">
        <f t="shared" si="18"/>
        <v>0</v>
      </c>
      <c r="AC61" s="189">
        <f t="shared" si="18"/>
        <v>0</v>
      </c>
      <c r="AD61" s="189">
        <f t="shared" si="18"/>
        <v>0</v>
      </c>
      <c r="AE61" s="189">
        <f t="shared" si="18"/>
        <v>0</v>
      </c>
      <c r="AF61" s="189">
        <f t="shared" si="18"/>
        <v>0</v>
      </c>
      <c r="AG61" s="189">
        <f t="shared" si="18"/>
        <v>0</v>
      </c>
      <c r="AH61" s="189">
        <f t="shared" si="18"/>
        <v>0</v>
      </c>
      <c r="AI61" s="189">
        <f t="shared" si="18"/>
        <v>0</v>
      </c>
      <c r="AJ61" s="189">
        <f t="shared" si="18"/>
        <v>0</v>
      </c>
      <c r="AK61" s="189">
        <f t="shared" si="18"/>
        <v>0</v>
      </c>
      <c r="AL61" s="189">
        <f t="shared" si="18"/>
        <v>0</v>
      </c>
      <c r="AM61" s="189">
        <f t="shared" si="18"/>
        <v>0</v>
      </c>
      <c r="AN61" s="189">
        <f t="shared" si="18"/>
        <v>0</v>
      </c>
      <c r="AO61" s="189">
        <f t="shared" si="18"/>
        <v>0</v>
      </c>
      <c r="AP61" s="189">
        <f t="shared" si="18"/>
        <v>0</v>
      </c>
    </row>
    <row r="62" spans="1:42" x14ac:dyDescent="0.2">
      <c r="A62" s="43" t="s">
        <v>19</v>
      </c>
      <c r="B62" s="43"/>
      <c r="C62" s="202">
        <f>C35+C39+C43+SUM(C46:C49)+SUM(C44:C44)+SUM(C51:C61)</f>
        <v>0</v>
      </c>
      <c r="D62" s="202">
        <f>D35+D39+D43+SUM(D46:D49)+SUM(D44:D44)+SUM(D51:D61)</f>
        <v>0</v>
      </c>
      <c r="E62" s="202">
        <f t="shared" ref="E62:AP62" si="19">E35+E39+E43+SUM(E46:E49)+SUM(E44:E44)+SUM(E51:E61)</f>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4" spans="1:42" x14ac:dyDescent="0.2">
      <c r="A64" s="278" t="s">
        <v>30</v>
      </c>
      <c r="B64" s="43"/>
      <c r="C64" s="202">
        <f t="shared" ref="C64:AP64" si="20">C29-C62</f>
        <v>0</v>
      </c>
      <c r="D64" s="202">
        <f t="shared" si="20"/>
        <v>0</v>
      </c>
      <c r="E64" s="202">
        <f t="shared" si="20"/>
        <v>0</v>
      </c>
      <c r="F64" s="202">
        <f t="shared" si="20"/>
        <v>0</v>
      </c>
      <c r="G64" s="202">
        <f t="shared" si="20"/>
        <v>0</v>
      </c>
      <c r="H64" s="202">
        <f t="shared" si="20"/>
        <v>0</v>
      </c>
      <c r="I64" s="202">
        <f t="shared" si="20"/>
        <v>0</v>
      </c>
      <c r="J64" s="202">
        <f t="shared" si="20"/>
        <v>0</v>
      </c>
      <c r="K64" s="202">
        <f t="shared" si="20"/>
        <v>0</v>
      </c>
      <c r="L64" s="202">
        <f t="shared" si="20"/>
        <v>0</v>
      </c>
      <c r="M64" s="202">
        <f t="shared" si="20"/>
        <v>0</v>
      </c>
      <c r="N64" s="202">
        <f t="shared" si="20"/>
        <v>0</v>
      </c>
      <c r="O64" s="202">
        <f t="shared" si="20"/>
        <v>0</v>
      </c>
      <c r="P64" s="202">
        <f t="shared" si="20"/>
        <v>0</v>
      </c>
      <c r="Q64" s="202">
        <f t="shared" si="20"/>
        <v>0</v>
      </c>
      <c r="R64" s="202">
        <f t="shared" si="20"/>
        <v>0</v>
      </c>
      <c r="S64" s="202">
        <f t="shared" si="20"/>
        <v>0</v>
      </c>
      <c r="T64" s="202">
        <f t="shared" si="20"/>
        <v>0</v>
      </c>
      <c r="U64" s="202">
        <f t="shared" si="20"/>
        <v>0</v>
      </c>
      <c r="V64" s="202">
        <f t="shared" si="20"/>
        <v>0</v>
      </c>
      <c r="W64" s="202">
        <f t="shared" si="20"/>
        <v>0</v>
      </c>
      <c r="X64" s="202">
        <f t="shared" si="20"/>
        <v>0</v>
      </c>
      <c r="Y64" s="202">
        <f t="shared" si="20"/>
        <v>0</v>
      </c>
      <c r="Z64" s="202">
        <f t="shared" si="20"/>
        <v>0</v>
      </c>
      <c r="AA64" s="202">
        <f t="shared" si="20"/>
        <v>0</v>
      </c>
      <c r="AB64" s="202">
        <f t="shared" si="20"/>
        <v>0</v>
      </c>
      <c r="AC64" s="202">
        <f t="shared" si="20"/>
        <v>0</v>
      </c>
      <c r="AD64" s="202">
        <f t="shared" si="20"/>
        <v>0</v>
      </c>
      <c r="AE64" s="202">
        <f t="shared" si="20"/>
        <v>0</v>
      </c>
      <c r="AF64" s="202">
        <f t="shared" si="20"/>
        <v>0</v>
      </c>
      <c r="AG64" s="202">
        <f t="shared" si="20"/>
        <v>0</v>
      </c>
      <c r="AH64" s="202">
        <f t="shared" si="20"/>
        <v>0</v>
      </c>
      <c r="AI64" s="202">
        <f t="shared" si="20"/>
        <v>0</v>
      </c>
      <c r="AJ64" s="202">
        <f t="shared" si="20"/>
        <v>0</v>
      </c>
      <c r="AK64" s="202">
        <f t="shared" si="20"/>
        <v>0</v>
      </c>
      <c r="AL64" s="202">
        <f t="shared" si="20"/>
        <v>0</v>
      </c>
      <c r="AM64" s="202">
        <f t="shared" si="20"/>
        <v>0</v>
      </c>
      <c r="AN64" s="202">
        <f t="shared" si="20"/>
        <v>0</v>
      </c>
      <c r="AO64" s="202">
        <f t="shared" si="20"/>
        <v>0</v>
      </c>
      <c r="AP64" s="202">
        <f t="shared" si="20"/>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259</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1">D64</f>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2">IF(pbi_fed_for_ds="Yes",0,C556)</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A24</f>
        <v>State</v>
      </c>
      <c r="B71" s="136"/>
      <c r="C71" s="194">
        <f t="shared" ref="C71:AP71" si="23">IF(pbi_sta_for_ds="Yes",0,C560)</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A25</f>
        <v>Utility</v>
      </c>
      <c r="B72" s="136"/>
      <c r="C72" s="194">
        <f t="shared" ref="C72:AP72" si="24">IF(pbi_uti_for_ds="Yes",0,C564)</f>
        <v>0</v>
      </c>
      <c r="D72" s="194">
        <f t="shared" si="24"/>
        <v>0</v>
      </c>
      <c r="E72" s="194">
        <f t="shared" si="24"/>
        <v>0</v>
      </c>
      <c r="F72" s="194">
        <f t="shared" si="24"/>
        <v>0</v>
      </c>
      <c r="G72" s="194">
        <f t="shared" si="24"/>
        <v>0</v>
      </c>
      <c r="H72" s="194">
        <f t="shared" si="24"/>
        <v>0</v>
      </c>
      <c r="I72" s="194">
        <f t="shared" si="24"/>
        <v>0</v>
      </c>
      <c r="J72" s="194">
        <f t="shared" si="24"/>
        <v>0</v>
      </c>
      <c r="K72" s="194">
        <f t="shared" si="24"/>
        <v>0</v>
      </c>
      <c r="L72" s="194">
        <f t="shared" si="24"/>
        <v>0</v>
      </c>
      <c r="M72" s="194">
        <f t="shared" si="24"/>
        <v>0</v>
      </c>
      <c r="N72" s="194">
        <f t="shared" si="24"/>
        <v>0</v>
      </c>
      <c r="O72" s="194">
        <f t="shared" si="24"/>
        <v>0</v>
      </c>
      <c r="P72" s="194">
        <f t="shared" si="24"/>
        <v>0</v>
      </c>
      <c r="Q72" s="194">
        <f t="shared" si="24"/>
        <v>0</v>
      </c>
      <c r="R72" s="194">
        <f t="shared" si="24"/>
        <v>0</v>
      </c>
      <c r="S72" s="194">
        <f t="shared" si="24"/>
        <v>0</v>
      </c>
      <c r="T72" s="194">
        <f t="shared" si="24"/>
        <v>0</v>
      </c>
      <c r="U72" s="194">
        <f t="shared" si="24"/>
        <v>0</v>
      </c>
      <c r="V72" s="194">
        <f t="shared" si="24"/>
        <v>0</v>
      </c>
      <c r="W72" s="194">
        <f t="shared" si="24"/>
        <v>0</v>
      </c>
      <c r="X72" s="194">
        <f t="shared" si="24"/>
        <v>0</v>
      </c>
      <c r="Y72" s="194">
        <f t="shared" si="24"/>
        <v>0</v>
      </c>
      <c r="Z72" s="194">
        <f t="shared" si="24"/>
        <v>0</v>
      </c>
      <c r="AA72" s="194">
        <f t="shared" si="24"/>
        <v>0</v>
      </c>
      <c r="AB72" s="194">
        <f t="shared" si="24"/>
        <v>0</v>
      </c>
      <c r="AC72" s="194">
        <f t="shared" si="24"/>
        <v>0</v>
      </c>
      <c r="AD72" s="194">
        <f t="shared" si="24"/>
        <v>0</v>
      </c>
      <c r="AE72" s="194">
        <f t="shared" si="24"/>
        <v>0</v>
      </c>
      <c r="AF72" s="194">
        <f t="shared" si="24"/>
        <v>0</v>
      </c>
      <c r="AG72" s="194">
        <f t="shared" si="24"/>
        <v>0</v>
      </c>
      <c r="AH72" s="194">
        <f t="shared" si="24"/>
        <v>0</v>
      </c>
      <c r="AI72" s="194">
        <f t="shared" si="24"/>
        <v>0</v>
      </c>
      <c r="AJ72" s="194">
        <f t="shared" si="24"/>
        <v>0</v>
      </c>
      <c r="AK72" s="194">
        <f t="shared" si="24"/>
        <v>0</v>
      </c>
      <c r="AL72" s="194">
        <f t="shared" si="24"/>
        <v>0</v>
      </c>
      <c r="AM72" s="194">
        <f t="shared" si="24"/>
        <v>0</v>
      </c>
      <c r="AN72" s="194">
        <f t="shared" si="24"/>
        <v>0</v>
      </c>
      <c r="AO72" s="194">
        <f t="shared" si="24"/>
        <v>0</v>
      </c>
      <c r="AP72" s="194">
        <f t="shared" si="24"/>
        <v>0</v>
      </c>
    </row>
    <row r="73" spans="1:42" x14ac:dyDescent="0.2">
      <c r="A73" s="27" t="str">
        <f>A26</f>
        <v>Other</v>
      </c>
      <c r="B73" s="143"/>
      <c r="C73" s="195">
        <f t="shared" ref="C73:AP73" si="25">IF(pbi_oth_for_ds="Yes",0,C568)</f>
        <v>0</v>
      </c>
      <c r="D73" s="195">
        <f t="shared" si="25"/>
        <v>0</v>
      </c>
      <c r="E73" s="195">
        <f t="shared" si="25"/>
        <v>0</v>
      </c>
      <c r="F73" s="195">
        <f t="shared" si="25"/>
        <v>0</v>
      </c>
      <c r="G73" s="195">
        <f t="shared" si="25"/>
        <v>0</v>
      </c>
      <c r="H73" s="195">
        <f t="shared" si="25"/>
        <v>0</v>
      </c>
      <c r="I73" s="195">
        <f t="shared" si="25"/>
        <v>0</v>
      </c>
      <c r="J73" s="195">
        <f t="shared" si="25"/>
        <v>0</v>
      </c>
      <c r="K73" s="195">
        <f t="shared" si="25"/>
        <v>0</v>
      </c>
      <c r="L73" s="195">
        <f t="shared" si="25"/>
        <v>0</v>
      </c>
      <c r="M73" s="195">
        <f t="shared" si="25"/>
        <v>0</v>
      </c>
      <c r="N73" s="195">
        <f t="shared" si="25"/>
        <v>0</v>
      </c>
      <c r="O73" s="195">
        <f t="shared" si="25"/>
        <v>0</v>
      </c>
      <c r="P73" s="195">
        <f t="shared" si="25"/>
        <v>0</v>
      </c>
      <c r="Q73" s="195">
        <f t="shared" si="25"/>
        <v>0</v>
      </c>
      <c r="R73" s="195">
        <f t="shared" si="25"/>
        <v>0</v>
      </c>
      <c r="S73" s="195">
        <f t="shared" si="25"/>
        <v>0</v>
      </c>
      <c r="T73" s="195">
        <f t="shared" si="25"/>
        <v>0</v>
      </c>
      <c r="U73" s="195">
        <f t="shared" si="25"/>
        <v>0</v>
      </c>
      <c r="V73" s="195">
        <f t="shared" si="25"/>
        <v>0</v>
      </c>
      <c r="W73" s="195">
        <f t="shared" si="25"/>
        <v>0</v>
      </c>
      <c r="X73" s="195">
        <f t="shared" si="25"/>
        <v>0</v>
      </c>
      <c r="Y73" s="195">
        <f t="shared" si="25"/>
        <v>0</v>
      </c>
      <c r="Z73" s="195">
        <f t="shared" si="25"/>
        <v>0</v>
      </c>
      <c r="AA73" s="195">
        <f t="shared" si="25"/>
        <v>0</v>
      </c>
      <c r="AB73" s="195">
        <f t="shared" si="25"/>
        <v>0</v>
      </c>
      <c r="AC73" s="195">
        <f t="shared" si="25"/>
        <v>0</v>
      </c>
      <c r="AD73" s="195">
        <f t="shared" si="25"/>
        <v>0</v>
      </c>
      <c r="AE73" s="195">
        <f t="shared" si="25"/>
        <v>0</v>
      </c>
      <c r="AF73" s="195">
        <f t="shared" si="25"/>
        <v>0</v>
      </c>
      <c r="AG73" s="195">
        <f t="shared" si="25"/>
        <v>0</v>
      </c>
      <c r="AH73" s="195">
        <f t="shared" si="25"/>
        <v>0</v>
      </c>
      <c r="AI73" s="195">
        <f t="shared" si="25"/>
        <v>0</v>
      </c>
      <c r="AJ73" s="195">
        <f t="shared" si="25"/>
        <v>0</v>
      </c>
      <c r="AK73" s="195">
        <f t="shared" si="25"/>
        <v>0</v>
      </c>
      <c r="AL73" s="195">
        <f t="shared" si="25"/>
        <v>0</v>
      </c>
      <c r="AM73" s="195">
        <f t="shared" si="25"/>
        <v>0</v>
      </c>
      <c r="AN73" s="195">
        <f t="shared" si="25"/>
        <v>0</v>
      </c>
      <c r="AO73" s="195">
        <f t="shared" si="25"/>
        <v>0</v>
      </c>
      <c r="AP73" s="195">
        <f t="shared" si="25"/>
        <v>0</v>
      </c>
    </row>
    <row r="74" spans="1:42" x14ac:dyDescent="0.2">
      <c r="A74" s="27" t="s">
        <v>13</v>
      </c>
      <c r="B74" s="136"/>
      <c r="C74" s="194">
        <f>SUM(C70:C73)</f>
        <v>0</v>
      </c>
      <c r="D74" s="194">
        <f t="shared" ref="D74:AP74" si="26">SUM(D70:D73)</f>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278</v>
      </c>
      <c r="B75" s="194">
        <v>0</v>
      </c>
      <c r="C75" s="194">
        <f t="shared" ref="C75:AP75" si="27">C716</f>
        <v>0</v>
      </c>
      <c r="D75" s="194">
        <f t="shared" si="27"/>
        <v>0</v>
      </c>
      <c r="E75" s="194">
        <f t="shared" si="27"/>
        <v>0</v>
      </c>
      <c r="F75" s="194">
        <f t="shared" si="27"/>
        <v>0</v>
      </c>
      <c r="G75" s="194">
        <f t="shared" si="27"/>
        <v>0</v>
      </c>
      <c r="H75" s="194">
        <f t="shared" si="27"/>
        <v>0</v>
      </c>
      <c r="I75" s="194">
        <f t="shared" si="27"/>
        <v>0</v>
      </c>
      <c r="J75" s="194">
        <f t="shared" si="27"/>
        <v>0</v>
      </c>
      <c r="K75" s="194">
        <f t="shared" si="27"/>
        <v>0</v>
      </c>
      <c r="L75" s="194">
        <f t="shared" si="27"/>
        <v>0</v>
      </c>
      <c r="M75" s="194">
        <f t="shared" si="27"/>
        <v>0</v>
      </c>
      <c r="N75" s="194">
        <f t="shared" si="27"/>
        <v>0</v>
      </c>
      <c r="O75" s="194">
        <f t="shared" si="27"/>
        <v>0</v>
      </c>
      <c r="P75" s="194">
        <f t="shared" si="27"/>
        <v>0</v>
      </c>
      <c r="Q75" s="194">
        <f t="shared" si="27"/>
        <v>0</v>
      </c>
      <c r="R75" s="194">
        <f t="shared" si="27"/>
        <v>0</v>
      </c>
      <c r="S75" s="194">
        <f t="shared" si="27"/>
        <v>0</v>
      </c>
      <c r="T75" s="194">
        <f t="shared" si="27"/>
        <v>0</v>
      </c>
      <c r="U75" s="194">
        <f t="shared" si="27"/>
        <v>0</v>
      </c>
      <c r="V75" s="194">
        <f t="shared" si="27"/>
        <v>0</v>
      </c>
      <c r="W75" s="194">
        <f t="shared" si="27"/>
        <v>0</v>
      </c>
      <c r="X75" s="194">
        <f t="shared" si="27"/>
        <v>0</v>
      </c>
      <c r="Y75" s="194">
        <f t="shared" si="27"/>
        <v>0</v>
      </c>
      <c r="Z75" s="194">
        <f t="shared" si="27"/>
        <v>0</v>
      </c>
      <c r="AA75" s="194">
        <f t="shared" si="27"/>
        <v>0</v>
      </c>
      <c r="AB75" s="194">
        <f t="shared" si="27"/>
        <v>0</v>
      </c>
      <c r="AC75" s="194">
        <f t="shared" si="27"/>
        <v>0</v>
      </c>
      <c r="AD75" s="194">
        <f t="shared" si="27"/>
        <v>0</v>
      </c>
      <c r="AE75" s="194">
        <f t="shared" si="27"/>
        <v>0</v>
      </c>
      <c r="AF75" s="194">
        <f t="shared" si="27"/>
        <v>0</v>
      </c>
      <c r="AG75" s="194">
        <f t="shared" si="27"/>
        <v>0</v>
      </c>
      <c r="AH75" s="194">
        <f t="shared" si="27"/>
        <v>0</v>
      </c>
      <c r="AI75" s="194">
        <f t="shared" si="27"/>
        <v>0</v>
      </c>
      <c r="AJ75" s="194">
        <f t="shared" si="27"/>
        <v>0</v>
      </c>
      <c r="AK75" s="194">
        <f t="shared" si="27"/>
        <v>0</v>
      </c>
      <c r="AL75" s="194">
        <f t="shared" si="27"/>
        <v>0</v>
      </c>
      <c r="AM75" s="194">
        <f t="shared" si="27"/>
        <v>0</v>
      </c>
      <c r="AN75" s="194">
        <f t="shared" si="27"/>
        <v>0</v>
      </c>
      <c r="AO75" s="194">
        <f t="shared" si="27"/>
        <v>0</v>
      </c>
      <c r="AP75" s="194">
        <f t="shared" si="27"/>
        <v>0</v>
      </c>
    </row>
    <row r="76" spans="1:42" x14ac:dyDescent="0.2">
      <c r="A76" s="23" t="s">
        <v>279</v>
      </c>
      <c r="B76" s="195">
        <v>0</v>
      </c>
      <c r="C76" s="195">
        <f t="shared" ref="C76:AP76" si="28">-C575</f>
        <v>0</v>
      </c>
      <c r="D76" s="195">
        <f t="shared" si="28"/>
        <v>0</v>
      </c>
      <c r="E76" s="195">
        <f t="shared" si="28"/>
        <v>0</v>
      </c>
      <c r="F76" s="195">
        <f t="shared" si="28"/>
        <v>0</v>
      </c>
      <c r="G76" s="195">
        <f t="shared" si="28"/>
        <v>0</v>
      </c>
      <c r="H76" s="195">
        <f t="shared" si="28"/>
        <v>0</v>
      </c>
      <c r="I76" s="195">
        <f t="shared" si="28"/>
        <v>0</v>
      </c>
      <c r="J76" s="195">
        <f t="shared" si="28"/>
        <v>0</v>
      </c>
      <c r="K76" s="195">
        <f t="shared" si="28"/>
        <v>0</v>
      </c>
      <c r="L76" s="195">
        <f t="shared" si="28"/>
        <v>0</v>
      </c>
      <c r="M76" s="195">
        <f t="shared" si="28"/>
        <v>0</v>
      </c>
      <c r="N76" s="195">
        <f t="shared" si="28"/>
        <v>0</v>
      </c>
      <c r="O76" s="195">
        <f t="shared" si="28"/>
        <v>0</v>
      </c>
      <c r="P76" s="195">
        <f t="shared" si="28"/>
        <v>0</v>
      </c>
      <c r="Q76" s="195">
        <f t="shared" si="28"/>
        <v>0</v>
      </c>
      <c r="R76" s="195">
        <f t="shared" si="28"/>
        <v>0</v>
      </c>
      <c r="S76" s="195">
        <f t="shared" si="28"/>
        <v>0</v>
      </c>
      <c r="T76" s="195">
        <f t="shared" si="28"/>
        <v>0</v>
      </c>
      <c r="U76" s="195">
        <f t="shared" si="28"/>
        <v>0</v>
      </c>
      <c r="V76" s="195">
        <f t="shared" si="28"/>
        <v>0</v>
      </c>
      <c r="W76" s="195">
        <f t="shared" si="28"/>
        <v>0</v>
      </c>
      <c r="X76" s="195">
        <f t="shared" si="28"/>
        <v>0</v>
      </c>
      <c r="Y76" s="195">
        <f t="shared" si="28"/>
        <v>0</v>
      </c>
      <c r="Z76" s="195">
        <f t="shared" si="28"/>
        <v>0</v>
      </c>
      <c r="AA76" s="195">
        <f t="shared" si="28"/>
        <v>0</v>
      </c>
      <c r="AB76" s="195">
        <f t="shared" si="28"/>
        <v>0</v>
      </c>
      <c r="AC76" s="195">
        <f t="shared" si="28"/>
        <v>0</v>
      </c>
      <c r="AD76" s="195">
        <f t="shared" si="28"/>
        <v>0</v>
      </c>
      <c r="AE76" s="195">
        <f t="shared" si="28"/>
        <v>0</v>
      </c>
      <c r="AF76" s="195">
        <f t="shared" si="28"/>
        <v>0</v>
      </c>
      <c r="AG76" s="195">
        <f t="shared" si="28"/>
        <v>0</v>
      </c>
      <c r="AH76" s="195">
        <f t="shared" si="28"/>
        <v>0</v>
      </c>
      <c r="AI76" s="195">
        <f t="shared" si="28"/>
        <v>0</v>
      </c>
      <c r="AJ76" s="195">
        <f t="shared" si="28"/>
        <v>0</v>
      </c>
      <c r="AK76" s="195">
        <f t="shared" si="28"/>
        <v>0</v>
      </c>
      <c r="AL76" s="195">
        <f t="shared" si="28"/>
        <v>0</v>
      </c>
      <c r="AM76" s="195">
        <f t="shared" si="28"/>
        <v>0</v>
      </c>
      <c r="AN76" s="195">
        <f t="shared" si="28"/>
        <v>0</v>
      </c>
      <c r="AO76" s="195">
        <f t="shared" si="28"/>
        <v>0</v>
      </c>
      <c r="AP76" s="195">
        <f t="shared" si="28"/>
        <v>0</v>
      </c>
    </row>
    <row r="77" spans="1:42" x14ac:dyDescent="0.2">
      <c r="A77" s="275" t="s">
        <v>13</v>
      </c>
      <c r="B77" s="202">
        <f>B68+B74+B75+B76</f>
        <v>0</v>
      </c>
      <c r="C77" s="202">
        <f>C68+C74+C75+C76</f>
        <v>0</v>
      </c>
      <c r="D77" s="202">
        <f t="shared" ref="D77:AP77" si="29">D68+D74+D75+D76</f>
        <v>0</v>
      </c>
      <c r="E77" s="202">
        <f t="shared" si="29"/>
        <v>0</v>
      </c>
      <c r="F77" s="202">
        <f t="shared" si="29"/>
        <v>0</v>
      </c>
      <c r="G77" s="202">
        <f t="shared" si="29"/>
        <v>0</v>
      </c>
      <c r="H77" s="202">
        <f t="shared" si="29"/>
        <v>0</v>
      </c>
      <c r="I77" s="202">
        <f t="shared" si="29"/>
        <v>0</v>
      </c>
      <c r="J77" s="202">
        <f t="shared" si="29"/>
        <v>0</v>
      </c>
      <c r="K77" s="202">
        <f t="shared" si="29"/>
        <v>0</v>
      </c>
      <c r="L77" s="202">
        <f t="shared" si="29"/>
        <v>0</v>
      </c>
      <c r="M77" s="202">
        <f t="shared" si="29"/>
        <v>0</v>
      </c>
      <c r="N77" s="202">
        <f t="shared" si="29"/>
        <v>0</v>
      </c>
      <c r="O77" s="202">
        <f t="shared" si="29"/>
        <v>0</v>
      </c>
      <c r="P77" s="202">
        <f t="shared" si="29"/>
        <v>0</v>
      </c>
      <c r="Q77" s="202">
        <f t="shared" si="29"/>
        <v>0</v>
      </c>
      <c r="R77" s="202">
        <f t="shared" si="29"/>
        <v>0</v>
      </c>
      <c r="S77" s="202">
        <f t="shared" si="29"/>
        <v>0</v>
      </c>
      <c r="T77" s="202">
        <f t="shared" si="29"/>
        <v>0</v>
      </c>
      <c r="U77" s="202">
        <f t="shared" si="29"/>
        <v>0</v>
      </c>
      <c r="V77" s="202">
        <f t="shared" si="29"/>
        <v>0</v>
      </c>
      <c r="W77" s="202">
        <f t="shared" si="29"/>
        <v>0</v>
      </c>
      <c r="X77" s="202">
        <f t="shared" si="29"/>
        <v>0</v>
      </c>
      <c r="Y77" s="202">
        <f t="shared" si="29"/>
        <v>0</v>
      </c>
      <c r="Z77" s="202">
        <f t="shared" si="29"/>
        <v>0</v>
      </c>
      <c r="AA77" s="202">
        <f t="shared" si="29"/>
        <v>0</v>
      </c>
      <c r="AB77" s="202">
        <f t="shared" si="29"/>
        <v>0</v>
      </c>
      <c r="AC77" s="202">
        <f t="shared" si="29"/>
        <v>0</v>
      </c>
      <c r="AD77" s="202">
        <f t="shared" si="29"/>
        <v>0</v>
      </c>
      <c r="AE77" s="202">
        <f t="shared" si="29"/>
        <v>0</v>
      </c>
      <c r="AF77" s="202">
        <f t="shared" si="29"/>
        <v>0</v>
      </c>
      <c r="AG77" s="202">
        <f t="shared" si="29"/>
        <v>0</v>
      </c>
      <c r="AH77" s="202">
        <f t="shared" si="29"/>
        <v>0</v>
      </c>
      <c r="AI77" s="202">
        <f t="shared" si="29"/>
        <v>0</v>
      </c>
      <c r="AJ77" s="202">
        <f t="shared" si="29"/>
        <v>0</v>
      </c>
      <c r="AK77" s="202">
        <f t="shared" si="29"/>
        <v>0</v>
      </c>
      <c r="AL77" s="202">
        <f t="shared" si="29"/>
        <v>0</v>
      </c>
      <c r="AM77" s="202">
        <f t="shared" si="29"/>
        <v>0</v>
      </c>
      <c r="AN77" s="202">
        <f t="shared" si="29"/>
        <v>0</v>
      </c>
      <c r="AO77" s="202">
        <f t="shared" si="29"/>
        <v>0</v>
      </c>
      <c r="AP77" s="202">
        <f t="shared" si="29"/>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269</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270</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271</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-Inputs!I86</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276</v>
      </c>
      <c r="B86" s="189">
        <f>C537+C543</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277</v>
      </c>
      <c r="B87" s="195">
        <f>C550</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302</v>
      </c>
      <c r="B90" s="194">
        <f>-B602-B603</f>
        <v>0</v>
      </c>
      <c r="C90" s="194">
        <f t="shared" ref="C90:AP90" si="30">-C602-C603</f>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27" t="s">
        <v>301</v>
      </c>
      <c r="B91" s="194">
        <f t="shared" ref="B91:AP91" si="31">-B608-B609</f>
        <v>0</v>
      </c>
      <c r="C91" s="194">
        <f t="shared" si="31"/>
        <v>0</v>
      </c>
      <c r="D91" s="194">
        <f t="shared" si="31"/>
        <v>0</v>
      </c>
      <c r="E91" s="194">
        <f t="shared" si="31"/>
        <v>0</v>
      </c>
      <c r="F91" s="194">
        <f t="shared" si="31"/>
        <v>0</v>
      </c>
      <c r="G91" s="194">
        <f t="shared" si="31"/>
        <v>0</v>
      </c>
      <c r="H91" s="194">
        <f t="shared" si="31"/>
        <v>0</v>
      </c>
      <c r="I91" s="194">
        <f t="shared" si="31"/>
        <v>0</v>
      </c>
      <c r="J91" s="194">
        <f t="shared" si="31"/>
        <v>0</v>
      </c>
      <c r="K91" s="194">
        <f t="shared" si="31"/>
        <v>0</v>
      </c>
      <c r="L91" s="194">
        <f t="shared" si="31"/>
        <v>0</v>
      </c>
      <c r="M91" s="194">
        <f t="shared" si="31"/>
        <v>0</v>
      </c>
      <c r="N91" s="194">
        <f t="shared" si="31"/>
        <v>0</v>
      </c>
      <c r="O91" s="194">
        <f t="shared" si="31"/>
        <v>0</v>
      </c>
      <c r="P91" s="194">
        <f t="shared" si="31"/>
        <v>0</v>
      </c>
      <c r="Q91" s="194">
        <f t="shared" si="31"/>
        <v>0</v>
      </c>
      <c r="R91" s="194">
        <f t="shared" si="31"/>
        <v>0</v>
      </c>
      <c r="S91" s="194">
        <f t="shared" si="31"/>
        <v>0</v>
      </c>
      <c r="T91" s="194">
        <f t="shared" si="31"/>
        <v>0</v>
      </c>
      <c r="U91" s="194">
        <f t="shared" si="31"/>
        <v>0</v>
      </c>
      <c r="V91" s="194">
        <f t="shared" si="31"/>
        <v>0</v>
      </c>
      <c r="W91" s="194">
        <f t="shared" si="31"/>
        <v>0</v>
      </c>
      <c r="X91" s="194">
        <f t="shared" si="31"/>
        <v>0</v>
      </c>
      <c r="Y91" s="194">
        <f t="shared" si="31"/>
        <v>0</v>
      </c>
      <c r="Z91" s="194">
        <f t="shared" si="31"/>
        <v>0</v>
      </c>
      <c r="AA91" s="194">
        <f t="shared" si="31"/>
        <v>0</v>
      </c>
      <c r="AB91" s="194">
        <f t="shared" si="31"/>
        <v>0</v>
      </c>
      <c r="AC91" s="194">
        <f t="shared" si="31"/>
        <v>0</v>
      </c>
      <c r="AD91" s="194">
        <f t="shared" si="31"/>
        <v>0</v>
      </c>
      <c r="AE91" s="194">
        <f t="shared" si="31"/>
        <v>0</v>
      </c>
      <c r="AF91" s="194">
        <f t="shared" si="31"/>
        <v>0</v>
      </c>
      <c r="AG91" s="194">
        <f t="shared" si="31"/>
        <v>0</v>
      </c>
      <c r="AH91" s="194">
        <f t="shared" si="31"/>
        <v>0</v>
      </c>
      <c r="AI91" s="194">
        <f t="shared" si="31"/>
        <v>0</v>
      </c>
      <c r="AJ91" s="194">
        <f t="shared" si="31"/>
        <v>0</v>
      </c>
      <c r="AK91" s="194">
        <f t="shared" si="31"/>
        <v>0</v>
      </c>
      <c r="AL91" s="194">
        <f t="shared" si="31"/>
        <v>0</v>
      </c>
      <c r="AM91" s="194">
        <f t="shared" si="31"/>
        <v>0</v>
      </c>
      <c r="AN91" s="194">
        <f t="shared" si="31"/>
        <v>0</v>
      </c>
      <c r="AO91" s="194">
        <f t="shared" si="31"/>
        <v>0</v>
      </c>
      <c r="AP91" s="194">
        <f t="shared" si="31"/>
        <v>0</v>
      </c>
    </row>
    <row r="92" spans="1:42" x14ac:dyDescent="0.2">
      <c r="A92" s="365" t="s">
        <v>313</v>
      </c>
      <c r="B92" s="367">
        <f>-B614-B615</f>
        <v>0</v>
      </c>
      <c r="C92" s="367">
        <f t="shared" ref="C92:AP92" si="32">-C614-C615</f>
        <v>0</v>
      </c>
      <c r="D92" s="367">
        <f t="shared" si="32"/>
        <v>0</v>
      </c>
      <c r="E92" s="367">
        <f t="shared" si="32"/>
        <v>0</v>
      </c>
      <c r="F92" s="367">
        <f t="shared" si="32"/>
        <v>0</v>
      </c>
      <c r="G92" s="367">
        <f t="shared" si="32"/>
        <v>0</v>
      </c>
      <c r="H92" s="367">
        <f t="shared" si="32"/>
        <v>0</v>
      </c>
      <c r="I92" s="367">
        <f t="shared" si="32"/>
        <v>0</v>
      </c>
      <c r="J92" s="367">
        <f t="shared" si="32"/>
        <v>0</v>
      </c>
      <c r="K92" s="367">
        <f t="shared" si="32"/>
        <v>0</v>
      </c>
      <c r="L92" s="367">
        <f t="shared" si="32"/>
        <v>0</v>
      </c>
      <c r="M92" s="367">
        <f t="shared" si="32"/>
        <v>0</v>
      </c>
      <c r="N92" s="367">
        <f t="shared" si="32"/>
        <v>0</v>
      </c>
      <c r="O92" s="367">
        <f t="shared" si="32"/>
        <v>0</v>
      </c>
      <c r="P92" s="367">
        <f t="shared" si="32"/>
        <v>0</v>
      </c>
      <c r="Q92" s="367">
        <f t="shared" si="32"/>
        <v>0</v>
      </c>
      <c r="R92" s="367">
        <f t="shared" si="32"/>
        <v>0</v>
      </c>
      <c r="S92" s="367">
        <f t="shared" si="32"/>
        <v>0</v>
      </c>
      <c r="T92" s="367">
        <f t="shared" si="32"/>
        <v>0</v>
      </c>
      <c r="U92" s="367">
        <f t="shared" si="32"/>
        <v>0</v>
      </c>
      <c r="V92" s="367">
        <f t="shared" si="32"/>
        <v>0</v>
      </c>
      <c r="W92" s="367">
        <f t="shared" si="32"/>
        <v>0</v>
      </c>
      <c r="X92" s="367">
        <f t="shared" si="32"/>
        <v>0</v>
      </c>
      <c r="Y92" s="367">
        <f t="shared" si="32"/>
        <v>0</v>
      </c>
      <c r="Z92" s="367">
        <f t="shared" si="32"/>
        <v>0</v>
      </c>
      <c r="AA92" s="367">
        <f t="shared" si="32"/>
        <v>0</v>
      </c>
      <c r="AB92" s="367">
        <f t="shared" si="32"/>
        <v>0</v>
      </c>
      <c r="AC92" s="367">
        <f t="shared" si="32"/>
        <v>0</v>
      </c>
      <c r="AD92" s="367">
        <f t="shared" si="32"/>
        <v>0</v>
      </c>
      <c r="AE92" s="367">
        <f t="shared" si="32"/>
        <v>0</v>
      </c>
      <c r="AF92" s="367">
        <f t="shared" si="32"/>
        <v>0</v>
      </c>
      <c r="AG92" s="367">
        <f t="shared" si="32"/>
        <v>0</v>
      </c>
      <c r="AH92" s="367">
        <f t="shared" si="32"/>
        <v>0</v>
      </c>
      <c r="AI92" s="367">
        <f t="shared" si="32"/>
        <v>0</v>
      </c>
      <c r="AJ92" s="367">
        <f t="shared" si="32"/>
        <v>0</v>
      </c>
      <c r="AK92" s="367">
        <f t="shared" si="32"/>
        <v>0</v>
      </c>
      <c r="AL92" s="367">
        <f t="shared" si="32"/>
        <v>0</v>
      </c>
      <c r="AM92" s="367">
        <f t="shared" si="32"/>
        <v>0</v>
      </c>
      <c r="AN92" s="367">
        <f t="shared" si="32"/>
        <v>0</v>
      </c>
      <c r="AO92" s="367">
        <f t="shared" si="32"/>
        <v>0</v>
      </c>
      <c r="AP92" s="367">
        <f t="shared" si="32"/>
        <v>0</v>
      </c>
    </row>
    <row r="93" spans="1:42" x14ac:dyDescent="0.2">
      <c r="A93" s="27" t="s">
        <v>314</v>
      </c>
      <c r="B93" s="189">
        <f>-B620-B621</f>
        <v>0</v>
      </c>
      <c r="C93" s="189">
        <f t="shared" ref="C93:AP93" si="33">-C620-C621</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315</v>
      </c>
      <c r="B94" s="189">
        <f>-B652-B653</f>
        <v>0</v>
      </c>
      <c r="C94" s="189">
        <f t="shared" ref="C94:AP94" si="34">-C652-C653</f>
        <v>0</v>
      </c>
      <c r="D94" s="189">
        <f t="shared" si="34"/>
        <v>0</v>
      </c>
      <c r="E94" s="189">
        <f t="shared" si="34"/>
        <v>0</v>
      </c>
      <c r="F94" s="189">
        <f t="shared" si="34"/>
        <v>0</v>
      </c>
      <c r="G94" s="189">
        <f t="shared" si="34"/>
        <v>0</v>
      </c>
      <c r="H94" s="189">
        <f t="shared" si="34"/>
        <v>0</v>
      </c>
      <c r="I94" s="189">
        <f t="shared" si="34"/>
        <v>0</v>
      </c>
      <c r="J94" s="189">
        <f t="shared" si="34"/>
        <v>0</v>
      </c>
      <c r="K94" s="189">
        <f t="shared" si="34"/>
        <v>0</v>
      </c>
      <c r="L94" s="189">
        <f t="shared" si="34"/>
        <v>0</v>
      </c>
      <c r="M94" s="189">
        <f t="shared" si="34"/>
        <v>0</v>
      </c>
      <c r="N94" s="189">
        <f t="shared" si="34"/>
        <v>0</v>
      </c>
      <c r="O94" s="189">
        <f t="shared" si="34"/>
        <v>0</v>
      </c>
      <c r="P94" s="189">
        <f t="shared" si="34"/>
        <v>0</v>
      </c>
      <c r="Q94" s="189">
        <f t="shared" si="34"/>
        <v>0</v>
      </c>
      <c r="R94" s="189">
        <f t="shared" si="34"/>
        <v>0</v>
      </c>
      <c r="S94" s="189">
        <f t="shared" si="34"/>
        <v>0</v>
      </c>
      <c r="T94" s="189">
        <f t="shared" si="34"/>
        <v>0</v>
      </c>
      <c r="U94" s="189">
        <f t="shared" si="34"/>
        <v>0</v>
      </c>
      <c r="V94" s="189">
        <f t="shared" si="34"/>
        <v>0</v>
      </c>
      <c r="W94" s="189">
        <f t="shared" si="34"/>
        <v>0</v>
      </c>
      <c r="X94" s="189">
        <f t="shared" si="34"/>
        <v>0</v>
      </c>
      <c r="Y94" s="189">
        <f t="shared" si="34"/>
        <v>0</v>
      </c>
      <c r="Z94" s="189">
        <f t="shared" si="34"/>
        <v>0</v>
      </c>
      <c r="AA94" s="189">
        <f t="shared" si="34"/>
        <v>0</v>
      </c>
      <c r="AB94" s="189">
        <f t="shared" si="34"/>
        <v>0</v>
      </c>
      <c r="AC94" s="189">
        <f t="shared" si="34"/>
        <v>0</v>
      </c>
      <c r="AD94" s="189">
        <f t="shared" si="34"/>
        <v>0</v>
      </c>
      <c r="AE94" s="189">
        <f t="shared" si="34"/>
        <v>0</v>
      </c>
      <c r="AF94" s="189">
        <f t="shared" si="34"/>
        <v>0</v>
      </c>
      <c r="AG94" s="189">
        <f t="shared" si="34"/>
        <v>0</v>
      </c>
      <c r="AH94" s="189">
        <f t="shared" si="34"/>
        <v>0</v>
      </c>
      <c r="AI94" s="189">
        <f t="shared" si="34"/>
        <v>0</v>
      </c>
      <c r="AJ94" s="189">
        <f t="shared" si="34"/>
        <v>0</v>
      </c>
      <c r="AK94" s="189">
        <f t="shared" si="34"/>
        <v>0</v>
      </c>
      <c r="AL94" s="189">
        <f t="shared" si="34"/>
        <v>0</v>
      </c>
      <c r="AM94" s="189">
        <f t="shared" si="34"/>
        <v>0</v>
      </c>
      <c r="AN94" s="189">
        <f t="shared" si="34"/>
        <v>0</v>
      </c>
      <c r="AO94" s="189">
        <f t="shared" si="34"/>
        <v>0</v>
      </c>
      <c r="AP94" s="189">
        <f t="shared" si="34"/>
        <v>0</v>
      </c>
    </row>
    <row r="95" spans="1:42" x14ac:dyDescent="0.2">
      <c r="A95" s="27" t="s">
        <v>316</v>
      </c>
      <c r="B95" s="195">
        <f>-B684-B685</f>
        <v>0</v>
      </c>
      <c r="C95" s="195">
        <f t="shared" ref="C95:AP95" si="35">-C684-C685</f>
        <v>0</v>
      </c>
      <c r="D95" s="195">
        <f t="shared" si="35"/>
        <v>0</v>
      </c>
      <c r="E95" s="195">
        <f t="shared" si="35"/>
        <v>0</v>
      </c>
      <c r="F95" s="195">
        <f t="shared" si="35"/>
        <v>0</v>
      </c>
      <c r="G95" s="195">
        <f t="shared" si="35"/>
        <v>0</v>
      </c>
      <c r="H95" s="195">
        <f t="shared" si="35"/>
        <v>0</v>
      </c>
      <c r="I95" s="195">
        <f t="shared" si="35"/>
        <v>0</v>
      </c>
      <c r="J95" s="195">
        <f t="shared" si="35"/>
        <v>0</v>
      </c>
      <c r="K95" s="195">
        <f t="shared" si="35"/>
        <v>0</v>
      </c>
      <c r="L95" s="195">
        <f t="shared" si="35"/>
        <v>0</v>
      </c>
      <c r="M95" s="195">
        <f t="shared" si="35"/>
        <v>0</v>
      </c>
      <c r="N95" s="195">
        <f t="shared" si="35"/>
        <v>0</v>
      </c>
      <c r="O95" s="195">
        <f t="shared" si="35"/>
        <v>0</v>
      </c>
      <c r="P95" s="195">
        <f t="shared" si="35"/>
        <v>0</v>
      </c>
      <c r="Q95" s="195">
        <f t="shared" si="35"/>
        <v>0</v>
      </c>
      <c r="R95" s="195">
        <f t="shared" si="35"/>
        <v>0</v>
      </c>
      <c r="S95" s="195">
        <f t="shared" si="35"/>
        <v>0</v>
      </c>
      <c r="T95" s="195">
        <f t="shared" si="35"/>
        <v>0</v>
      </c>
      <c r="U95" s="195">
        <f t="shared" si="35"/>
        <v>0</v>
      </c>
      <c r="V95" s="195">
        <f t="shared" si="35"/>
        <v>0</v>
      </c>
      <c r="W95" s="195">
        <f t="shared" si="35"/>
        <v>0</v>
      </c>
      <c r="X95" s="195">
        <f t="shared" si="35"/>
        <v>0</v>
      </c>
      <c r="Y95" s="195">
        <f t="shared" si="35"/>
        <v>0</v>
      </c>
      <c r="Z95" s="195">
        <f t="shared" si="35"/>
        <v>0</v>
      </c>
      <c r="AA95" s="195">
        <f t="shared" si="35"/>
        <v>0</v>
      </c>
      <c r="AB95" s="195">
        <f t="shared" si="35"/>
        <v>0</v>
      </c>
      <c r="AC95" s="195">
        <f t="shared" si="35"/>
        <v>0</v>
      </c>
      <c r="AD95" s="195">
        <f t="shared" si="35"/>
        <v>0</v>
      </c>
      <c r="AE95" s="195">
        <f t="shared" si="35"/>
        <v>0</v>
      </c>
      <c r="AF95" s="195">
        <f t="shared" si="35"/>
        <v>0</v>
      </c>
      <c r="AG95" s="195">
        <f t="shared" si="35"/>
        <v>0</v>
      </c>
      <c r="AH95" s="195">
        <f t="shared" si="35"/>
        <v>0</v>
      </c>
      <c r="AI95" s="195">
        <f t="shared" si="35"/>
        <v>0</v>
      </c>
      <c r="AJ95" s="195">
        <f t="shared" si="35"/>
        <v>0</v>
      </c>
      <c r="AK95" s="195">
        <f t="shared" si="35"/>
        <v>0</v>
      </c>
      <c r="AL95" s="195">
        <f t="shared" si="35"/>
        <v>0</v>
      </c>
      <c r="AM95" s="195">
        <f t="shared" si="35"/>
        <v>0</v>
      </c>
      <c r="AN95" s="195">
        <f t="shared" si="35"/>
        <v>0</v>
      </c>
      <c r="AO95" s="195">
        <f t="shared" si="35"/>
        <v>0</v>
      </c>
      <c r="AP95" s="195">
        <f t="shared" si="35"/>
        <v>0</v>
      </c>
    </row>
    <row r="96" spans="1:42" x14ac:dyDescent="0.2">
      <c r="A96" s="27" t="s">
        <v>13</v>
      </c>
      <c r="B96" s="194">
        <f>SUM(B90:B95)</f>
        <v>0</v>
      </c>
      <c r="C96" s="194">
        <f t="shared" ref="C96:AP96" si="36">SUM(C90:C95)</f>
        <v>0</v>
      </c>
      <c r="D96" s="194">
        <f t="shared" si="36"/>
        <v>0</v>
      </c>
      <c r="E96" s="194">
        <f t="shared" si="36"/>
        <v>0</v>
      </c>
      <c r="F96" s="194">
        <f t="shared" si="36"/>
        <v>0</v>
      </c>
      <c r="G96" s="194">
        <f t="shared" si="36"/>
        <v>0</v>
      </c>
      <c r="H96" s="194">
        <f t="shared" si="36"/>
        <v>0</v>
      </c>
      <c r="I96" s="194">
        <f t="shared" si="36"/>
        <v>0</v>
      </c>
      <c r="J96" s="194">
        <f t="shared" si="36"/>
        <v>0</v>
      </c>
      <c r="K96" s="194">
        <f t="shared" si="36"/>
        <v>0</v>
      </c>
      <c r="L96" s="194">
        <f t="shared" si="36"/>
        <v>0</v>
      </c>
      <c r="M96" s="194">
        <f t="shared" si="36"/>
        <v>0</v>
      </c>
      <c r="N96" s="194">
        <f t="shared" si="36"/>
        <v>0</v>
      </c>
      <c r="O96" s="194">
        <f t="shared" si="36"/>
        <v>0</v>
      </c>
      <c r="P96" s="194">
        <f t="shared" si="36"/>
        <v>0</v>
      </c>
      <c r="Q96" s="194">
        <f t="shared" si="36"/>
        <v>0</v>
      </c>
      <c r="R96" s="194">
        <f t="shared" si="36"/>
        <v>0</v>
      </c>
      <c r="S96" s="194">
        <f t="shared" si="36"/>
        <v>0</v>
      </c>
      <c r="T96" s="194">
        <f t="shared" si="36"/>
        <v>0</v>
      </c>
      <c r="U96" s="194">
        <f t="shared" si="36"/>
        <v>0</v>
      </c>
      <c r="V96" s="194">
        <f t="shared" si="36"/>
        <v>0</v>
      </c>
      <c r="W96" s="194">
        <f t="shared" si="36"/>
        <v>0</v>
      </c>
      <c r="X96" s="194">
        <f t="shared" si="36"/>
        <v>0</v>
      </c>
      <c r="Y96" s="194">
        <f t="shared" si="36"/>
        <v>0</v>
      </c>
      <c r="Z96" s="194">
        <f t="shared" si="36"/>
        <v>0</v>
      </c>
      <c r="AA96" s="194">
        <f t="shared" si="36"/>
        <v>0</v>
      </c>
      <c r="AB96" s="194">
        <f t="shared" si="36"/>
        <v>0</v>
      </c>
      <c r="AC96" s="194">
        <f t="shared" si="36"/>
        <v>0</v>
      </c>
      <c r="AD96" s="194">
        <f t="shared" si="36"/>
        <v>0</v>
      </c>
      <c r="AE96" s="194">
        <f t="shared" si="36"/>
        <v>0</v>
      </c>
      <c r="AF96" s="194">
        <f t="shared" si="36"/>
        <v>0</v>
      </c>
      <c r="AG96" s="194">
        <f t="shared" si="36"/>
        <v>0</v>
      </c>
      <c r="AH96" s="194">
        <f t="shared" si="36"/>
        <v>0</v>
      </c>
      <c r="AI96" s="194">
        <f t="shared" si="36"/>
        <v>0</v>
      </c>
      <c r="AJ96" s="194">
        <f t="shared" si="36"/>
        <v>0</v>
      </c>
      <c r="AK96" s="194">
        <f t="shared" si="36"/>
        <v>0</v>
      </c>
      <c r="AL96" s="194">
        <f t="shared" si="36"/>
        <v>0</v>
      </c>
      <c r="AM96" s="194">
        <f t="shared" si="36"/>
        <v>0</v>
      </c>
      <c r="AN96" s="194">
        <f t="shared" si="36"/>
        <v>0</v>
      </c>
      <c r="AO96" s="194">
        <f t="shared" si="36"/>
        <v>0</v>
      </c>
      <c r="AP96" s="194">
        <f t="shared" si="36"/>
        <v>0</v>
      </c>
    </row>
    <row r="97" spans="1:42" x14ac:dyDescent="0.2">
      <c r="A97" s="23" t="s">
        <v>260</v>
      </c>
    </row>
    <row r="98" spans="1:42" x14ac:dyDescent="0.2">
      <c r="A98" s="27" t="s">
        <v>317</v>
      </c>
      <c r="B98" s="189">
        <f>B621</f>
        <v>0</v>
      </c>
      <c r="C98" s="189">
        <f t="shared" ref="C98:AP98" si="37">C621</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318</v>
      </c>
      <c r="B99" s="189">
        <f>B653</f>
        <v>0</v>
      </c>
      <c r="C99" s="189">
        <f t="shared" ref="C99:AP99" si="38">C653</f>
        <v>0</v>
      </c>
      <c r="D99" s="189">
        <f t="shared" si="38"/>
        <v>0</v>
      </c>
      <c r="E99" s="189">
        <f t="shared" si="38"/>
        <v>0</v>
      </c>
      <c r="F99" s="189">
        <f t="shared" si="38"/>
        <v>0</v>
      </c>
      <c r="G99" s="189">
        <f t="shared" si="38"/>
        <v>0</v>
      </c>
      <c r="H99" s="189">
        <f t="shared" si="38"/>
        <v>0</v>
      </c>
      <c r="I99" s="189">
        <f t="shared" si="38"/>
        <v>0</v>
      </c>
      <c r="J99" s="189">
        <f t="shared" si="38"/>
        <v>0</v>
      </c>
      <c r="K99" s="189">
        <f t="shared" si="38"/>
        <v>0</v>
      </c>
      <c r="L99" s="189">
        <f t="shared" si="38"/>
        <v>0</v>
      </c>
      <c r="M99" s="189">
        <f t="shared" si="38"/>
        <v>0</v>
      </c>
      <c r="N99" s="189">
        <f t="shared" si="38"/>
        <v>0</v>
      </c>
      <c r="O99" s="189">
        <f t="shared" si="38"/>
        <v>0</v>
      </c>
      <c r="P99" s="189">
        <f t="shared" si="38"/>
        <v>0</v>
      </c>
      <c r="Q99" s="189">
        <f t="shared" si="38"/>
        <v>0</v>
      </c>
      <c r="R99" s="189">
        <f t="shared" si="38"/>
        <v>0</v>
      </c>
      <c r="S99" s="189">
        <f t="shared" si="38"/>
        <v>0</v>
      </c>
      <c r="T99" s="189">
        <f t="shared" si="38"/>
        <v>0</v>
      </c>
      <c r="U99" s="189">
        <f t="shared" si="38"/>
        <v>0</v>
      </c>
      <c r="V99" s="189">
        <f t="shared" si="38"/>
        <v>0</v>
      </c>
      <c r="W99" s="189">
        <f t="shared" si="38"/>
        <v>0</v>
      </c>
      <c r="X99" s="189">
        <f t="shared" si="38"/>
        <v>0</v>
      </c>
      <c r="Y99" s="189">
        <f t="shared" si="38"/>
        <v>0</v>
      </c>
      <c r="Z99" s="189">
        <f t="shared" si="38"/>
        <v>0</v>
      </c>
      <c r="AA99" s="189">
        <f t="shared" si="38"/>
        <v>0</v>
      </c>
      <c r="AB99" s="189">
        <f t="shared" si="38"/>
        <v>0</v>
      </c>
      <c r="AC99" s="189">
        <f t="shared" si="38"/>
        <v>0</v>
      </c>
      <c r="AD99" s="189">
        <f t="shared" si="38"/>
        <v>0</v>
      </c>
      <c r="AE99" s="189">
        <f t="shared" si="38"/>
        <v>0</v>
      </c>
      <c r="AF99" s="189">
        <f t="shared" si="38"/>
        <v>0</v>
      </c>
      <c r="AG99" s="189">
        <f t="shared" si="38"/>
        <v>0</v>
      </c>
      <c r="AH99" s="189">
        <f t="shared" si="38"/>
        <v>0</v>
      </c>
      <c r="AI99" s="189">
        <f t="shared" si="38"/>
        <v>0</v>
      </c>
      <c r="AJ99" s="189">
        <f t="shared" si="38"/>
        <v>0</v>
      </c>
      <c r="AK99" s="189">
        <f t="shared" si="38"/>
        <v>0</v>
      </c>
      <c r="AL99" s="189">
        <f t="shared" si="38"/>
        <v>0</v>
      </c>
      <c r="AM99" s="189">
        <f t="shared" si="38"/>
        <v>0</v>
      </c>
      <c r="AN99" s="189">
        <f t="shared" si="38"/>
        <v>0</v>
      </c>
      <c r="AO99" s="189">
        <f t="shared" si="38"/>
        <v>0</v>
      </c>
      <c r="AP99" s="189">
        <f t="shared" si="38"/>
        <v>0</v>
      </c>
    </row>
    <row r="100" spans="1:42" x14ac:dyDescent="0.2">
      <c r="A100" s="27" t="s">
        <v>319</v>
      </c>
      <c r="B100" s="195">
        <f>B685</f>
        <v>0</v>
      </c>
      <c r="C100" s="195">
        <f t="shared" ref="C100:AP100" si="39">C685</f>
        <v>0</v>
      </c>
      <c r="D100" s="195">
        <f t="shared" si="39"/>
        <v>0</v>
      </c>
      <c r="E100" s="195">
        <f t="shared" si="39"/>
        <v>0</v>
      </c>
      <c r="F100" s="195">
        <f t="shared" si="39"/>
        <v>0</v>
      </c>
      <c r="G100" s="195">
        <f t="shared" si="39"/>
        <v>0</v>
      </c>
      <c r="H100" s="195">
        <f t="shared" si="39"/>
        <v>0</v>
      </c>
      <c r="I100" s="195">
        <f t="shared" si="39"/>
        <v>0</v>
      </c>
      <c r="J100" s="195">
        <f t="shared" si="39"/>
        <v>0</v>
      </c>
      <c r="K100" s="195">
        <f t="shared" si="39"/>
        <v>0</v>
      </c>
      <c r="L100" s="195">
        <f t="shared" si="39"/>
        <v>0</v>
      </c>
      <c r="M100" s="195">
        <f t="shared" si="39"/>
        <v>0</v>
      </c>
      <c r="N100" s="195">
        <f t="shared" si="39"/>
        <v>0</v>
      </c>
      <c r="O100" s="195">
        <f t="shared" si="39"/>
        <v>0</v>
      </c>
      <c r="P100" s="195">
        <f t="shared" si="39"/>
        <v>0</v>
      </c>
      <c r="Q100" s="195">
        <f t="shared" si="39"/>
        <v>0</v>
      </c>
      <c r="R100" s="195">
        <f t="shared" si="39"/>
        <v>0</v>
      </c>
      <c r="S100" s="195">
        <f t="shared" si="39"/>
        <v>0</v>
      </c>
      <c r="T100" s="195">
        <f t="shared" si="39"/>
        <v>0</v>
      </c>
      <c r="U100" s="195">
        <f t="shared" si="39"/>
        <v>0</v>
      </c>
      <c r="V100" s="195">
        <f t="shared" si="39"/>
        <v>0</v>
      </c>
      <c r="W100" s="195">
        <f t="shared" si="39"/>
        <v>0</v>
      </c>
      <c r="X100" s="195">
        <f t="shared" si="39"/>
        <v>0</v>
      </c>
      <c r="Y100" s="195">
        <f t="shared" si="39"/>
        <v>0</v>
      </c>
      <c r="Z100" s="195">
        <f t="shared" si="39"/>
        <v>0</v>
      </c>
      <c r="AA100" s="195">
        <f t="shared" si="39"/>
        <v>0</v>
      </c>
      <c r="AB100" s="195">
        <f t="shared" si="39"/>
        <v>0</v>
      </c>
      <c r="AC100" s="195">
        <f t="shared" si="39"/>
        <v>0</v>
      </c>
      <c r="AD100" s="195">
        <f t="shared" si="39"/>
        <v>0</v>
      </c>
      <c r="AE100" s="195">
        <f t="shared" si="39"/>
        <v>0</v>
      </c>
      <c r="AF100" s="195">
        <f t="shared" si="39"/>
        <v>0</v>
      </c>
      <c r="AG100" s="195">
        <f t="shared" si="39"/>
        <v>0</v>
      </c>
      <c r="AH100" s="195">
        <f t="shared" si="39"/>
        <v>0</v>
      </c>
      <c r="AI100" s="195">
        <f t="shared" si="39"/>
        <v>0</v>
      </c>
      <c r="AJ100" s="195">
        <f t="shared" si="39"/>
        <v>0</v>
      </c>
      <c r="AK100" s="195">
        <f t="shared" si="39"/>
        <v>0</v>
      </c>
      <c r="AL100" s="195">
        <f t="shared" si="39"/>
        <v>0</v>
      </c>
      <c r="AM100" s="195">
        <f t="shared" si="39"/>
        <v>0</v>
      </c>
      <c r="AN100" s="195">
        <f t="shared" si="39"/>
        <v>0</v>
      </c>
      <c r="AO100" s="195">
        <f t="shared" si="39"/>
        <v>0</v>
      </c>
      <c r="AP100" s="195">
        <f t="shared" si="39"/>
        <v>0</v>
      </c>
    </row>
    <row r="101" spans="1:42" x14ac:dyDescent="0.2">
      <c r="A101" s="27" t="s">
        <v>13</v>
      </c>
      <c r="B101" s="274">
        <f>SUM(B98:B100)</f>
        <v>0</v>
      </c>
      <c r="C101" s="274">
        <f t="shared" ref="C101:AP101" si="40">SUM(C98:C100)</f>
        <v>0</v>
      </c>
      <c r="D101" s="274">
        <f t="shared" si="40"/>
        <v>0</v>
      </c>
      <c r="E101" s="274">
        <f t="shared" si="40"/>
        <v>0</v>
      </c>
      <c r="F101" s="274">
        <f t="shared" si="40"/>
        <v>0</v>
      </c>
      <c r="G101" s="274">
        <f t="shared" si="40"/>
        <v>0</v>
      </c>
      <c r="H101" s="274">
        <f t="shared" si="40"/>
        <v>0</v>
      </c>
      <c r="I101" s="274">
        <f t="shared" si="40"/>
        <v>0</v>
      </c>
      <c r="J101" s="274">
        <f t="shared" si="40"/>
        <v>0</v>
      </c>
      <c r="K101" s="274">
        <f t="shared" si="40"/>
        <v>0</v>
      </c>
      <c r="L101" s="274">
        <f t="shared" si="40"/>
        <v>0</v>
      </c>
      <c r="M101" s="274">
        <f t="shared" si="40"/>
        <v>0</v>
      </c>
      <c r="N101" s="274">
        <f t="shared" si="40"/>
        <v>0</v>
      </c>
      <c r="O101" s="274">
        <f t="shared" si="40"/>
        <v>0</v>
      </c>
      <c r="P101" s="274">
        <f t="shared" si="40"/>
        <v>0</v>
      </c>
      <c r="Q101" s="274">
        <f t="shared" si="40"/>
        <v>0</v>
      </c>
      <c r="R101" s="274">
        <f t="shared" si="40"/>
        <v>0</v>
      </c>
      <c r="S101" s="274">
        <f t="shared" si="40"/>
        <v>0</v>
      </c>
      <c r="T101" s="274">
        <f t="shared" si="40"/>
        <v>0</v>
      </c>
      <c r="U101" s="274">
        <f t="shared" si="40"/>
        <v>0</v>
      </c>
      <c r="V101" s="274">
        <f t="shared" si="40"/>
        <v>0</v>
      </c>
      <c r="W101" s="274">
        <f t="shared" si="40"/>
        <v>0</v>
      </c>
      <c r="X101" s="274">
        <f t="shared" si="40"/>
        <v>0</v>
      </c>
      <c r="Y101" s="274">
        <f t="shared" si="40"/>
        <v>0</v>
      </c>
      <c r="Z101" s="274">
        <f t="shared" si="40"/>
        <v>0</v>
      </c>
      <c r="AA101" s="274">
        <f t="shared" si="40"/>
        <v>0</v>
      </c>
      <c r="AB101" s="274">
        <f t="shared" si="40"/>
        <v>0</v>
      </c>
      <c r="AC101" s="274">
        <f t="shared" si="40"/>
        <v>0</v>
      </c>
      <c r="AD101" s="274">
        <f t="shared" si="40"/>
        <v>0</v>
      </c>
      <c r="AE101" s="274">
        <f t="shared" si="40"/>
        <v>0</v>
      </c>
      <c r="AF101" s="274">
        <f t="shared" si="40"/>
        <v>0</v>
      </c>
      <c r="AG101" s="274">
        <f t="shared" si="40"/>
        <v>0</v>
      </c>
      <c r="AH101" s="274">
        <f t="shared" si="40"/>
        <v>0</v>
      </c>
      <c r="AI101" s="274">
        <f t="shared" si="40"/>
        <v>0</v>
      </c>
      <c r="AJ101" s="274">
        <f t="shared" si="40"/>
        <v>0</v>
      </c>
      <c r="AK101" s="274">
        <f t="shared" si="40"/>
        <v>0</v>
      </c>
      <c r="AL101" s="274">
        <f t="shared" si="40"/>
        <v>0</v>
      </c>
      <c r="AM101" s="274">
        <f t="shared" si="40"/>
        <v>0</v>
      </c>
      <c r="AN101" s="274">
        <f t="shared" si="40"/>
        <v>0</v>
      </c>
      <c r="AO101" s="274">
        <f t="shared" si="40"/>
        <v>0</v>
      </c>
      <c r="AP101" s="274">
        <f t="shared" si="40"/>
        <v>0</v>
      </c>
    </row>
    <row r="102" spans="1:42" x14ac:dyDescent="0.2">
      <c r="A102" s="275" t="s">
        <v>13</v>
      </c>
      <c r="B102" s="202">
        <f>B88+B96+B101</f>
        <v>0</v>
      </c>
      <c r="C102" s="202">
        <f>C96+C101</f>
        <v>0</v>
      </c>
      <c r="D102" s="202">
        <f t="shared" ref="D102:AP102" si="41">D96+D101</f>
        <v>0</v>
      </c>
      <c r="E102" s="202">
        <f t="shared" si="41"/>
        <v>0</v>
      </c>
      <c r="F102" s="202">
        <f t="shared" si="41"/>
        <v>0</v>
      </c>
      <c r="G102" s="202">
        <f t="shared" si="41"/>
        <v>0</v>
      </c>
      <c r="H102" s="202">
        <f t="shared" si="41"/>
        <v>0</v>
      </c>
      <c r="I102" s="202">
        <f t="shared" si="41"/>
        <v>0</v>
      </c>
      <c r="J102" s="202">
        <f t="shared" si="41"/>
        <v>0</v>
      </c>
      <c r="K102" s="202">
        <f t="shared" si="41"/>
        <v>0</v>
      </c>
      <c r="L102" s="202">
        <f t="shared" si="41"/>
        <v>0</v>
      </c>
      <c r="M102" s="202">
        <f t="shared" si="41"/>
        <v>0</v>
      </c>
      <c r="N102" s="202">
        <f t="shared" si="41"/>
        <v>0</v>
      </c>
      <c r="O102" s="202">
        <f t="shared" si="41"/>
        <v>0</v>
      </c>
      <c r="P102" s="202">
        <f t="shared" si="41"/>
        <v>0</v>
      </c>
      <c r="Q102" s="202">
        <f t="shared" si="41"/>
        <v>0</v>
      </c>
      <c r="R102" s="202">
        <f t="shared" si="41"/>
        <v>0</v>
      </c>
      <c r="S102" s="202">
        <f t="shared" si="41"/>
        <v>0</v>
      </c>
      <c r="T102" s="202">
        <f t="shared" si="41"/>
        <v>0</v>
      </c>
      <c r="U102" s="202">
        <f t="shared" si="41"/>
        <v>0</v>
      </c>
      <c r="V102" s="202">
        <f t="shared" si="41"/>
        <v>0</v>
      </c>
      <c r="W102" s="202">
        <f t="shared" si="41"/>
        <v>0</v>
      </c>
      <c r="X102" s="202">
        <f t="shared" si="41"/>
        <v>0</v>
      </c>
      <c r="Y102" s="202">
        <f t="shared" si="41"/>
        <v>0</v>
      </c>
      <c r="Z102" s="202">
        <f t="shared" si="41"/>
        <v>0</v>
      </c>
      <c r="AA102" s="202">
        <f t="shared" si="41"/>
        <v>0</v>
      </c>
      <c r="AB102" s="202">
        <f t="shared" si="41"/>
        <v>0</v>
      </c>
      <c r="AC102" s="202">
        <f t="shared" si="41"/>
        <v>0</v>
      </c>
      <c r="AD102" s="202">
        <f t="shared" si="41"/>
        <v>0</v>
      </c>
      <c r="AE102" s="202">
        <f t="shared" si="41"/>
        <v>0</v>
      </c>
      <c r="AF102" s="202">
        <f t="shared" si="41"/>
        <v>0</v>
      </c>
      <c r="AG102" s="202">
        <f t="shared" si="41"/>
        <v>0</v>
      </c>
      <c r="AH102" s="202">
        <f t="shared" si="41"/>
        <v>0</v>
      </c>
      <c r="AI102" s="202">
        <f t="shared" si="41"/>
        <v>0</v>
      </c>
      <c r="AJ102" s="202">
        <f t="shared" si="41"/>
        <v>0</v>
      </c>
      <c r="AK102" s="202">
        <f t="shared" si="41"/>
        <v>0</v>
      </c>
      <c r="AL102" s="202">
        <f t="shared" si="41"/>
        <v>0</v>
      </c>
      <c r="AM102" s="202">
        <f t="shared" si="41"/>
        <v>0</v>
      </c>
      <c r="AN102" s="202">
        <f t="shared" si="41"/>
        <v>0</v>
      </c>
      <c r="AO102" s="202">
        <f t="shared" si="41"/>
        <v>0</v>
      </c>
      <c r="AP102" s="202">
        <f t="shared" si="41"/>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276</v>
      </c>
      <c r="B106" s="194">
        <f>C537+C543</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277</v>
      </c>
      <c r="B107" s="189">
        <f>C550</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$B$589</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-C576</f>
        <v>0</v>
      </c>
      <c r="D111" s="195">
        <f t="shared" ref="D111:AP111" si="42">-D576</f>
        <v>0</v>
      </c>
      <c r="E111" s="195">
        <f t="shared" si="42"/>
        <v>0</v>
      </c>
      <c r="F111" s="195">
        <f t="shared" si="42"/>
        <v>0</v>
      </c>
      <c r="G111" s="195">
        <f t="shared" si="42"/>
        <v>0</v>
      </c>
      <c r="H111" s="195">
        <f t="shared" si="42"/>
        <v>0</v>
      </c>
      <c r="I111" s="195">
        <f t="shared" si="42"/>
        <v>0</v>
      </c>
      <c r="J111" s="195">
        <f t="shared" si="42"/>
        <v>0</v>
      </c>
      <c r="K111" s="195">
        <f t="shared" si="42"/>
        <v>0</v>
      </c>
      <c r="L111" s="195">
        <f t="shared" si="42"/>
        <v>0</v>
      </c>
      <c r="M111" s="195">
        <f t="shared" si="42"/>
        <v>0</v>
      </c>
      <c r="N111" s="195">
        <f t="shared" si="42"/>
        <v>0</v>
      </c>
      <c r="O111" s="195">
        <f t="shared" si="42"/>
        <v>0</v>
      </c>
      <c r="P111" s="195">
        <f t="shared" si="42"/>
        <v>0</v>
      </c>
      <c r="Q111" s="195">
        <f t="shared" si="42"/>
        <v>0</v>
      </c>
      <c r="R111" s="195">
        <f t="shared" si="42"/>
        <v>0</v>
      </c>
      <c r="S111" s="195">
        <f t="shared" si="42"/>
        <v>0</v>
      </c>
      <c r="T111" s="195">
        <f t="shared" si="42"/>
        <v>0</v>
      </c>
      <c r="U111" s="195">
        <f t="shared" si="42"/>
        <v>0</v>
      </c>
      <c r="V111" s="195">
        <f t="shared" si="42"/>
        <v>0</v>
      </c>
      <c r="W111" s="195">
        <f t="shared" si="42"/>
        <v>0</v>
      </c>
      <c r="X111" s="195">
        <f t="shared" si="42"/>
        <v>0</v>
      </c>
      <c r="Y111" s="195">
        <f t="shared" si="42"/>
        <v>0</v>
      </c>
      <c r="Z111" s="195">
        <f t="shared" si="42"/>
        <v>0</v>
      </c>
      <c r="AA111" s="195">
        <f t="shared" si="42"/>
        <v>0</v>
      </c>
      <c r="AB111" s="195">
        <f t="shared" si="42"/>
        <v>0</v>
      </c>
      <c r="AC111" s="195">
        <f t="shared" si="42"/>
        <v>0</v>
      </c>
      <c r="AD111" s="195">
        <f t="shared" si="42"/>
        <v>0</v>
      </c>
      <c r="AE111" s="195">
        <f t="shared" si="42"/>
        <v>0</v>
      </c>
      <c r="AF111" s="195">
        <f t="shared" si="42"/>
        <v>0</v>
      </c>
      <c r="AG111" s="195">
        <f t="shared" si="42"/>
        <v>0</v>
      </c>
      <c r="AH111" s="195">
        <f t="shared" si="42"/>
        <v>0</v>
      </c>
      <c r="AI111" s="195">
        <f t="shared" si="42"/>
        <v>0</v>
      </c>
      <c r="AJ111" s="195">
        <f t="shared" si="42"/>
        <v>0</v>
      </c>
      <c r="AK111" s="195">
        <f t="shared" si="42"/>
        <v>0</v>
      </c>
      <c r="AL111" s="195">
        <f t="shared" si="42"/>
        <v>0</v>
      </c>
      <c r="AM111" s="195">
        <f t="shared" si="42"/>
        <v>0</v>
      </c>
      <c r="AN111" s="195">
        <f t="shared" si="42"/>
        <v>0</v>
      </c>
      <c r="AO111" s="195">
        <f t="shared" si="42"/>
        <v>0</v>
      </c>
      <c r="AP111" s="195">
        <f t="shared" si="42"/>
        <v>0</v>
      </c>
    </row>
    <row r="112" spans="1:42" x14ac:dyDescent="0.2">
      <c r="A112" s="276" t="s">
        <v>13</v>
      </c>
      <c r="B112" s="189">
        <f>SUM(B109:B111)</f>
        <v>0</v>
      </c>
      <c r="C112" s="274">
        <f>SUM(C109:C111)</f>
        <v>0</v>
      </c>
      <c r="D112" s="274">
        <f t="shared" ref="D112:AP112" si="43">SUM(D109:D111)</f>
        <v>0</v>
      </c>
      <c r="E112" s="274">
        <f t="shared" si="43"/>
        <v>0</v>
      </c>
      <c r="F112" s="274">
        <f t="shared" si="43"/>
        <v>0</v>
      </c>
      <c r="G112" s="274">
        <f t="shared" si="43"/>
        <v>0</v>
      </c>
      <c r="H112" s="274">
        <f t="shared" si="43"/>
        <v>0</v>
      </c>
      <c r="I112" s="274">
        <f t="shared" si="43"/>
        <v>0</v>
      </c>
      <c r="J112" s="274">
        <f t="shared" si="43"/>
        <v>0</v>
      </c>
      <c r="K112" s="274">
        <f t="shared" si="43"/>
        <v>0</v>
      </c>
      <c r="L112" s="274">
        <f t="shared" si="43"/>
        <v>0</v>
      </c>
      <c r="M112" s="274">
        <f t="shared" si="43"/>
        <v>0</v>
      </c>
      <c r="N112" s="274">
        <f t="shared" si="43"/>
        <v>0</v>
      </c>
      <c r="O112" s="274">
        <f t="shared" si="43"/>
        <v>0</v>
      </c>
      <c r="P112" s="274">
        <f t="shared" si="43"/>
        <v>0</v>
      </c>
      <c r="Q112" s="274">
        <f t="shared" si="43"/>
        <v>0</v>
      </c>
      <c r="R112" s="274">
        <f t="shared" si="43"/>
        <v>0</v>
      </c>
      <c r="S112" s="274">
        <f t="shared" si="43"/>
        <v>0</v>
      </c>
      <c r="T112" s="274">
        <f t="shared" si="43"/>
        <v>0</v>
      </c>
      <c r="U112" s="274">
        <f t="shared" si="43"/>
        <v>0</v>
      </c>
      <c r="V112" s="274">
        <f t="shared" si="43"/>
        <v>0</v>
      </c>
      <c r="W112" s="274">
        <f t="shared" si="43"/>
        <v>0</v>
      </c>
      <c r="X112" s="274">
        <f t="shared" si="43"/>
        <v>0</v>
      </c>
      <c r="Y112" s="274">
        <f t="shared" si="43"/>
        <v>0</v>
      </c>
      <c r="Z112" s="274">
        <f t="shared" si="43"/>
        <v>0</v>
      </c>
      <c r="AA112" s="274">
        <f t="shared" si="43"/>
        <v>0</v>
      </c>
      <c r="AB112" s="274">
        <f t="shared" si="43"/>
        <v>0</v>
      </c>
      <c r="AC112" s="274">
        <f t="shared" si="43"/>
        <v>0</v>
      </c>
      <c r="AD112" s="274">
        <f t="shared" si="43"/>
        <v>0</v>
      </c>
      <c r="AE112" s="274">
        <f t="shared" si="43"/>
        <v>0</v>
      </c>
      <c r="AF112" s="274">
        <f t="shared" si="43"/>
        <v>0</v>
      </c>
      <c r="AG112" s="274">
        <f t="shared" si="43"/>
        <v>0</v>
      </c>
      <c r="AH112" s="274">
        <f t="shared" si="43"/>
        <v>0</v>
      </c>
      <c r="AI112" s="274">
        <f t="shared" si="43"/>
        <v>0</v>
      </c>
      <c r="AJ112" s="274">
        <f t="shared" si="43"/>
        <v>0</v>
      </c>
      <c r="AK112" s="274">
        <f t="shared" si="43"/>
        <v>0</v>
      </c>
      <c r="AL112" s="274">
        <f t="shared" si="43"/>
        <v>0</v>
      </c>
      <c r="AM112" s="274">
        <f t="shared" si="43"/>
        <v>0</v>
      </c>
      <c r="AN112" s="274">
        <f t="shared" si="43"/>
        <v>0</v>
      </c>
      <c r="AO112" s="274">
        <f t="shared" si="43"/>
        <v>0</v>
      </c>
      <c r="AP112" s="274">
        <f t="shared" si="43"/>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280</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281</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4">-B110</f>
        <v>0</v>
      </c>
      <c r="C116" s="189">
        <f t="shared" si="44"/>
        <v>0</v>
      </c>
      <c r="D116" s="189">
        <f t="shared" si="44"/>
        <v>0</v>
      </c>
      <c r="E116" s="189">
        <f t="shared" si="44"/>
        <v>0</v>
      </c>
      <c r="F116" s="189">
        <f t="shared" si="44"/>
        <v>0</v>
      </c>
      <c r="G116" s="189">
        <f t="shared" si="44"/>
        <v>0</v>
      </c>
      <c r="H116" s="189">
        <f t="shared" si="44"/>
        <v>0</v>
      </c>
      <c r="I116" s="189">
        <f t="shared" si="44"/>
        <v>0</v>
      </c>
      <c r="J116" s="189">
        <f t="shared" si="44"/>
        <v>0</v>
      </c>
      <c r="K116" s="189">
        <f t="shared" si="44"/>
        <v>0</v>
      </c>
      <c r="L116" s="189">
        <f t="shared" si="44"/>
        <v>0</v>
      </c>
      <c r="M116" s="189">
        <f t="shared" si="44"/>
        <v>0</v>
      </c>
      <c r="N116" s="189">
        <f t="shared" si="44"/>
        <v>0</v>
      </c>
      <c r="O116" s="189">
        <f t="shared" si="44"/>
        <v>0</v>
      </c>
      <c r="P116" s="189">
        <f t="shared" si="44"/>
        <v>0</v>
      </c>
      <c r="Q116" s="189">
        <f t="shared" si="44"/>
        <v>0</v>
      </c>
      <c r="R116" s="189">
        <f t="shared" si="44"/>
        <v>0</v>
      </c>
      <c r="S116" s="189">
        <f t="shared" si="44"/>
        <v>0</v>
      </c>
      <c r="T116" s="189">
        <f t="shared" si="44"/>
        <v>0</v>
      </c>
      <c r="U116" s="189">
        <f t="shared" si="44"/>
        <v>0</v>
      </c>
      <c r="V116" s="189">
        <f t="shared" si="44"/>
        <v>0</v>
      </c>
      <c r="W116" s="189">
        <f t="shared" si="44"/>
        <v>0</v>
      </c>
      <c r="X116" s="189">
        <f t="shared" si="44"/>
        <v>0</v>
      </c>
      <c r="Y116" s="189">
        <f t="shared" si="44"/>
        <v>0</v>
      </c>
      <c r="Z116" s="189">
        <f t="shared" si="44"/>
        <v>0</v>
      </c>
      <c r="AA116" s="189">
        <f t="shared" si="44"/>
        <v>0</v>
      </c>
      <c r="AB116" s="189">
        <f t="shared" si="44"/>
        <v>0</v>
      </c>
      <c r="AC116" s="189">
        <f t="shared" si="44"/>
        <v>0</v>
      </c>
      <c r="AD116" s="189">
        <f t="shared" si="44"/>
        <v>0</v>
      </c>
      <c r="AE116" s="189">
        <f t="shared" si="44"/>
        <v>0</v>
      </c>
      <c r="AF116" s="189">
        <f t="shared" si="44"/>
        <v>0</v>
      </c>
      <c r="AG116" s="189">
        <f t="shared" si="44"/>
        <v>0</v>
      </c>
      <c r="AH116" s="189">
        <f t="shared" si="44"/>
        <v>0</v>
      </c>
      <c r="AI116" s="189">
        <f t="shared" si="44"/>
        <v>0</v>
      </c>
      <c r="AJ116" s="189">
        <f t="shared" si="44"/>
        <v>0</v>
      </c>
      <c r="AK116" s="189">
        <f t="shared" si="44"/>
        <v>0</v>
      </c>
      <c r="AL116" s="189">
        <f t="shared" si="44"/>
        <v>0</v>
      </c>
      <c r="AM116" s="189">
        <f t="shared" si="44"/>
        <v>0</v>
      </c>
      <c r="AN116" s="189">
        <f t="shared" si="44"/>
        <v>0</v>
      </c>
      <c r="AO116" s="189">
        <f t="shared" si="44"/>
        <v>0</v>
      </c>
      <c r="AP116" s="189">
        <f t="shared" si="44"/>
        <v>0</v>
      </c>
    </row>
    <row r="117" spans="1:42" x14ac:dyDescent="0.2">
      <c r="A117" s="117" t="s">
        <v>338</v>
      </c>
      <c r="B117" s="195">
        <f>B77+B102+B112</f>
        <v>0</v>
      </c>
      <c r="C117" s="195">
        <f>C77+C102+C112</f>
        <v>0</v>
      </c>
      <c r="D117" s="195">
        <f t="shared" ref="D117:AP117" si="45">D77+D102+D112</f>
        <v>0</v>
      </c>
      <c r="E117" s="195">
        <f t="shared" si="45"/>
        <v>0</v>
      </c>
      <c r="F117" s="195">
        <f t="shared" si="45"/>
        <v>0</v>
      </c>
      <c r="G117" s="195">
        <f t="shared" si="45"/>
        <v>0</v>
      </c>
      <c r="H117" s="195">
        <f t="shared" si="45"/>
        <v>0</v>
      </c>
      <c r="I117" s="195">
        <f t="shared" si="45"/>
        <v>0</v>
      </c>
      <c r="J117" s="195">
        <f t="shared" si="45"/>
        <v>0</v>
      </c>
      <c r="K117" s="195">
        <f t="shared" si="45"/>
        <v>0</v>
      </c>
      <c r="L117" s="195">
        <f t="shared" si="45"/>
        <v>0</v>
      </c>
      <c r="M117" s="195">
        <f t="shared" si="45"/>
        <v>0</v>
      </c>
      <c r="N117" s="195">
        <f t="shared" si="45"/>
        <v>0</v>
      </c>
      <c r="O117" s="195">
        <f t="shared" si="45"/>
        <v>0</v>
      </c>
      <c r="P117" s="195">
        <f t="shared" si="45"/>
        <v>0</v>
      </c>
      <c r="Q117" s="195">
        <f t="shared" si="45"/>
        <v>0</v>
      </c>
      <c r="R117" s="195">
        <f t="shared" si="45"/>
        <v>0</v>
      </c>
      <c r="S117" s="195">
        <f t="shared" si="45"/>
        <v>0</v>
      </c>
      <c r="T117" s="195">
        <f t="shared" si="45"/>
        <v>0</v>
      </c>
      <c r="U117" s="195">
        <f t="shared" si="45"/>
        <v>0</v>
      </c>
      <c r="V117" s="195">
        <f t="shared" si="45"/>
        <v>0</v>
      </c>
      <c r="W117" s="195">
        <f t="shared" si="45"/>
        <v>0</v>
      </c>
      <c r="X117" s="195">
        <f t="shared" si="45"/>
        <v>0</v>
      </c>
      <c r="Y117" s="195">
        <f t="shared" si="45"/>
        <v>0</v>
      </c>
      <c r="Z117" s="195">
        <f t="shared" si="45"/>
        <v>0</v>
      </c>
      <c r="AA117" s="195">
        <f t="shared" si="45"/>
        <v>0</v>
      </c>
      <c r="AB117" s="195">
        <f t="shared" si="45"/>
        <v>0</v>
      </c>
      <c r="AC117" s="195">
        <f t="shared" si="45"/>
        <v>0</v>
      </c>
      <c r="AD117" s="195">
        <f t="shared" si="45"/>
        <v>0</v>
      </c>
      <c r="AE117" s="195">
        <f t="shared" si="45"/>
        <v>0</v>
      </c>
      <c r="AF117" s="195">
        <f t="shared" si="45"/>
        <v>0</v>
      </c>
      <c r="AG117" s="195">
        <f t="shared" si="45"/>
        <v>0</v>
      </c>
      <c r="AH117" s="195">
        <f t="shared" si="45"/>
        <v>0</v>
      </c>
      <c r="AI117" s="195">
        <f t="shared" si="45"/>
        <v>0</v>
      </c>
      <c r="AJ117" s="195">
        <f t="shared" si="45"/>
        <v>0</v>
      </c>
      <c r="AK117" s="195">
        <f t="shared" si="45"/>
        <v>0</v>
      </c>
      <c r="AL117" s="195">
        <f t="shared" si="45"/>
        <v>0</v>
      </c>
      <c r="AM117" s="195">
        <f t="shared" si="45"/>
        <v>0</v>
      </c>
      <c r="AN117" s="195">
        <f t="shared" si="45"/>
        <v>0</v>
      </c>
      <c r="AO117" s="195">
        <f t="shared" si="45"/>
        <v>0</v>
      </c>
      <c r="AP117" s="195">
        <f t="shared" si="45"/>
        <v>0</v>
      </c>
    </row>
    <row r="118" spans="1:42" x14ac:dyDescent="0.2">
      <c r="A118" s="279" t="s">
        <v>13</v>
      </c>
      <c r="B118" s="202">
        <f>SUM(B116:B117)</f>
        <v>0</v>
      </c>
      <c r="C118" s="202">
        <f t="shared" ref="C118:AP118" si="46">SUM(C116:C117)</f>
        <v>0</v>
      </c>
      <c r="D118" s="202">
        <f t="shared" si="46"/>
        <v>0</v>
      </c>
      <c r="E118" s="202">
        <f t="shared" si="46"/>
        <v>0</v>
      </c>
      <c r="F118" s="202">
        <f t="shared" si="46"/>
        <v>0</v>
      </c>
      <c r="G118" s="202">
        <f t="shared" si="46"/>
        <v>0</v>
      </c>
      <c r="H118" s="202">
        <f t="shared" si="46"/>
        <v>0</v>
      </c>
      <c r="I118" s="202">
        <f t="shared" si="46"/>
        <v>0</v>
      </c>
      <c r="J118" s="202">
        <f t="shared" si="46"/>
        <v>0</v>
      </c>
      <c r="K118" s="202">
        <f t="shared" si="46"/>
        <v>0</v>
      </c>
      <c r="L118" s="202">
        <f t="shared" si="46"/>
        <v>0</v>
      </c>
      <c r="M118" s="202">
        <f t="shared" si="46"/>
        <v>0</v>
      </c>
      <c r="N118" s="202">
        <f t="shared" si="46"/>
        <v>0</v>
      </c>
      <c r="O118" s="202">
        <f t="shared" si="46"/>
        <v>0</v>
      </c>
      <c r="P118" s="202">
        <f t="shared" si="46"/>
        <v>0</v>
      </c>
      <c r="Q118" s="202">
        <f t="shared" si="46"/>
        <v>0</v>
      </c>
      <c r="R118" s="202">
        <f t="shared" si="46"/>
        <v>0</v>
      </c>
      <c r="S118" s="202">
        <f t="shared" si="46"/>
        <v>0</v>
      </c>
      <c r="T118" s="202">
        <f t="shared" si="46"/>
        <v>0</v>
      </c>
      <c r="U118" s="202">
        <f t="shared" si="46"/>
        <v>0</v>
      </c>
      <c r="V118" s="202">
        <f t="shared" si="46"/>
        <v>0</v>
      </c>
      <c r="W118" s="202">
        <f t="shared" si="46"/>
        <v>0</v>
      </c>
      <c r="X118" s="202">
        <f t="shared" si="46"/>
        <v>0</v>
      </c>
      <c r="Y118" s="202">
        <f t="shared" si="46"/>
        <v>0</v>
      </c>
      <c r="Z118" s="202">
        <f t="shared" si="46"/>
        <v>0</v>
      </c>
      <c r="AA118" s="202">
        <f t="shared" si="46"/>
        <v>0</v>
      </c>
      <c r="AB118" s="202">
        <f t="shared" si="46"/>
        <v>0</v>
      </c>
      <c r="AC118" s="202">
        <f t="shared" si="46"/>
        <v>0</v>
      </c>
      <c r="AD118" s="202">
        <f t="shared" si="46"/>
        <v>0</v>
      </c>
      <c r="AE118" s="202">
        <f t="shared" si="46"/>
        <v>0</v>
      </c>
      <c r="AF118" s="202">
        <f t="shared" si="46"/>
        <v>0</v>
      </c>
      <c r="AG118" s="202">
        <f t="shared" si="46"/>
        <v>0</v>
      </c>
      <c r="AH118" s="202">
        <f t="shared" si="46"/>
        <v>0</v>
      </c>
      <c r="AI118" s="202">
        <f t="shared" si="46"/>
        <v>0</v>
      </c>
      <c r="AJ118" s="202">
        <f t="shared" si="46"/>
        <v>0</v>
      </c>
      <c r="AK118" s="202">
        <f t="shared" si="46"/>
        <v>0</v>
      </c>
      <c r="AL118" s="202">
        <f t="shared" si="46"/>
        <v>0</v>
      </c>
      <c r="AM118" s="202">
        <f t="shared" si="46"/>
        <v>0</v>
      </c>
      <c r="AN118" s="202">
        <f t="shared" si="46"/>
        <v>0</v>
      </c>
      <c r="AO118" s="202">
        <f t="shared" si="46"/>
        <v>0</v>
      </c>
      <c r="AP118" s="202">
        <f t="shared" si="46"/>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282</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I254+K254</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I390+K390</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B523</f>
        <v>0</v>
      </c>
      <c r="C126" s="194">
        <f t="shared" ref="C126:AO126" si="47">C523</f>
        <v>0</v>
      </c>
      <c r="D126" s="194">
        <f t="shared" si="47"/>
        <v>0</v>
      </c>
      <c r="E126" s="194">
        <f t="shared" si="47"/>
        <v>0</v>
      </c>
      <c r="F126" s="194">
        <f t="shared" si="47"/>
        <v>0</v>
      </c>
      <c r="G126" s="194">
        <f t="shared" si="47"/>
        <v>0</v>
      </c>
      <c r="H126" s="194">
        <f t="shared" si="47"/>
        <v>0</v>
      </c>
      <c r="I126" s="194">
        <f t="shared" si="47"/>
        <v>0</v>
      </c>
      <c r="J126" s="194">
        <f t="shared" si="47"/>
        <v>0</v>
      </c>
      <c r="K126" s="194">
        <f t="shared" si="47"/>
        <v>0</v>
      </c>
      <c r="L126" s="194">
        <f t="shared" si="47"/>
        <v>0</v>
      </c>
      <c r="M126" s="194">
        <f t="shared" si="47"/>
        <v>0</v>
      </c>
      <c r="N126" s="194">
        <f t="shared" si="47"/>
        <v>0</v>
      </c>
      <c r="O126" s="194">
        <f t="shared" si="47"/>
        <v>0</v>
      </c>
      <c r="P126" s="194">
        <f t="shared" si="47"/>
        <v>0</v>
      </c>
      <c r="Q126" s="194">
        <f t="shared" si="47"/>
        <v>0</v>
      </c>
      <c r="R126" s="194">
        <f t="shared" si="47"/>
        <v>0</v>
      </c>
      <c r="S126" s="194">
        <f t="shared" si="47"/>
        <v>0</v>
      </c>
      <c r="T126" s="194">
        <f t="shared" si="47"/>
        <v>0</v>
      </c>
      <c r="U126" s="194">
        <f t="shared" si="47"/>
        <v>0</v>
      </c>
      <c r="V126" s="194">
        <f t="shared" si="47"/>
        <v>0</v>
      </c>
      <c r="W126" s="194">
        <f t="shared" si="47"/>
        <v>0</v>
      </c>
      <c r="X126" s="194">
        <f t="shared" si="47"/>
        <v>0</v>
      </c>
      <c r="Y126" s="194">
        <f t="shared" si="47"/>
        <v>0</v>
      </c>
      <c r="Z126" s="194">
        <f t="shared" si="47"/>
        <v>0</v>
      </c>
      <c r="AA126" s="194">
        <f t="shared" si="47"/>
        <v>0</v>
      </c>
      <c r="AB126" s="194">
        <f t="shared" si="47"/>
        <v>0</v>
      </c>
      <c r="AC126" s="194">
        <f t="shared" si="47"/>
        <v>0</v>
      </c>
      <c r="AD126" s="194">
        <f t="shared" si="47"/>
        <v>0</v>
      </c>
      <c r="AE126" s="194">
        <f t="shared" si="47"/>
        <v>0</v>
      </c>
      <c r="AF126" s="194">
        <f t="shared" si="47"/>
        <v>0</v>
      </c>
      <c r="AG126" s="194">
        <f t="shared" si="47"/>
        <v>0</v>
      </c>
      <c r="AH126" s="194">
        <f t="shared" si="47"/>
        <v>0</v>
      </c>
      <c r="AI126" s="194">
        <f t="shared" si="47"/>
        <v>0</v>
      </c>
      <c r="AJ126" s="194">
        <f t="shared" si="47"/>
        <v>0</v>
      </c>
      <c r="AK126" s="194">
        <f t="shared" si="47"/>
        <v>0</v>
      </c>
      <c r="AL126" s="194">
        <f t="shared" si="47"/>
        <v>0</v>
      </c>
      <c r="AM126" s="194">
        <f t="shared" si="47"/>
        <v>0</v>
      </c>
      <c r="AN126" s="194">
        <f t="shared" si="47"/>
        <v>0</v>
      </c>
      <c r="AO126" s="194">
        <f t="shared" si="47"/>
        <v>0</v>
      </c>
      <c r="AP126" s="194">
        <f>AP523</f>
        <v>0</v>
      </c>
    </row>
    <row r="127" spans="1:42" x14ac:dyDescent="0.2">
      <c r="A127" s="119" t="s">
        <v>4</v>
      </c>
      <c r="B127" s="195">
        <f>B529</f>
        <v>0</v>
      </c>
      <c r="C127" s="195">
        <f t="shared" ref="C127:AO127" si="48">C529</f>
        <v>0</v>
      </c>
      <c r="D127" s="195">
        <f t="shared" si="48"/>
        <v>0</v>
      </c>
      <c r="E127" s="195">
        <f t="shared" si="48"/>
        <v>0</v>
      </c>
      <c r="F127" s="195">
        <f t="shared" si="48"/>
        <v>0</v>
      </c>
      <c r="G127" s="195">
        <f t="shared" si="48"/>
        <v>0</v>
      </c>
      <c r="H127" s="195">
        <f t="shared" si="48"/>
        <v>0</v>
      </c>
      <c r="I127" s="195">
        <f t="shared" si="48"/>
        <v>0</v>
      </c>
      <c r="J127" s="195">
        <f t="shared" si="48"/>
        <v>0</v>
      </c>
      <c r="K127" s="195">
        <f t="shared" si="48"/>
        <v>0</v>
      </c>
      <c r="L127" s="195">
        <f t="shared" si="48"/>
        <v>0</v>
      </c>
      <c r="M127" s="195">
        <f t="shared" si="48"/>
        <v>0</v>
      </c>
      <c r="N127" s="195">
        <f t="shared" si="48"/>
        <v>0</v>
      </c>
      <c r="O127" s="195">
        <f t="shared" si="48"/>
        <v>0</v>
      </c>
      <c r="P127" s="195">
        <f t="shared" si="48"/>
        <v>0</v>
      </c>
      <c r="Q127" s="195">
        <f t="shared" si="48"/>
        <v>0</v>
      </c>
      <c r="R127" s="195">
        <f t="shared" si="48"/>
        <v>0</v>
      </c>
      <c r="S127" s="195">
        <f t="shared" si="48"/>
        <v>0</v>
      </c>
      <c r="T127" s="195">
        <f t="shared" si="48"/>
        <v>0</v>
      </c>
      <c r="U127" s="195">
        <f t="shared" si="48"/>
        <v>0</v>
      </c>
      <c r="V127" s="195">
        <f t="shared" si="48"/>
        <v>0</v>
      </c>
      <c r="W127" s="195">
        <f t="shared" si="48"/>
        <v>0</v>
      </c>
      <c r="X127" s="195">
        <f t="shared" si="48"/>
        <v>0</v>
      </c>
      <c r="Y127" s="195">
        <f t="shared" si="48"/>
        <v>0</v>
      </c>
      <c r="Z127" s="195">
        <f t="shared" si="48"/>
        <v>0</v>
      </c>
      <c r="AA127" s="195">
        <f t="shared" si="48"/>
        <v>0</v>
      </c>
      <c r="AB127" s="195">
        <f t="shared" si="48"/>
        <v>0</v>
      </c>
      <c r="AC127" s="195">
        <f t="shared" si="48"/>
        <v>0</v>
      </c>
      <c r="AD127" s="195">
        <f t="shared" si="48"/>
        <v>0</v>
      </c>
      <c r="AE127" s="195">
        <f t="shared" si="48"/>
        <v>0</v>
      </c>
      <c r="AF127" s="195">
        <f t="shared" si="48"/>
        <v>0</v>
      </c>
      <c r="AG127" s="195">
        <f t="shared" si="48"/>
        <v>0</v>
      </c>
      <c r="AH127" s="195">
        <f t="shared" si="48"/>
        <v>0</v>
      </c>
      <c r="AI127" s="195">
        <f t="shared" si="48"/>
        <v>0</v>
      </c>
      <c r="AJ127" s="195">
        <f t="shared" si="48"/>
        <v>0</v>
      </c>
      <c r="AK127" s="195">
        <f t="shared" si="48"/>
        <v>0</v>
      </c>
      <c r="AL127" s="195">
        <f t="shared" si="48"/>
        <v>0</v>
      </c>
      <c r="AM127" s="195">
        <f t="shared" si="48"/>
        <v>0</v>
      </c>
      <c r="AN127" s="195">
        <f t="shared" si="48"/>
        <v>0</v>
      </c>
      <c r="AO127" s="195">
        <f t="shared" si="48"/>
        <v>0</v>
      </c>
      <c r="AP127" s="195">
        <f>AP529</f>
        <v>0</v>
      </c>
    </row>
    <row r="128" spans="1:42" x14ac:dyDescent="0.2">
      <c r="A128" s="119" t="s">
        <v>13</v>
      </c>
      <c r="B128" s="194">
        <f>SUM(B126:B127)</f>
        <v>0</v>
      </c>
      <c r="C128" s="194">
        <f>SUM(C126:C127)</f>
        <v>0</v>
      </c>
      <c r="D128" s="194">
        <f>SUM(D126:D127)</f>
        <v>0</v>
      </c>
      <c r="E128" s="194">
        <f t="shared" ref="E128:AP128" si="49">SUM(E126:E127)</f>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s="122" customFormat="1" x14ac:dyDescent="0.2">
      <c r="A129" s="117" t="s">
        <v>80</v>
      </c>
    </row>
    <row r="130" spans="1:42" x14ac:dyDescent="0.2">
      <c r="A130" s="119" t="s">
        <v>5</v>
      </c>
      <c r="B130" s="194">
        <f>B201</f>
        <v>0</v>
      </c>
      <c r="C130" s="194">
        <f>C201</f>
        <v>0</v>
      </c>
      <c r="D130" s="194">
        <f t="shared" ref="D130:AP130" si="50">D201</f>
        <v>0</v>
      </c>
      <c r="E130" s="194">
        <f t="shared" si="50"/>
        <v>0</v>
      </c>
      <c r="F130" s="194">
        <f t="shared" si="50"/>
        <v>0</v>
      </c>
      <c r="G130" s="194">
        <f t="shared" si="50"/>
        <v>0</v>
      </c>
      <c r="H130" s="194">
        <f t="shared" si="50"/>
        <v>0</v>
      </c>
      <c r="I130" s="194">
        <f t="shared" si="50"/>
        <v>0</v>
      </c>
      <c r="J130" s="194">
        <f t="shared" si="50"/>
        <v>0</v>
      </c>
      <c r="K130" s="194">
        <f t="shared" si="50"/>
        <v>0</v>
      </c>
      <c r="L130" s="194">
        <f t="shared" si="50"/>
        <v>0</v>
      </c>
      <c r="M130" s="194">
        <f t="shared" si="50"/>
        <v>0</v>
      </c>
      <c r="N130" s="194">
        <f t="shared" si="50"/>
        <v>0</v>
      </c>
      <c r="O130" s="194">
        <f t="shared" si="50"/>
        <v>0</v>
      </c>
      <c r="P130" s="194">
        <f t="shared" si="50"/>
        <v>0</v>
      </c>
      <c r="Q130" s="194">
        <f t="shared" si="50"/>
        <v>0</v>
      </c>
      <c r="R130" s="194">
        <f t="shared" si="50"/>
        <v>0</v>
      </c>
      <c r="S130" s="194">
        <f t="shared" si="50"/>
        <v>0</v>
      </c>
      <c r="T130" s="194">
        <f t="shared" si="50"/>
        <v>0</v>
      </c>
      <c r="U130" s="194">
        <f t="shared" si="50"/>
        <v>0</v>
      </c>
      <c r="V130" s="194">
        <f t="shared" si="50"/>
        <v>0</v>
      </c>
      <c r="W130" s="194">
        <f t="shared" si="50"/>
        <v>0</v>
      </c>
      <c r="X130" s="194">
        <f t="shared" si="50"/>
        <v>0</v>
      </c>
      <c r="Y130" s="194">
        <f t="shared" si="50"/>
        <v>0</v>
      </c>
      <c r="Z130" s="194">
        <f t="shared" si="50"/>
        <v>0</v>
      </c>
      <c r="AA130" s="194">
        <f t="shared" si="50"/>
        <v>0</v>
      </c>
      <c r="AB130" s="194">
        <f t="shared" si="50"/>
        <v>0</v>
      </c>
      <c r="AC130" s="194">
        <f t="shared" si="50"/>
        <v>0</v>
      </c>
      <c r="AD130" s="194">
        <f t="shared" si="50"/>
        <v>0</v>
      </c>
      <c r="AE130" s="194">
        <f t="shared" si="50"/>
        <v>0</v>
      </c>
      <c r="AF130" s="194">
        <f t="shared" si="50"/>
        <v>0</v>
      </c>
      <c r="AG130" s="194">
        <f t="shared" si="50"/>
        <v>0</v>
      </c>
      <c r="AH130" s="194">
        <f t="shared" si="50"/>
        <v>0</v>
      </c>
      <c r="AI130" s="194">
        <f t="shared" si="50"/>
        <v>0</v>
      </c>
      <c r="AJ130" s="194">
        <f t="shared" si="50"/>
        <v>0</v>
      </c>
      <c r="AK130" s="194">
        <f t="shared" si="50"/>
        <v>0</v>
      </c>
      <c r="AL130" s="194">
        <f t="shared" si="50"/>
        <v>0</v>
      </c>
      <c r="AM130" s="194">
        <f t="shared" si="50"/>
        <v>0</v>
      </c>
      <c r="AN130" s="194">
        <f t="shared" si="50"/>
        <v>0</v>
      </c>
      <c r="AO130" s="194">
        <f t="shared" si="50"/>
        <v>0</v>
      </c>
      <c r="AP130" s="194">
        <f t="shared" si="50"/>
        <v>0</v>
      </c>
    </row>
    <row r="131" spans="1:42" x14ac:dyDescent="0.2">
      <c r="A131" s="119" t="s">
        <v>4</v>
      </c>
      <c r="B131" s="189">
        <f>B241</f>
        <v>0</v>
      </c>
      <c r="C131" s="189">
        <f>C241</f>
        <v>0</v>
      </c>
      <c r="D131" s="189">
        <f t="shared" ref="D131:AP131" si="51">D241</f>
        <v>0</v>
      </c>
      <c r="E131" s="189">
        <f t="shared" si="51"/>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119" t="s">
        <v>13</v>
      </c>
      <c r="B132" s="189">
        <f>SUM(B130:B131)</f>
        <v>0</v>
      </c>
      <c r="C132" s="189">
        <f>SUM(C130:C131)</f>
        <v>0</v>
      </c>
      <c r="D132" s="189">
        <f>SUM(D130:D131)</f>
        <v>0</v>
      </c>
      <c r="E132" s="189">
        <f t="shared" ref="E132:AP132" si="52">SUM(E130:E131)</f>
        <v>0</v>
      </c>
      <c r="F132" s="189">
        <f t="shared" si="52"/>
        <v>0</v>
      </c>
      <c r="G132" s="189">
        <f t="shared" si="52"/>
        <v>0</v>
      </c>
      <c r="H132" s="189">
        <f t="shared" si="52"/>
        <v>0</v>
      </c>
      <c r="I132" s="189">
        <f t="shared" si="52"/>
        <v>0</v>
      </c>
      <c r="J132" s="189">
        <f t="shared" si="52"/>
        <v>0</v>
      </c>
      <c r="K132" s="189">
        <f t="shared" si="52"/>
        <v>0</v>
      </c>
      <c r="L132" s="189">
        <f t="shared" si="52"/>
        <v>0</v>
      </c>
      <c r="M132" s="189">
        <f t="shared" si="52"/>
        <v>0</v>
      </c>
      <c r="N132" s="189">
        <f t="shared" si="52"/>
        <v>0</v>
      </c>
      <c r="O132" s="189">
        <f t="shared" si="52"/>
        <v>0</v>
      </c>
      <c r="P132" s="189">
        <f t="shared" si="52"/>
        <v>0</v>
      </c>
      <c r="Q132" s="189">
        <f t="shared" si="52"/>
        <v>0</v>
      </c>
      <c r="R132" s="189">
        <f t="shared" si="52"/>
        <v>0</v>
      </c>
      <c r="S132" s="189">
        <f t="shared" si="52"/>
        <v>0</v>
      </c>
      <c r="T132" s="189">
        <f t="shared" si="52"/>
        <v>0</v>
      </c>
      <c r="U132" s="189">
        <f t="shared" si="52"/>
        <v>0</v>
      </c>
      <c r="V132" s="189">
        <f t="shared" si="52"/>
        <v>0</v>
      </c>
      <c r="W132" s="189">
        <f t="shared" si="52"/>
        <v>0</v>
      </c>
      <c r="X132" s="189">
        <f t="shared" si="52"/>
        <v>0</v>
      </c>
      <c r="Y132" s="189">
        <f t="shared" si="52"/>
        <v>0</v>
      </c>
      <c r="Z132" s="189">
        <f t="shared" si="52"/>
        <v>0</v>
      </c>
      <c r="AA132" s="189">
        <f t="shared" si="52"/>
        <v>0</v>
      </c>
      <c r="AB132" s="189">
        <f t="shared" si="52"/>
        <v>0</v>
      </c>
      <c r="AC132" s="189">
        <f t="shared" si="52"/>
        <v>0</v>
      </c>
      <c r="AD132" s="189">
        <f t="shared" si="52"/>
        <v>0</v>
      </c>
      <c r="AE132" s="189">
        <f t="shared" si="52"/>
        <v>0</v>
      </c>
      <c r="AF132" s="189">
        <f t="shared" si="52"/>
        <v>0</v>
      </c>
      <c r="AG132" s="189">
        <f t="shared" si="52"/>
        <v>0</v>
      </c>
      <c r="AH132" s="189">
        <f t="shared" si="52"/>
        <v>0</v>
      </c>
      <c r="AI132" s="189">
        <f t="shared" si="52"/>
        <v>0</v>
      </c>
      <c r="AJ132" s="189">
        <f t="shared" si="52"/>
        <v>0</v>
      </c>
      <c r="AK132" s="189">
        <f t="shared" si="52"/>
        <v>0</v>
      </c>
      <c r="AL132" s="189">
        <f t="shared" si="52"/>
        <v>0</v>
      </c>
      <c r="AM132" s="189">
        <f t="shared" si="52"/>
        <v>0</v>
      </c>
      <c r="AN132" s="189">
        <f t="shared" si="52"/>
        <v>0</v>
      </c>
      <c r="AO132" s="189">
        <f t="shared" si="52"/>
        <v>0</v>
      </c>
      <c r="AP132" s="189">
        <f t="shared" si="52"/>
        <v>0</v>
      </c>
    </row>
    <row r="133" spans="1:42" x14ac:dyDescent="0.2">
      <c r="A133" s="279" t="s">
        <v>13</v>
      </c>
      <c r="B133" s="202">
        <f t="shared" ref="B133:AP133" si="53">B118+B124+B128+B132</f>
        <v>0</v>
      </c>
      <c r="C133" s="202">
        <f t="shared" si="53"/>
        <v>0</v>
      </c>
      <c r="D133" s="202">
        <f t="shared" si="53"/>
        <v>0</v>
      </c>
      <c r="E133" s="202">
        <f t="shared" si="53"/>
        <v>0</v>
      </c>
      <c r="F133" s="202">
        <f t="shared" si="53"/>
        <v>0</v>
      </c>
      <c r="G133" s="202">
        <f t="shared" si="53"/>
        <v>0</v>
      </c>
      <c r="H133" s="202">
        <f t="shared" si="53"/>
        <v>0</v>
      </c>
      <c r="I133" s="202">
        <f t="shared" si="53"/>
        <v>0</v>
      </c>
      <c r="J133" s="202">
        <f t="shared" si="53"/>
        <v>0</v>
      </c>
      <c r="K133" s="202">
        <f t="shared" si="53"/>
        <v>0</v>
      </c>
      <c r="L133" s="202">
        <f t="shared" si="53"/>
        <v>0</v>
      </c>
      <c r="M133" s="202">
        <f t="shared" si="53"/>
        <v>0</v>
      </c>
      <c r="N133" s="202">
        <f t="shared" si="53"/>
        <v>0</v>
      </c>
      <c r="O133" s="202">
        <f t="shared" si="53"/>
        <v>0</v>
      </c>
      <c r="P133" s="202">
        <f t="shared" si="53"/>
        <v>0</v>
      </c>
      <c r="Q133" s="202">
        <f t="shared" si="53"/>
        <v>0</v>
      </c>
      <c r="R133" s="202">
        <f t="shared" si="53"/>
        <v>0</v>
      </c>
      <c r="S133" s="202">
        <f t="shared" si="53"/>
        <v>0</v>
      </c>
      <c r="T133" s="202">
        <f t="shared" si="53"/>
        <v>0</v>
      </c>
      <c r="U133" s="202">
        <f t="shared" si="53"/>
        <v>0</v>
      </c>
      <c r="V133" s="202">
        <f t="shared" si="53"/>
        <v>0</v>
      </c>
      <c r="W133" s="202">
        <f t="shared" si="53"/>
        <v>0</v>
      </c>
      <c r="X133" s="202">
        <f t="shared" si="53"/>
        <v>0</v>
      </c>
      <c r="Y133" s="202">
        <f t="shared" si="53"/>
        <v>0</v>
      </c>
      <c r="Z133" s="202">
        <f t="shared" si="53"/>
        <v>0</v>
      </c>
      <c r="AA133" s="202">
        <f t="shared" si="53"/>
        <v>0</v>
      </c>
      <c r="AB133" s="202">
        <f t="shared" si="53"/>
        <v>0</v>
      </c>
      <c r="AC133" s="202">
        <f t="shared" si="53"/>
        <v>0</v>
      </c>
      <c r="AD133" s="202">
        <f t="shared" si="53"/>
        <v>0</v>
      </c>
      <c r="AE133" s="202">
        <f t="shared" si="53"/>
        <v>0</v>
      </c>
      <c r="AF133" s="202">
        <f t="shared" si="53"/>
        <v>0</v>
      </c>
      <c r="AG133" s="202">
        <f t="shared" si="53"/>
        <v>0</v>
      </c>
      <c r="AH133" s="202">
        <f t="shared" si="53"/>
        <v>0</v>
      </c>
      <c r="AI133" s="202">
        <f t="shared" si="53"/>
        <v>0</v>
      </c>
      <c r="AJ133" s="202">
        <f t="shared" si="53"/>
        <v>0</v>
      </c>
      <c r="AK133" s="202">
        <f t="shared" si="53"/>
        <v>0</v>
      </c>
      <c r="AL133" s="202">
        <f t="shared" si="53"/>
        <v>0</v>
      </c>
      <c r="AM133" s="202">
        <f t="shared" si="53"/>
        <v>0</v>
      </c>
      <c r="AN133" s="202">
        <f t="shared" si="53"/>
        <v>0</v>
      </c>
      <c r="AO133" s="202">
        <f t="shared" si="53"/>
        <v>0</v>
      </c>
      <c r="AP133" s="202">
        <f t="shared" si="53"/>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214</v>
      </c>
      <c r="B139" s="205">
        <f>SUM(C139:AP139)</f>
        <v>0</v>
      </c>
      <c r="C139" s="199">
        <f t="shared" ref="C139:AP139" si="54">IF(IRRTarget="N/A",IF(C$2=flip_target_year,C$2,0),IF(AND(B138&lt;IRRTarget,C138&gt;=IRRTarget),C$2,0))</f>
        <v>0</v>
      </c>
      <c r="D139" s="199">
        <f t="shared" si="54"/>
        <v>0</v>
      </c>
      <c r="E139" s="199">
        <f t="shared" si="54"/>
        <v>0</v>
      </c>
      <c r="F139" s="199">
        <f t="shared" si="54"/>
        <v>0</v>
      </c>
      <c r="G139" s="199">
        <f t="shared" si="54"/>
        <v>0</v>
      </c>
      <c r="H139" s="199">
        <f t="shared" si="54"/>
        <v>0</v>
      </c>
      <c r="I139" s="199">
        <f t="shared" si="54"/>
        <v>0</v>
      </c>
      <c r="J139" s="199">
        <f t="shared" si="54"/>
        <v>0</v>
      </c>
      <c r="K139" s="199">
        <f t="shared" si="54"/>
        <v>0</v>
      </c>
      <c r="L139" s="199">
        <f t="shared" si="54"/>
        <v>0</v>
      </c>
      <c r="M139" s="199">
        <f t="shared" si="54"/>
        <v>0</v>
      </c>
      <c r="N139" s="199">
        <f t="shared" si="54"/>
        <v>0</v>
      </c>
      <c r="O139" s="199">
        <f t="shared" si="54"/>
        <v>0</v>
      </c>
      <c r="P139" s="199">
        <f t="shared" si="54"/>
        <v>0</v>
      </c>
      <c r="Q139" s="199">
        <f t="shared" si="54"/>
        <v>0</v>
      </c>
      <c r="R139" s="199">
        <f t="shared" si="54"/>
        <v>0</v>
      </c>
      <c r="S139" s="199">
        <f t="shared" si="54"/>
        <v>0</v>
      </c>
      <c r="T139" s="199">
        <f t="shared" si="54"/>
        <v>0</v>
      </c>
      <c r="U139" s="199">
        <f t="shared" si="54"/>
        <v>0</v>
      </c>
      <c r="V139" s="199">
        <f t="shared" si="54"/>
        <v>0</v>
      </c>
      <c r="W139" s="199">
        <f t="shared" si="54"/>
        <v>0</v>
      </c>
      <c r="X139" s="199">
        <f t="shared" si="54"/>
        <v>0</v>
      </c>
      <c r="Y139" s="199">
        <f t="shared" si="54"/>
        <v>0</v>
      </c>
      <c r="Z139" s="199">
        <f t="shared" si="54"/>
        <v>0</v>
      </c>
      <c r="AA139" s="199">
        <f t="shared" si="54"/>
        <v>0</v>
      </c>
      <c r="AB139" s="199">
        <f t="shared" si="54"/>
        <v>0</v>
      </c>
      <c r="AC139" s="199">
        <f t="shared" si="54"/>
        <v>0</v>
      </c>
      <c r="AD139" s="199">
        <f t="shared" si="54"/>
        <v>0</v>
      </c>
      <c r="AE139" s="199">
        <f t="shared" si="54"/>
        <v>0</v>
      </c>
      <c r="AF139" s="199">
        <f t="shared" si="54"/>
        <v>0</v>
      </c>
      <c r="AG139" s="199">
        <f t="shared" si="54"/>
        <v>0</v>
      </c>
      <c r="AH139" s="199">
        <f t="shared" si="54"/>
        <v>0</v>
      </c>
      <c r="AI139" s="199">
        <f t="shared" si="54"/>
        <v>0</v>
      </c>
      <c r="AJ139" s="199">
        <f t="shared" si="54"/>
        <v>0</v>
      </c>
      <c r="AK139" s="199">
        <f t="shared" si="54"/>
        <v>0</v>
      </c>
      <c r="AL139" s="199">
        <f t="shared" si="54"/>
        <v>0</v>
      </c>
      <c r="AM139" s="199">
        <f t="shared" si="54"/>
        <v>0</v>
      </c>
      <c r="AN139" s="199">
        <f t="shared" si="54"/>
        <v>0</v>
      </c>
      <c r="AO139" s="199">
        <f t="shared" si="54"/>
        <v>0</v>
      </c>
      <c r="AP139" s="199">
        <f t="shared" si="54"/>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403</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211</v>
      </c>
      <c r="B144" s="241">
        <f>B116</f>
        <v>0</v>
      </c>
      <c r="C144" s="194">
        <f t="shared" ref="C144:AP144" si="55">C570+C201+C241-C62-C575-C576+C124+C128-C608-C602-C603-C614-C620-C652-C684+C716-C609+C28</f>
        <v>0</v>
      </c>
      <c r="D144" s="367">
        <f t="shared" si="55"/>
        <v>0</v>
      </c>
      <c r="E144" s="367">
        <f t="shared" si="55"/>
        <v>0</v>
      </c>
      <c r="F144" s="367">
        <f t="shared" si="55"/>
        <v>0</v>
      </c>
      <c r="G144" s="367">
        <f t="shared" si="55"/>
        <v>0</v>
      </c>
      <c r="H144" s="367">
        <f t="shared" si="55"/>
        <v>0</v>
      </c>
      <c r="I144" s="367">
        <f t="shared" si="55"/>
        <v>0</v>
      </c>
      <c r="J144" s="367">
        <f t="shared" si="55"/>
        <v>0</v>
      </c>
      <c r="K144" s="367">
        <f t="shared" si="55"/>
        <v>0</v>
      </c>
      <c r="L144" s="367">
        <f t="shared" si="55"/>
        <v>0</v>
      </c>
      <c r="M144" s="367">
        <f t="shared" si="55"/>
        <v>0</v>
      </c>
      <c r="N144" s="367">
        <f t="shared" si="55"/>
        <v>0</v>
      </c>
      <c r="O144" s="367">
        <f t="shared" si="55"/>
        <v>0</v>
      </c>
      <c r="P144" s="367">
        <f t="shared" si="55"/>
        <v>0</v>
      </c>
      <c r="Q144" s="367">
        <f t="shared" si="55"/>
        <v>0</v>
      </c>
      <c r="R144" s="367">
        <f t="shared" si="55"/>
        <v>0</v>
      </c>
      <c r="S144" s="367">
        <f t="shared" si="55"/>
        <v>0</v>
      </c>
      <c r="T144" s="367">
        <f t="shared" si="55"/>
        <v>0</v>
      </c>
      <c r="U144" s="367">
        <f t="shared" si="55"/>
        <v>0</v>
      </c>
      <c r="V144" s="367">
        <f t="shared" si="55"/>
        <v>0</v>
      </c>
      <c r="W144" s="367">
        <f t="shared" si="55"/>
        <v>0</v>
      </c>
      <c r="X144" s="367">
        <f t="shared" si="55"/>
        <v>0</v>
      </c>
      <c r="Y144" s="367">
        <f t="shared" si="55"/>
        <v>0</v>
      </c>
      <c r="Z144" s="367">
        <f t="shared" si="55"/>
        <v>0</v>
      </c>
      <c r="AA144" s="367">
        <f t="shared" si="55"/>
        <v>0</v>
      </c>
      <c r="AB144" s="367">
        <f t="shared" si="55"/>
        <v>0</v>
      </c>
      <c r="AC144" s="367">
        <f t="shared" si="55"/>
        <v>0</v>
      </c>
      <c r="AD144" s="367">
        <f t="shared" si="55"/>
        <v>0</v>
      </c>
      <c r="AE144" s="367">
        <f t="shared" si="55"/>
        <v>0</v>
      </c>
      <c r="AF144" s="367">
        <f t="shared" si="55"/>
        <v>0</v>
      </c>
      <c r="AG144" s="367">
        <f t="shared" si="55"/>
        <v>0</v>
      </c>
      <c r="AH144" s="367">
        <f t="shared" si="55"/>
        <v>0</v>
      </c>
      <c r="AI144" s="367">
        <f t="shared" si="55"/>
        <v>0</v>
      </c>
      <c r="AJ144" s="367">
        <f t="shared" si="55"/>
        <v>0</v>
      </c>
      <c r="AK144" s="367">
        <f t="shared" si="55"/>
        <v>0</v>
      </c>
      <c r="AL144" s="367">
        <f t="shared" si="55"/>
        <v>0</v>
      </c>
      <c r="AM144" s="367">
        <f t="shared" si="55"/>
        <v>0</v>
      </c>
      <c r="AN144" s="367">
        <f t="shared" si="55"/>
        <v>0</v>
      </c>
      <c r="AO144" s="367">
        <f t="shared" si="55"/>
        <v>0</v>
      </c>
      <c r="AP144" s="367">
        <f t="shared" si="55"/>
        <v>0</v>
      </c>
    </row>
    <row r="145" spans="1:42" x14ac:dyDescent="0.2">
      <c r="A145" s="23" t="s">
        <v>218</v>
      </c>
      <c r="B145" s="241"/>
      <c r="C145" s="194">
        <f t="shared" ref="C145:AP145" si="56">C16</f>
        <v>0</v>
      </c>
      <c r="D145" s="367">
        <f t="shared" si="56"/>
        <v>0</v>
      </c>
      <c r="E145" s="367">
        <f t="shared" si="56"/>
        <v>0</v>
      </c>
      <c r="F145" s="367">
        <f t="shared" si="56"/>
        <v>0</v>
      </c>
      <c r="G145" s="367">
        <f t="shared" si="56"/>
        <v>0</v>
      </c>
      <c r="H145" s="367">
        <f t="shared" si="56"/>
        <v>0</v>
      </c>
      <c r="I145" s="367">
        <f t="shared" si="56"/>
        <v>0</v>
      </c>
      <c r="J145" s="367">
        <f t="shared" si="56"/>
        <v>0</v>
      </c>
      <c r="K145" s="367">
        <f t="shared" si="56"/>
        <v>0</v>
      </c>
      <c r="L145" s="367">
        <f t="shared" si="56"/>
        <v>0</v>
      </c>
      <c r="M145" s="367">
        <f t="shared" si="56"/>
        <v>0</v>
      </c>
      <c r="N145" s="367">
        <f t="shared" si="56"/>
        <v>0</v>
      </c>
      <c r="O145" s="367">
        <f t="shared" si="56"/>
        <v>0</v>
      </c>
      <c r="P145" s="367">
        <f t="shared" si="56"/>
        <v>0</v>
      </c>
      <c r="Q145" s="367">
        <f t="shared" si="56"/>
        <v>0</v>
      </c>
      <c r="R145" s="367">
        <f t="shared" si="56"/>
        <v>0</v>
      </c>
      <c r="S145" s="367">
        <f t="shared" si="56"/>
        <v>0</v>
      </c>
      <c r="T145" s="367">
        <f t="shared" si="56"/>
        <v>0</v>
      </c>
      <c r="U145" s="367">
        <f t="shared" si="56"/>
        <v>0</v>
      </c>
      <c r="V145" s="367">
        <f t="shared" si="56"/>
        <v>0</v>
      </c>
      <c r="W145" s="367">
        <f t="shared" si="56"/>
        <v>0</v>
      </c>
      <c r="X145" s="367">
        <f t="shared" si="56"/>
        <v>0</v>
      </c>
      <c r="Y145" s="367">
        <f t="shared" si="56"/>
        <v>0</v>
      </c>
      <c r="Z145" s="367">
        <f t="shared" si="56"/>
        <v>0</v>
      </c>
      <c r="AA145" s="367">
        <f t="shared" si="56"/>
        <v>0</v>
      </c>
      <c r="AB145" s="367">
        <f t="shared" si="56"/>
        <v>0</v>
      </c>
      <c r="AC145" s="367">
        <f t="shared" si="56"/>
        <v>0</v>
      </c>
      <c r="AD145" s="367">
        <f t="shared" si="56"/>
        <v>0</v>
      </c>
      <c r="AE145" s="367">
        <f t="shared" si="56"/>
        <v>0</v>
      </c>
      <c r="AF145" s="367">
        <f t="shared" si="56"/>
        <v>0</v>
      </c>
      <c r="AG145" s="367">
        <f t="shared" si="56"/>
        <v>0</v>
      </c>
      <c r="AH145" s="367">
        <f t="shared" si="56"/>
        <v>0</v>
      </c>
      <c r="AI145" s="367">
        <f t="shared" si="56"/>
        <v>0</v>
      </c>
      <c r="AJ145" s="367">
        <f t="shared" si="56"/>
        <v>0</v>
      </c>
      <c r="AK145" s="367">
        <f t="shared" si="56"/>
        <v>0</v>
      </c>
      <c r="AL145" s="367">
        <f t="shared" si="56"/>
        <v>0</v>
      </c>
      <c r="AM145" s="367">
        <f t="shared" si="56"/>
        <v>0</v>
      </c>
      <c r="AN145" s="367">
        <f t="shared" si="56"/>
        <v>0</v>
      </c>
      <c r="AO145" s="367">
        <f t="shared" si="56"/>
        <v>0</v>
      </c>
      <c r="AP145" s="367">
        <f t="shared" si="56"/>
        <v>0</v>
      </c>
    </row>
    <row r="146" spans="1:42" x14ac:dyDescent="0.2">
      <c r="A146" s="23" t="s">
        <v>381</v>
      </c>
      <c r="B146" s="241"/>
      <c r="C146" s="194">
        <f>C5</f>
        <v>0</v>
      </c>
      <c r="D146" s="367">
        <f t="shared" ref="D146:AP146" si="57">D5</f>
        <v>0</v>
      </c>
      <c r="E146" s="367">
        <f t="shared" si="57"/>
        <v>0</v>
      </c>
      <c r="F146" s="367">
        <f t="shared" si="57"/>
        <v>0</v>
      </c>
      <c r="G146" s="367">
        <f t="shared" si="57"/>
        <v>0</v>
      </c>
      <c r="H146" s="367">
        <f t="shared" si="57"/>
        <v>0</v>
      </c>
      <c r="I146" s="367">
        <f t="shared" si="57"/>
        <v>0</v>
      </c>
      <c r="J146" s="367">
        <f t="shared" si="57"/>
        <v>0</v>
      </c>
      <c r="K146" s="367">
        <f t="shared" si="57"/>
        <v>0</v>
      </c>
      <c r="L146" s="367">
        <f t="shared" si="57"/>
        <v>0</v>
      </c>
      <c r="M146" s="367">
        <f t="shared" si="57"/>
        <v>0</v>
      </c>
      <c r="N146" s="367">
        <f t="shared" si="57"/>
        <v>0</v>
      </c>
      <c r="O146" s="367">
        <f t="shared" si="57"/>
        <v>0</v>
      </c>
      <c r="P146" s="367">
        <f t="shared" si="57"/>
        <v>0</v>
      </c>
      <c r="Q146" s="367">
        <f t="shared" si="57"/>
        <v>0</v>
      </c>
      <c r="R146" s="367">
        <f t="shared" si="57"/>
        <v>0</v>
      </c>
      <c r="S146" s="367">
        <f t="shared" si="57"/>
        <v>0</v>
      </c>
      <c r="T146" s="367">
        <f t="shared" si="57"/>
        <v>0</v>
      </c>
      <c r="U146" s="367">
        <f t="shared" si="57"/>
        <v>0</v>
      </c>
      <c r="V146" s="367">
        <f t="shared" si="57"/>
        <v>0</v>
      </c>
      <c r="W146" s="367">
        <f t="shared" si="57"/>
        <v>0</v>
      </c>
      <c r="X146" s="367">
        <f t="shared" si="57"/>
        <v>0</v>
      </c>
      <c r="Y146" s="367">
        <f t="shared" si="57"/>
        <v>0</v>
      </c>
      <c r="Z146" s="367">
        <f t="shared" si="57"/>
        <v>0</v>
      </c>
      <c r="AA146" s="367">
        <f t="shared" si="57"/>
        <v>0</v>
      </c>
      <c r="AB146" s="367">
        <f t="shared" si="57"/>
        <v>0</v>
      </c>
      <c r="AC146" s="367">
        <f t="shared" si="57"/>
        <v>0</v>
      </c>
      <c r="AD146" s="367">
        <f t="shared" si="57"/>
        <v>0</v>
      </c>
      <c r="AE146" s="367">
        <f t="shared" si="57"/>
        <v>0</v>
      </c>
      <c r="AF146" s="367">
        <f t="shared" si="57"/>
        <v>0</v>
      </c>
      <c r="AG146" s="367">
        <f t="shared" si="57"/>
        <v>0</v>
      </c>
      <c r="AH146" s="367">
        <f t="shared" si="57"/>
        <v>0</v>
      </c>
      <c r="AI146" s="367">
        <f t="shared" si="57"/>
        <v>0</v>
      </c>
      <c r="AJ146" s="367">
        <f t="shared" si="57"/>
        <v>0</v>
      </c>
      <c r="AK146" s="367">
        <f t="shared" si="57"/>
        <v>0</v>
      </c>
      <c r="AL146" s="367">
        <f t="shared" si="57"/>
        <v>0</v>
      </c>
      <c r="AM146" s="367">
        <f t="shared" si="57"/>
        <v>0</v>
      </c>
      <c r="AN146" s="367">
        <f t="shared" si="57"/>
        <v>0</v>
      </c>
      <c r="AO146" s="367">
        <f t="shared" si="57"/>
        <v>0</v>
      </c>
      <c r="AP146" s="367">
        <f t="shared" si="57"/>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405</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261</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404</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365</v>
      </c>
      <c r="B158" s="367" cm="1">
        <f t="array" ref="B158:AP158">Inputs!C203:AQ203</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366</v>
      </c>
      <c r="B159" s="367">
        <f t="array" ref="B159:AP159">Inputs!C154:AQ154</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362</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363</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364</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C64</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C716</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Inputs!B114</f>
        <v>Investment Based Incentive (IBI)</v>
      </c>
      <c r="B172" s="204"/>
    </row>
    <row r="173" spans="1:42" s="16" customFormat="1" x14ac:dyDescent="0.2">
      <c r="A173" s="120" t="str">
        <f>Inputs!B115</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Inputs!B120</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Inputs!B125</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Inputs!B130</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291</v>
      </c>
      <c r="B200" s="122">
        <f t="array" ref="B200:AP200">Inputs!C167:AQ167</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C$64</f>
        <v>0</v>
      </c>
      <c r="D204" s="211">
        <f t="shared" ref="D204:AP204" si="72">D$64</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C716</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C122</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C126</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Inputs!B114</f>
        <v>Investment Based Incentive (IBI)</v>
      </c>
      <c r="B212" s="204"/>
    </row>
    <row r="213" spans="1:42" s="16" customFormat="1" x14ac:dyDescent="0.2">
      <c r="A213" s="120" t="str">
        <f>Inputs!B115</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Inputs!B120</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Inputs!B125</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Inputs!B130</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292</v>
      </c>
      <c r="B240" s="122">
        <f t="array" ref="B240:AP240">Inputs!C168:AQ168</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243</v>
      </c>
      <c r="B245" s="122"/>
      <c r="G245" s="409" t="s">
        <v>65</v>
      </c>
      <c r="H245" s="410"/>
      <c r="I245" s="410"/>
      <c r="J245" s="411"/>
      <c r="K245" s="412" t="s">
        <v>66</v>
      </c>
      <c r="L245" s="413"/>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Inputs!B138</f>
        <v>5-yr MACRS</v>
      </c>
      <c r="B247" s="281">
        <f>IF(Inputs!$C$146=0,0,depr_alloc_macrs_5_percent*100/Inputs!$C$146)</f>
        <v>0</v>
      </c>
      <c r="C247" s="162">
        <f>-$B$102*depr_alloc_macrs_5_percent/100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Inputs!B139</f>
        <v>15-yr MACRS</v>
      </c>
      <c r="B248" s="281">
        <f>IF(Inputs!$C$146=0,0,depr_alloc_macrs_15_percent*100/Inputs!$C$146)</f>
        <v>0</v>
      </c>
      <c r="C248" s="162">
        <f>-$B$102*depr_alloc_macrs_15_percent/100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Inputs!B140</f>
        <v>5-yr SL</v>
      </c>
      <c r="B249" s="281">
        <f>IF(Inputs!$C$146=0,0,depr_alloc_sl_5_percent*100/Inputs!$C$146)</f>
        <v>0</v>
      </c>
      <c r="C249" s="162">
        <f>-$B$102*depr_alloc_sl_5_percent/100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Inputs!B141</f>
        <v>15-yr SL</v>
      </c>
      <c r="B250" s="281">
        <f>IF(Inputs!$C$146=0,0,depr_alloc_sl_15_percent*100/Inputs!$C$146)</f>
        <v>0</v>
      </c>
      <c r="C250" s="162">
        <f>-$B$102*depr_alloc_sl_15_percent/100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Inputs!B142</f>
        <v>20-yr SL</v>
      </c>
      <c r="B251" s="281">
        <f>IF(Inputs!$C$146=0,0,depr_alloc_sl_20_percent*100/Inputs!$C$146)</f>
        <v>0</v>
      </c>
      <c r="C251" s="162">
        <f>-$B$102*depr_alloc_sl_20_percent/100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Inputs!B143</f>
        <v>39-yr SL</v>
      </c>
      <c r="B252" s="375">
        <f>IF(Inputs!$C$146=0,0,depr_alloc_sl_39_percent*100/Inputs!$C$146)</f>
        <v>0</v>
      </c>
      <c r="C252" s="162">
        <f>-$B$102*depr_alloc_sl_39_percent/100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328</v>
      </c>
      <c r="B253" s="282">
        <f>IF(Inputs!$C$146=0,0,depr_alloc_custom_percent*100/Inputs!$C$146)</f>
        <v>0</v>
      </c>
      <c r="C253" s="162">
        <f>-$B$102*depr_alloc_custom_percent/100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328</v>
      </c>
      <c r="B286" s="227">
        <f>SUM(IF(ISNUMBER(C286:AP286),C286:AP286))</f>
        <v>0</v>
      </c>
      <c r="C286" s="224">
        <f t="array" ref="C286:AP286">Inputs!D201:AQ201</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6" t="e">
        <f t="shared" ref="D288:AP288" si="105">D280/100*$Q$247</f>
        <v>#N/A</v>
      </c>
      <c r="E288" s="366" t="e">
        <f t="shared" si="105"/>
        <v>#N/A</v>
      </c>
      <c r="F288" s="366" t="e">
        <f t="shared" si="105"/>
        <v>#N/A</v>
      </c>
      <c r="G288" s="366" t="e">
        <f t="shared" si="105"/>
        <v>#N/A</v>
      </c>
      <c r="H288" s="366" t="e">
        <f t="shared" si="105"/>
        <v>#N/A</v>
      </c>
      <c r="I288" s="366" t="e">
        <f t="shared" si="105"/>
        <v>#N/A</v>
      </c>
      <c r="J288" s="366" t="e">
        <f t="shared" si="105"/>
        <v>#N/A</v>
      </c>
      <c r="K288" s="366" t="e">
        <f t="shared" si="105"/>
        <v>#N/A</v>
      </c>
      <c r="L288" s="366" t="e">
        <f t="shared" si="105"/>
        <v>#N/A</v>
      </c>
      <c r="M288" s="366" t="e">
        <f t="shared" si="105"/>
        <v>#N/A</v>
      </c>
      <c r="N288" s="366" t="e">
        <f t="shared" si="105"/>
        <v>#N/A</v>
      </c>
      <c r="O288" s="366" t="e">
        <f t="shared" si="105"/>
        <v>#N/A</v>
      </c>
      <c r="P288" s="366" t="e">
        <f t="shared" si="105"/>
        <v>#N/A</v>
      </c>
      <c r="Q288" s="366" t="e">
        <f t="shared" si="105"/>
        <v>#N/A</v>
      </c>
      <c r="R288" s="366" t="e">
        <f t="shared" si="105"/>
        <v>#N/A</v>
      </c>
      <c r="S288" s="366" t="e">
        <f t="shared" si="105"/>
        <v>#N/A</v>
      </c>
      <c r="T288" s="366" t="e">
        <f t="shared" si="105"/>
        <v>#N/A</v>
      </c>
      <c r="U288" s="366" t="e">
        <f t="shared" si="105"/>
        <v>#N/A</v>
      </c>
      <c r="V288" s="366" t="e">
        <f t="shared" si="105"/>
        <v>#N/A</v>
      </c>
      <c r="W288" s="366" t="e">
        <f t="shared" si="105"/>
        <v>#N/A</v>
      </c>
      <c r="X288" s="366" t="e">
        <f t="shared" si="105"/>
        <v>#N/A</v>
      </c>
      <c r="Y288" s="366" t="e">
        <f t="shared" si="105"/>
        <v>#N/A</v>
      </c>
      <c r="Z288" s="366" t="e">
        <f t="shared" si="105"/>
        <v>#N/A</v>
      </c>
      <c r="AA288" s="366" t="e">
        <f t="shared" si="105"/>
        <v>#N/A</v>
      </c>
      <c r="AB288" s="366" t="e">
        <f t="shared" si="105"/>
        <v>#N/A</v>
      </c>
      <c r="AC288" s="366" t="e">
        <f t="shared" si="105"/>
        <v>#N/A</v>
      </c>
      <c r="AD288" s="366" t="e">
        <f t="shared" si="105"/>
        <v>#N/A</v>
      </c>
      <c r="AE288" s="366" t="e">
        <f t="shared" si="105"/>
        <v>#N/A</v>
      </c>
      <c r="AF288" s="366" t="e">
        <f t="shared" si="105"/>
        <v>#N/A</v>
      </c>
      <c r="AG288" s="366" t="e">
        <f t="shared" si="105"/>
        <v>#N/A</v>
      </c>
      <c r="AH288" s="366" t="e">
        <f t="shared" si="105"/>
        <v>#N/A</v>
      </c>
      <c r="AI288" s="366" t="e">
        <f t="shared" si="105"/>
        <v>#N/A</v>
      </c>
      <c r="AJ288" s="366" t="e">
        <f t="shared" si="105"/>
        <v>#N/A</v>
      </c>
      <c r="AK288" s="366" t="e">
        <f t="shared" si="105"/>
        <v>#N/A</v>
      </c>
      <c r="AL288" s="366" t="e">
        <f t="shared" si="105"/>
        <v>#N/A</v>
      </c>
      <c r="AM288" s="366" t="e">
        <f t="shared" si="105"/>
        <v>#N/A</v>
      </c>
      <c r="AN288" s="366" t="e">
        <f t="shared" si="105"/>
        <v>#N/A</v>
      </c>
      <c r="AO288" s="366" t="e">
        <f t="shared" si="105"/>
        <v>#N/A</v>
      </c>
      <c r="AP288" s="366" t="e">
        <f t="shared" si="105"/>
        <v>#N/A</v>
      </c>
    </row>
    <row r="289" spans="1:42" x14ac:dyDescent="0.2">
      <c r="A289" s="33" t="str">
        <f t="shared" si="104"/>
        <v>15-yr MACRS</v>
      </c>
      <c r="B289" s="228">
        <f t="array" ref="B289">SUM(IF(ISNUMBER(C289:AP289),C289:AP289))</f>
        <v>0</v>
      </c>
      <c r="C289" s="189" t="e">
        <f>C281/100*$Q$248</f>
        <v>#N/A</v>
      </c>
      <c r="D289" s="366" t="e">
        <f t="shared" ref="D289:AP289" si="106">D281/100*$Q$248</f>
        <v>#N/A</v>
      </c>
      <c r="E289" s="366" t="e">
        <f t="shared" si="106"/>
        <v>#N/A</v>
      </c>
      <c r="F289" s="366" t="e">
        <f t="shared" si="106"/>
        <v>#N/A</v>
      </c>
      <c r="G289" s="366" t="e">
        <f t="shared" si="106"/>
        <v>#N/A</v>
      </c>
      <c r="H289" s="366" t="e">
        <f t="shared" si="106"/>
        <v>#N/A</v>
      </c>
      <c r="I289" s="366" t="e">
        <f t="shared" si="106"/>
        <v>#N/A</v>
      </c>
      <c r="J289" s="366" t="e">
        <f t="shared" si="106"/>
        <v>#N/A</v>
      </c>
      <c r="K289" s="366" t="e">
        <f t="shared" si="106"/>
        <v>#N/A</v>
      </c>
      <c r="L289" s="366" t="e">
        <f t="shared" si="106"/>
        <v>#N/A</v>
      </c>
      <c r="M289" s="366" t="e">
        <f t="shared" si="106"/>
        <v>#N/A</v>
      </c>
      <c r="N289" s="366" t="e">
        <f t="shared" si="106"/>
        <v>#N/A</v>
      </c>
      <c r="O289" s="366" t="e">
        <f t="shared" si="106"/>
        <v>#N/A</v>
      </c>
      <c r="P289" s="366" t="e">
        <f t="shared" si="106"/>
        <v>#N/A</v>
      </c>
      <c r="Q289" s="366" t="e">
        <f t="shared" si="106"/>
        <v>#N/A</v>
      </c>
      <c r="R289" s="366" t="e">
        <f t="shared" si="106"/>
        <v>#N/A</v>
      </c>
      <c r="S289" s="366" t="e">
        <f t="shared" si="106"/>
        <v>#N/A</v>
      </c>
      <c r="T289" s="366" t="e">
        <f t="shared" si="106"/>
        <v>#N/A</v>
      </c>
      <c r="U289" s="366" t="e">
        <f t="shared" si="106"/>
        <v>#N/A</v>
      </c>
      <c r="V289" s="366" t="e">
        <f t="shared" si="106"/>
        <v>#N/A</v>
      </c>
      <c r="W289" s="366" t="e">
        <f t="shared" si="106"/>
        <v>#N/A</v>
      </c>
      <c r="X289" s="366" t="e">
        <f t="shared" si="106"/>
        <v>#N/A</v>
      </c>
      <c r="Y289" s="366" t="e">
        <f t="shared" si="106"/>
        <v>#N/A</v>
      </c>
      <c r="Z289" s="366" t="e">
        <f t="shared" si="106"/>
        <v>#N/A</v>
      </c>
      <c r="AA289" s="366" t="e">
        <f t="shared" si="106"/>
        <v>#N/A</v>
      </c>
      <c r="AB289" s="366" t="e">
        <f t="shared" si="106"/>
        <v>#N/A</v>
      </c>
      <c r="AC289" s="366" t="e">
        <f t="shared" si="106"/>
        <v>#N/A</v>
      </c>
      <c r="AD289" s="366" t="e">
        <f t="shared" si="106"/>
        <v>#N/A</v>
      </c>
      <c r="AE289" s="366" t="e">
        <f t="shared" si="106"/>
        <v>#N/A</v>
      </c>
      <c r="AF289" s="366" t="e">
        <f t="shared" si="106"/>
        <v>#N/A</v>
      </c>
      <c r="AG289" s="366" t="e">
        <f t="shared" si="106"/>
        <v>#N/A</v>
      </c>
      <c r="AH289" s="366" t="e">
        <f t="shared" si="106"/>
        <v>#N/A</v>
      </c>
      <c r="AI289" s="366" t="e">
        <f t="shared" si="106"/>
        <v>#N/A</v>
      </c>
      <c r="AJ289" s="366" t="e">
        <f t="shared" si="106"/>
        <v>#N/A</v>
      </c>
      <c r="AK289" s="366" t="e">
        <f t="shared" si="106"/>
        <v>#N/A</v>
      </c>
      <c r="AL289" s="366" t="e">
        <f t="shared" si="106"/>
        <v>#N/A</v>
      </c>
      <c r="AM289" s="366" t="e">
        <f t="shared" si="106"/>
        <v>#N/A</v>
      </c>
      <c r="AN289" s="366" t="e">
        <f t="shared" si="106"/>
        <v>#N/A</v>
      </c>
      <c r="AO289" s="366" t="e">
        <f t="shared" si="106"/>
        <v>#N/A</v>
      </c>
      <c r="AP289" s="366" t="e">
        <f t="shared" si="106"/>
        <v>#N/A</v>
      </c>
    </row>
    <row r="290" spans="1:42" x14ac:dyDescent="0.2">
      <c r="A290" s="33" t="str">
        <f t="shared" si="104"/>
        <v>5-yr SL</v>
      </c>
      <c r="B290" s="228">
        <f t="array" ref="B290">SUM(IF(ISNUMBER(C290:AP290),C290:AP290))</f>
        <v>0</v>
      </c>
      <c r="C290" s="189" t="e">
        <f>C282/100*$Q$249</f>
        <v>#N/A</v>
      </c>
      <c r="D290" s="366" t="e">
        <f t="shared" ref="D290:AP290" si="107">D282/100*$Q$249</f>
        <v>#N/A</v>
      </c>
      <c r="E290" s="366" t="e">
        <f t="shared" si="107"/>
        <v>#N/A</v>
      </c>
      <c r="F290" s="366" t="e">
        <f t="shared" si="107"/>
        <v>#N/A</v>
      </c>
      <c r="G290" s="366" t="e">
        <f t="shared" si="107"/>
        <v>#N/A</v>
      </c>
      <c r="H290" s="366" t="e">
        <f t="shared" si="107"/>
        <v>#N/A</v>
      </c>
      <c r="I290" s="366" t="e">
        <f t="shared" si="107"/>
        <v>#N/A</v>
      </c>
      <c r="J290" s="366" t="e">
        <f t="shared" si="107"/>
        <v>#N/A</v>
      </c>
      <c r="K290" s="366" t="e">
        <f t="shared" si="107"/>
        <v>#N/A</v>
      </c>
      <c r="L290" s="366" t="e">
        <f t="shared" si="107"/>
        <v>#N/A</v>
      </c>
      <c r="M290" s="366" t="e">
        <f t="shared" si="107"/>
        <v>#N/A</v>
      </c>
      <c r="N290" s="366" t="e">
        <f t="shared" si="107"/>
        <v>#N/A</v>
      </c>
      <c r="O290" s="366" t="e">
        <f t="shared" si="107"/>
        <v>#N/A</v>
      </c>
      <c r="P290" s="366" t="e">
        <f t="shared" si="107"/>
        <v>#N/A</v>
      </c>
      <c r="Q290" s="366" t="e">
        <f t="shared" si="107"/>
        <v>#N/A</v>
      </c>
      <c r="R290" s="366" t="e">
        <f t="shared" si="107"/>
        <v>#N/A</v>
      </c>
      <c r="S290" s="366" t="e">
        <f t="shared" si="107"/>
        <v>#N/A</v>
      </c>
      <c r="T290" s="366" t="e">
        <f t="shared" si="107"/>
        <v>#N/A</v>
      </c>
      <c r="U290" s="366" t="e">
        <f t="shared" si="107"/>
        <v>#N/A</v>
      </c>
      <c r="V290" s="366" t="e">
        <f t="shared" si="107"/>
        <v>#N/A</v>
      </c>
      <c r="W290" s="366" t="e">
        <f t="shared" si="107"/>
        <v>#N/A</v>
      </c>
      <c r="X290" s="366" t="e">
        <f t="shared" si="107"/>
        <v>#N/A</v>
      </c>
      <c r="Y290" s="366" t="e">
        <f t="shared" si="107"/>
        <v>#N/A</v>
      </c>
      <c r="Z290" s="366" t="e">
        <f t="shared" si="107"/>
        <v>#N/A</v>
      </c>
      <c r="AA290" s="366" t="e">
        <f t="shared" si="107"/>
        <v>#N/A</v>
      </c>
      <c r="AB290" s="366" t="e">
        <f t="shared" si="107"/>
        <v>#N/A</v>
      </c>
      <c r="AC290" s="366" t="e">
        <f t="shared" si="107"/>
        <v>#N/A</v>
      </c>
      <c r="AD290" s="366" t="e">
        <f t="shared" si="107"/>
        <v>#N/A</v>
      </c>
      <c r="AE290" s="366" t="e">
        <f t="shared" si="107"/>
        <v>#N/A</v>
      </c>
      <c r="AF290" s="366" t="e">
        <f t="shared" si="107"/>
        <v>#N/A</v>
      </c>
      <c r="AG290" s="366" t="e">
        <f t="shared" si="107"/>
        <v>#N/A</v>
      </c>
      <c r="AH290" s="366" t="e">
        <f t="shared" si="107"/>
        <v>#N/A</v>
      </c>
      <c r="AI290" s="366" t="e">
        <f t="shared" si="107"/>
        <v>#N/A</v>
      </c>
      <c r="AJ290" s="366" t="e">
        <f t="shared" si="107"/>
        <v>#N/A</v>
      </c>
      <c r="AK290" s="366" t="e">
        <f t="shared" si="107"/>
        <v>#N/A</v>
      </c>
      <c r="AL290" s="366" t="e">
        <f t="shared" si="107"/>
        <v>#N/A</v>
      </c>
      <c r="AM290" s="366" t="e">
        <f t="shared" si="107"/>
        <v>#N/A</v>
      </c>
      <c r="AN290" s="366" t="e">
        <f t="shared" si="107"/>
        <v>#N/A</v>
      </c>
      <c r="AO290" s="366" t="e">
        <f t="shared" si="107"/>
        <v>#N/A</v>
      </c>
      <c r="AP290" s="366" t="e">
        <f t="shared" si="107"/>
        <v>#N/A</v>
      </c>
    </row>
    <row r="291" spans="1:42" x14ac:dyDescent="0.2">
      <c r="A291" s="33" t="str">
        <f t="shared" si="104"/>
        <v>15-yr SL</v>
      </c>
      <c r="B291" s="228">
        <f t="array" ref="B291">SUM(IF(ISNUMBER(C291:AP291),C291:AP291))</f>
        <v>0</v>
      </c>
      <c r="C291" s="189" t="e">
        <f>C283/100*$Q$250</f>
        <v>#N/A</v>
      </c>
      <c r="D291" s="366" t="e">
        <f t="shared" ref="D291:AP291" si="108">D283/100*$Q$250</f>
        <v>#N/A</v>
      </c>
      <c r="E291" s="366" t="e">
        <f t="shared" si="108"/>
        <v>#N/A</v>
      </c>
      <c r="F291" s="366" t="e">
        <f t="shared" si="108"/>
        <v>#N/A</v>
      </c>
      <c r="G291" s="366" t="e">
        <f t="shared" si="108"/>
        <v>#N/A</v>
      </c>
      <c r="H291" s="366" t="e">
        <f t="shared" si="108"/>
        <v>#N/A</v>
      </c>
      <c r="I291" s="366" t="e">
        <f t="shared" si="108"/>
        <v>#N/A</v>
      </c>
      <c r="J291" s="366" t="e">
        <f t="shared" si="108"/>
        <v>#N/A</v>
      </c>
      <c r="K291" s="366" t="e">
        <f t="shared" si="108"/>
        <v>#N/A</v>
      </c>
      <c r="L291" s="366" t="e">
        <f t="shared" si="108"/>
        <v>#N/A</v>
      </c>
      <c r="M291" s="366" t="e">
        <f t="shared" si="108"/>
        <v>#N/A</v>
      </c>
      <c r="N291" s="366" t="e">
        <f t="shared" si="108"/>
        <v>#N/A</v>
      </c>
      <c r="O291" s="366" t="e">
        <f t="shared" si="108"/>
        <v>#N/A</v>
      </c>
      <c r="P291" s="366" t="e">
        <f t="shared" si="108"/>
        <v>#N/A</v>
      </c>
      <c r="Q291" s="366" t="e">
        <f t="shared" si="108"/>
        <v>#N/A</v>
      </c>
      <c r="R291" s="366" t="e">
        <f t="shared" si="108"/>
        <v>#N/A</v>
      </c>
      <c r="S291" s="366" t="e">
        <f t="shared" si="108"/>
        <v>#N/A</v>
      </c>
      <c r="T291" s="366" t="e">
        <f t="shared" si="108"/>
        <v>#N/A</v>
      </c>
      <c r="U291" s="366" t="e">
        <f t="shared" si="108"/>
        <v>#N/A</v>
      </c>
      <c r="V291" s="366" t="e">
        <f t="shared" si="108"/>
        <v>#N/A</v>
      </c>
      <c r="W291" s="366" t="e">
        <f t="shared" si="108"/>
        <v>#N/A</v>
      </c>
      <c r="X291" s="366" t="e">
        <f t="shared" si="108"/>
        <v>#N/A</v>
      </c>
      <c r="Y291" s="366" t="e">
        <f t="shared" si="108"/>
        <v>#N/A</v>
      </c>
      <c r="Z291" s="366" t="e">
        <f t="shared" si="108"/>
        <v>#N/A</v>
      </c>
      <c r="AA291" s="366" t="e">
        <f t="shared" si="108"/>
        <v>#N/A</v>
      </c>
      <c r="AB291" s="366" t="e">
        <f t="shared" si="108"/>
        <v>#N/A</v>
      </c>
      <c r="AC291" s="366" t="e">
        <f t="shared" si="108"/>
        <v>#N/A</v>
      </c>
      <c r="AD291" s="366" t="e">
        <f t="shared" si="108"/>
        <v>#N/A</v>
      </c>
      <c r="AE291" s="366" t="e">
        <f t="shared" si="108"/>
        <v>#N/A</v>
      </c>
      <c r="AF291" s="366" t="e">
        <f t="shared" si="108"/>
        <v>#N/A</v>
      </c>
      <c r="AG291" s="366" t="e">
        <f t="shared" si="108"/>
        <v>#N/A</v>
      </c>
      <c r="AH291" s="366" t="e">
        <f t="shared" si="108"/>
        <v>#N/A</v>
      </c>
      <c r="AI291" s="366" t="e">
        <f t="shared" si="108"/>
        <v>#N/A</v>
      </c>
      <c r="AJ291" s="366" t="e">
        <f t="shared" si="108"/>
        <v>#N/A</v>
      </c>
      <c r="AK291" s="366" t="e">
        <f t="shared" si="108"/>
        <v>#N/A</v>
      </c>
      <c r="AL291" s="366" t="e">
        <f t="shared" si="108"/>
        <v>#N/A</v>
      </c>
      <c r="AM291" s="366" t="e">
        <f t="shared" si="108"/>
        <v>#N/A</v>
      </c>
      <c r="AN291" s="366" t="e">
        <f t="shared" si="108"/>
        <v>#N/A</v>
      </c>
      <c r="AO291" s="366" t="e">
        <f t="shared" si="108"/>
        <v>#N/A</v>
      </c>
      <c r="AP291" s="366" t="e">
        <f t="shared" si="108"/>
        <v>#N/A</v>
      </c>
    </row>
    <row r="292" spans="1:42" x14ac:dyDescent="0.2">
      <c r="A292" s="33" t="str">
        <f t="shared" si="104"/>
        <v>20-yr SL</v>
      </c>
      <c r="B292" s="228">
        <f t="array" ref="B292">SUM(IF(ISNUMBER(C292:AP292),C292:AP292))</f>
        <v>0</v>
      </c>
      <c r="C292" s="189" t="e">
        <f>C284/100*$Q$251</f>
        <v>#N/A</v>
      </c>
      <c r="D292" s="366" t="e">
        <f t="shared" ref="D292:AP292" si="109">D284/100*$Q$251</f>
        <v>#N/A</v>
      </c>
      <c r="E292" s="366" t="e">
        <f t="shared" si="109"/>
        <v>#N/A</v>
      </c>
      <c r="F292" s="366" t="e">
        <f t="shared" si="109"/>
        <v>#N/A</v>
      </c>
      <c r="G292" s="366" t="e">
        <f t="shared" si="109"/>
        <v>#N/A</v>
      </c>
      <c r="H292" s="366" t="e">
        <f t="shared" si="109"/>
        <v>#N/A</v>
      </c>
      <c r="I292" s="366" t="e">
        <f t="shared" si="109"/>
        <v>#N/A</v>
      </c>
      <c r="J292" s="366" t="e">
        <f t="shared" si="109"/>
        <v>#N/A</v>
      </c>
      <c r="K292" s="366" t="e">
        <f t="shared" si="109"/>
        <v>#N/A</v>
      </c>
      <c r="L292" s="366" t="e">
        <f t="shared" si="109"/>
        <v>#N/A</v>
      </c>
      <c r="M292" s="366" t="e">
        <f t="shared" si="109"/>
        <v>#N/A</v>
      </c>
      <c r="N292" s="366" t="e">
        <f t="shared" si="109"/>
        <v>#N/A</v>
      </c>
      <c r="O292" s="366" t="e">
        <f t="shared" si="109"/>
        <v>#N/A</v>
      </c>
      <c r="P292" s="366" t="e">
        <f t="shared" si="109"/>
        <v>#N/A</v>
      </c>
      <c r="Q292" s="366" t="e">
        <f t="shared" si="109"/>
        <v>#N/A</v>
      </c>
      <c r="R292" s="366" t="e">
        <f t="shared" si="109"/>
        <v>#N/A</v>
      </c>
      <c r="S292" s="366" t="e">
        <f t="shared" si="109"/>
        <v>#N/A</v>
      </c>
      <c r="T292" s="366" t="e">
        <f t="shared" si="109"/>
        <v>#N/A</v>
      </c>
      <c r="U292" s="366" t="e">
        <f t="shared" si="109"/>
        <v>#N/A</v>
      </c>
      <c r="V292" s="366" t="e">
        <f t="shared" si="109"/>
        <v>#N/A</v>
      </c>
      <c r="W292" s="366" t="e">
        <f t="shared" si="109"/>
        <v>#N/A</v>
      </c>
      <c r="X292" s="366" t="e">
        <f t="shared" si="109"/>
        <v>#N/A</v>
      </c>
      <c r="Y292" s="366" t="e">
        <f t="shared" si="109"/>
        <v>#N/A</v>
      </c>
      <c r="Z292" s="366" t="e">
        <f t="shared" si="109"/>
        <v>#N/A</v>
      </c>
      <c r="AA292" s="366" t="e">
        <f t="shared" si="109"/>
        <v>#N/A</v>
      </c>
      <c r="AB292" s="366" t="e">
        <f t="shared" si="109"/>
        <v>#N/A</v>
      </c>
      <c r="AC292" s="366" t="e">
        <f t="shared" si="109"/>
        <v>#N/A</v>
      </c>
      <c r="AD292" s="366" t="e">
        <f t="shared" si="109"/>
        <v>#N/A</v>
      </c>
      <c r="AE292" s="366" t="e">
        <f t="shared" si="109"/>
        <v>#N/A</v>
      </c>
      <c r="AF292" s="366" t="e">
        <f t="shared" si="109"/>
        <v>#N/A</v>
      </c>
      <c r="AG292" s="366" t="e">
        <f t="shared" si="109"/>
        <v>#N/A</v>
      </c>
      <c r="AH292" s="366" t="e">
        <f t="shared" si="109"/>
        <v>#N/A</v>
      </c>
      <c r="AI292" s="366" t="e">
        <f t="shared" si="109"/>
        <v>#N/A</v>
      </c>
      <c r="AJ292" s="366" t="e">
        <f t="shared" si="109"/>
        <v>#N/A</v>
      </c>
      <c r="AK292" s="366" t="e">
        <f t="shared" si="109"/>
        <v>#N/A</v>
      </c>
      <c r="AL292" s="366" t="e">
        <f t="shared" si="109"/>
        <v>#N/A</v>
      </c>
      <c r="AM292" s="366" t="e">
        <f t="shared" si="109"/>
        <v>#N/A</v>
      </c>
      <c r="AN292" s="366" t="e">
        <f t="shared" si="109"/>
        <v>#N/A</v>
      </c>
      <c r="AO292" s="366" t="e">
        <f t="shared" si="109"/>
        <v>#N/A</v>
      </c>
      <c r="AP292" s="366" t="e">
        <f t="shared" si="109"/>
        <v>#N/A</v>
      </c>
    </row>
    <row r="293" spans="1:42" x14ac:dyDescent="0.2">
      <c r="A293" s="33" t="str">
        <f t="shared" si="104"/>
        <v>39-yr SL</v>
      </c>
      <c r="B293" s="228">
        <f>SUM(IF(ISNUMBER(C293:AP293),C293:AP293))</f>
        <v>0</v>
      </c>
      <c r="C293" s="189" t="e">
        <f>C285/100*$Q$252</f>
        <v>#N/A</v>
      </c>
      <c r="D293" s="366" t="e">
        <f t="shared" ref="D293:AP293" si="110">D285/100*$Q$252</f>
        <v>#N/A</v>
      </c>
      <c r="E293" s="366" t="e">
        <f t="shared" si="110"/>
        <v>#N/A</v>
      </c>
      <c r="F293" s="366" t="e">
        <f t="shared" si="110"/>
        <v>#N/A</v>
      </c>
      <c r="G293" s="366" t="e">
        <f t="shared" si="110"/>
        <v>#N/A</v>
      </c>
      <c r="H293" s="366" t="e">
        <f t="shared" si="110"/>
        <v>#N/A</v>
      </c>
      <c r="I293" s="366" t="e">
        <f t="shared" si="110"/>
        <v>#N/A</v>
      </c>
      <c r="J293" s="366" t="e">
        <f t="shared" si="110"/>
        <v>#N/A</v>
      </c>
      <c r="K293" s="366" t="e">
        <f t="shared" si="110"/>
        <v>#N/A</v>
      </c>
      <c r="L293" s="366" t="e">
        <f t="shared" si="110"/>
        <v>#N/A</v>
      </c>
      <c r="M293" s="366" t="e">
        <f t="shared" si="110"/>
        <v>#N/A</v>
      </c>
      <c r="N293" s="366" t="e">
        <f t="shared" si="110"/>
        <v>#N/A</v>
      </c>
      <c r="O293" s="366" t="e">
        <f t="shared" si="110"/>
        <v>#N/A</v>
      </c>
      <c r="P293" s="366" t="e">
        <f t="shared" si="110"/>
        <v>#N/A</v>
      </c>
      <c r="Q293" s="366" t="e">
        <f t="shared" si="110"/>
        <v>#N/A</v>
      </c>
      <c r="R293" s="366" t="e">
        <f t="shared" si="110"/>
        <v>#N/A</v>
      </c>
      <c r="S293" s="366" t="e">
        <f t="shared" si="110"/>
        <v>#N/A</v>
      </c>
      <c r="T293" s="366" t="e">
        <f t="shared" si="110"/>
        <v>#N/A</v>
      </c>
      <c r="U293" s="366" t="e">
        <f t="shared" si="110"/>
        <v>#N/A</v>
      </c>
      <c r="V293" s="366" t="e">
        <f t="shared" si="110"/>
        <v>#N/A</v>
      </c>
      <c r="W293" s="366" t="e">
        <f t="shared" si="110"/>
        <v>#N/A</v>
      </c>
      <c r="X293" s="366" t="e">
        <f t="shared" si="110"/>
        <v>#N/A</v>
      </c>
      <c r="Y293" s="366" t="e">
        <f t="shared" si="110"/>
        <v>#N/A</v>
      </c>
      <c r="Z293" s="366" t="e">
        <f t="shared" si="110"/>
        <v>#N/A</v>
      </c>
      <c r="AA293" s="366" t="e">
        <f t="shared" si="110"/>
        <v>#N/A</v>
      </c>
      <c r="AB293" s="366" t="e">
        <f t="shared" si="110"/>
        <v>#N/A</v>
      </c>
      <c r="AC293" s="366" t="e">
        <f t="shared" si="110"/>
        <v>#N/A</v>
      </c>
      <c r="AD293" s="366" t="e">
        <f t="shared" si="110"/>
        <v>#N/A</v>
      </c>
      <c r="AE293" s="366" t="e">
        <f t="shared" si="110"/>
        <v>#N/A</v>
      </c>
      <c r="AF293" s="366" t="e">
        <f t="shared" si="110"/>
        <v>#N/A</v>
      </c>
      <c r="AG293" s="366" t="e">
        <f t="shared" si="110"/>
        <v>#N/A</v>
      </c>
      <c r="AH293" s="366" t="e">
        <f t="shared" si="110"/>
        <v>#N/A</v>
      </c>
      <c r="AI293" s="366" t="e">
        <f t="shared" si="110"/>
        <v>#N/A</v>
      </c>
      <c r="AJ293" s="366" t="e">
        <f t="shared" si="110"/>
        <v>#N/A</v>
      </c>
      <c r="AK293" s="366" t="e">
        <f t="shared" si="110"/>
        <v>#N/A</v>
      </c>
      <c r="AL293" s="366" t="e">
        <f t="shared" si="110"/>
        <v>#N/A</v>
      </c>
      <c r="AM293" s="366" t="e">
        <f t="shared" si="110"/>
        <v>#N/A</v>
      </c>
      <c r="AN293" s="366" t="e">
        <f t="shared" si="110"/>
        <v>#N/A</v>
      </c>
      <c r="AO293" s="366" t="e">
        <f t="shared" si="110"/>
        <v>#N/A</v>
      </c>
      <c r="AP293" s="366" t="e">
        <f t="shared" si="110"/>
        <v>#N/A</v>
      </c>
    </row>
    <row r="294" spans="1:42" x14ac:dyDescent="0.2">
      <c r="A294" s="33" t="s">
        <v>328</v>
      </c>
      <c r="B294" s="377">
        <f>SUM(IF(ISNUMBER(C294:AP294),C294:AP294))</f>
        <v>0</v>
      </c>
      <c r="C294" s="366">
        <f t="shared" ref="C294:AP294" si="111">IF(C2&lt;=analysis_period,C286/100*$Q$253,0)</f>
        <v>0</v>
      </c>
      <c r="D294" s="366">
        <f t="shared" si="111"/>
        <v>0</v>
      </c>
      <c r="E294" s="366">
        <f t="shared" si="111"/>
        <v>0</v>
      </c>
      <c r="F294" s="366">
        <f t="shared" si="111"/>
        <v>0</v>
      </c>
      <c r="G294" s="366">
        <f t="shared" si="111"/>
        <v>0</v>
      </c>
      <c r="H294" s="366">
        <f t="shared" si="111"/>
        <v>0</v>
      </c>
      <c r="I294" s="366">
        <f t="shared" si="111"/>
        <v>0</v>
      </c>
      <c r="J294" s="366">
        <f t="shared" si="111"/>
        <v>0</v>
      </c>
      <c r="K294" s="366">
        <f t="shared" si="111"/>
        <v>0</v>
      </c>
      <c r="L294" s="366">
        <f t="shared" si="111"/>
        <v>0</v>
      </c>
      <c r="M294" s="366">
        <f t="shared" si="111"/>
        <v>0</v>
      </c>
      <c r="N294" s="366">
        <f t="shared" si="111"/>
        <v>0</v>
      </c>
      <c r="O294" s="366">
        <f t="shared" si="111"/>
        <v>0</v>
      </c>
      <c r="P294" s="366">
        <f t="shared" si="111"/>
        <v>0</v>
      </c>
      <c r="Q294" s="366">
        <f t="shared" si="111"/>
        <v>0</v>
      </c>
      <c r="R294" s="366">
        <f t="shared" si="111"/>
        <v>0</v>
      </c>
      <c r="S294" s="366">
        <f t="shared" si="111"/>
        <v>0</v>
      </c>
      <c r="T294" s="366">
        <f t="shared" si="111"/>
        <v>0</v>
      </c>
      <c r="U294" s="366">
        <f t="shared" si="111"/>
        <v>0</v>
      </c>
      <c r="V294" s="366">
        <f t="shared" si="111"/>
        <v>0</v>
      </c>
      <c r="W294" s="366">
        <f t="shared" si="111"/>
        <v>0</v>
      </c>
      <c r="X294" s="366">
        <f t="shared" si="111"/>
        <v>0</v>
      </c>
      <c r="Y294" s="366">
        <f t="shared" si="111"/>
        <v>0</v>
      </c>
      <c r="Z294" s="366">
        <f t="shared" si="111"/>
        <v>0</v>
      </c>
      <c r="AA294" s="366">
        <f t="shared" si="111"/>
        <v>0</v>
      </c>
      <c r="AB294" s="366">
        <f t="shared" si="111"/>
        <v>0</v>
      </c>
      <c r="AC294" s="366">
        <f t="shared" si="111"/>
        <v>0</v>
      </c>
      <c r="AD294" s="366">
        <f t="shared" si="111"/>
        <v>0</v>
      </c>
      <c r="AE294" s="366">
        <f t="shared" si="111"/>
        <v>0</v>
      </c>
      <c r="AF294" s="366">
        <f t="shared" si="111"/>
        <v>0</v>
      </c>
      <c r="AG294" s="366">
        <f t="shared" si="111"/>
        <v>0</v>
      </c>
      <c r="AH294" s="366">
        <f t="shared" si="111"/>
        <v>0</v>
      </c>
      <c r="AI294" s="366">
        <f t="shared" si="111"/>
        <v>0</v>
      </c>
      <c r="AJ294" s="366">
        <f t="shared" si="111"/>
        <v>0</v>
      </c>
      <c r="AK294" s="366">
        <f t="shared" si="111"/>
        <v>0</v>
      </c>
      <c r="AL294" s="366">
        <f t="shared" si="111"/>
        <v>0</v>
      </c>
      <c r="AM294" s="366">
        <f t="shared" si="111"/>
        <v>0</v>
      </c>
      <c r="AN294" s="366">
        <f t="shared" si="111"/>
        <v>0</v>
      </c>
      <c r="AO294" s="366">
        <f t="shared" si="111"/>
        <v>0</v>
      </c>
      <c r="AP294" s="366">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6">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6"/>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6"/>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LOOKUP(C313,$B$300:$AP$300,$B$301:$AP$301)/100*$B634</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LOOKUP(C314,$B$300:$AP$300,$B$301:$AP$301)/100*$B635</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30">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30"/>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30"/>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LOOKUP(C330,$B$300:$AP$300,$B$301:$AP$301)/100*$B658</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LOOKUP(C331,$B$300:$AP$300,$B$301:$AP$301)/100*$B659</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LOOKUP(C332,$B$300:$AP$300,$B$301:$AP$301)/100*$B660</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LOOKUP(C333,$B$300:$AP$300,$B$301:$AP$301)/100*$B661</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LOOKUP(C334,$B$300:$AP$300,$B$301:$AP$301)/100*$B662</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LOOKUP(C335,$B$300:$AP$300,$B$301:$AP$301)/100*$B663</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LOOKUP(C336,$B$300:$AP$300,$B$301:$AP$301)/100*$B664</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LOOKUP(C337,$B$300:$AP$300,$B$301:$AP$301)/100*$B665</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LOOKUP(C338,$B$300:$AP$300,$B$301:$AP$301)/100*$B666</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LOOKUP(C339,$B$300:$AP$300,$B$301:$AP$301)/100*$B667</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4">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4"/>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4"/>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LOOKUP(C356,$B$300:$AP$300,$B$301:$AP$301)/100*$B690</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LOOKUP(C357,$B$300:$AP$300,$B$301:$AP$301)/100*$B691</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LOOKUP(C358,$B$300:$AP$300,$B$301:$AP$301)/100*$B692</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LOOKUP(C359,$B$300:$AP$300,$B$301:$AP$301)/100*$B693</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LOOKUP(C360,$B$300:$AP$300,$B$301:$AP$301)/100*$B694</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LOOKUP(C361,$B$300:$AP$300,$B$301:$AP$301)/100*$B695</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LOOKUP(C362,$B$300:$AP$300,$B$301:$AP$301)/100*$B696</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LOOKUP(C363,$B$300:$AP$300,$B$301:$AP$301)/100*$B697</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LOOKUP(C364,$B$300:$AP$300,$B$301:$AP$301)/100*$B698</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LOOKUP(C365,$B$300:$AP$300,$B$301:$AP$301)/100*$B699</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09" t="s">
        <v>65</v>
      </c>
      <c r="H381" s="410"/>
      <c r="I381" s="410"/>
      <c r="J381" s="411"/>
      <c r="K381" s="412" t="s">
        <v>66</v>
      </c>
      <c r="L381" s="413"/>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IF(Inputs!$C$146=0,0,depr_alloc_macrs_5_percent*100/Inputs!$C$146)</f>
        <v>0</v>
      </c>
      <c r="C383" s="162">
        <f>-$B$102*depr_alloc_macrs_5_percent/100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IF(Inputs!$C$146=0,0,depr_alloc_macrs_15_percent*100/Inputs!$C$146)</f>
        <v>0</v>
      </c>
      <c r="C384" s="162">
        <f>-$B$102*depr_alloc_macrs_15_percent/100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IF(Inputs!$C$146=0,0,depr_alloc_sl_5_percent*100/Inputs!$C$146)</f>
        <v>0</v>
      </c>
      <c r="C385" s="162">
        <f>-$B$102*depr_alloc_sl_5_percent/100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IF(Inputs!$C$146=0,0,depr_alloc_sl_15_percent*100/Inputs!$C$146)</f>
        <v>0</v>
      </c>
      <c r="C386" s="162">
        <f>-$B$102*depr_alloc_sl_15_percent/100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IF(Inputs!$C$146=0,0,depr_alloc_sl_20_percent*100/Inputs!$C$146)</f>
        <v>0</v>
      </c>
      <c r="C387" s="162">
        <f>-$B$102*depr_alloc_sl_20_percent/100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IF(Inputs!$C$146=0,0,depr_alloc_sl_39_percent*100/Inputs!$C$146)</f>
        <v>0</v>
      </c>
      <c r="C388" s="162">
        <f>-$B$102*depr_alloc_sl_39_percent/100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328</v>
      </c>
      <c r="B389" s="284">
        <f>IF(Inputs!$C$146=0,0,depr_alloc_custom_percent*100/Inputs!$C$146)</f>
        <v>0</v>
      </c>
      <c r="C389" s="163">
        <f>-$B$102*depr_alloc_custom_percent/100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6">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187</v>
      </c>
      <c r="B397" s="217">
        <f>IF(ibi_uti_amount_deprbas_fed="Yes",ibi_uti_amount,0)</f>
        <v>0</v>
      </c>
    </row>
    <row r="398" spans="1:17" s="122" customFormat="1" x14ac:dyDescent="0.2">
      <c r="A398" s="310" t="s">
        <v>188</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187</v>
      </c>
      <c r="B403" s="217">
        <f>IF(ibi_uti_percent_deprbas_fed="Yes",C541,0)</f>
        <v>0</v>
      </c>
    </row>
    <row r="404" spans="1:42" s="122" customFormat="1" x14ac:dyDescent="0.2">
      <c r="A404" s="310" t="s">
        <v>188</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328</v>
      </c>
      <c r="B422" s="227">
        <f t="array" ref="B422">SUM(IF(ISNUMBER(C422:AP422),C422:AP422))</f>
        <v>0</v>
      </c>
      <c r="C422" s="224">
        <f t="array" ref="C422:AP422">Inputs!D201:AQ201</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328</v>
      </c>
      <c r="B430" s="236">
        <f>SUM(IF(ISNUMBER(C430:AP430),C430:AP430))</f>
        <v>0</v>
      </c>
      <c r="C430" s="366">
        <f t="shared" ref="C430:AP430" si="179">IF(C2&lt;=analysis_period,C422/100*$Q$389,0)</f>
        <v>0</v>
      </c>
      <c r="D430" s="366">
        <f t="shared" si="179"/>
        <v>0</v>
      </c>
      <c r="E430" s="366">
        <f t="shared" si="179"/>
        <v>0</v>
      </c>
      <c r="F430" s="366">
        <f t="shared" si="179"/>
        <v>0</v>
      </c>
      <c r="G430" s="366">
        <f t="shared" si="179"/>
        <v>0</v>
      </c>
      <c r="H430" s="366">
        <f t="shared" si="179"/>
        <v>0</v>
      </c>
      <c r="I430" s="366">
        <f t="shared" si="179"/>
        <v>0</v>
      </c>
      <c r="J430" s="366">
        <f t="shared" si="179"/>
        <v>0</v>
      </c>
      <c r="K430" s="366">
        <f t="shared" si="179"/>
        <v>0</v>
      </c>
      <c r="L430" s="366">
        <f t="shared" si="179"/>
        <v>0</v>
      </c>
      <c r="M430" s="366">
        <f t="shared" si="179"/>
        <v>0</v>
      </c>
      <c r="N430" s="366">
        <f t="shared" si="179"/>
        <v>0</v>
      </c>
      <c r="O430" s="366">
        <f t="shared" si="179"/>
        <v>0</v>
      </c>
      <c r="P430" s="366">
        <f t="shared" si="179"/>
        <v>0</v>
      </c>
      <c r="Q430" s="366">
        <f t="shared" si="179"/>
        <v>0</v>
      </c>
      <c r="R430" s="366">
        <f t="shared" si="179"/>
        <v>0</v>
      </c>
      <c r="S430" s="366">
        <f t="shared" si="179"/>
        <v>0</v>
      </c>
      <c r="T430" s="366">
        <f t="shared" si="179"/>
        <v>0</v>
      </c>
      <c r="U430" s="366">
        <f t="shared" si="179"/>
        <v>0</v>
      </c>
      <c r="V430" s="366">
        <f t="shared" si="179"/>
        <v>0</v>
      </c>
      <c r="W430" s="366">
        <f t="shared" si="179"/>
        <v>0</v>
      </c>
      <c r="X430" s="366">
        <f t="shared" si="179"/>
        <v>0</v>
      </c>
      <c r="Y430" s="366">
        <f t="shared" si="179"/>
        <v>0</v>
      </c>
      <c r="Z430" s="366">
        <f t="shared" si="179"/>
        <v>0</v>
      </c>
      <c r="AA430" s="366">
        <f t="shared" si="179"/>
        <v>0</v>
      </c>
      <c r="AB430" s="366">
        <f t="shared" si="179"/>
        <v>0</v>
      </c>
      <c r="AC430" s="366">
        <f t="shared" si="179"/>
        <v>0</v>
      </c>
      <c r="AD430" s="366">
        <f t="shared" si="179"/>
        <v>0</v>
      </c>
      <c r="AE430" s="366">
        <f t="shared" si="179"/>
        <v>0</v>
      </c>
      <c r="AF430" s="366">
        <f t="shared" si="179"/>
        <v>0</v>
      </c>
      <c r="AG430" s="366">
        <f t="shared" si="179"/>
        <v>0</v>
      </c>
      <c r="AH430" s="366">
        <f t="shared" si="179"/>
        <v>0</v>
      </c>
      <c r="AI430" s="366">
        <f t="shared" si="179"/>
        <v>0</v>
      </c>
      <c r="AJ430" s="366">
        <f t="shared" si="179"/>
        <v>0</v>
      </c>
      <c r="AK430" s="366">
        <f t="shared" si="179"/>
        <v>0</v>
      </c>
      <c r="AL430" s="366">
        <f t="shared" si="179"/>
        <v>0</v>
      </c>
      <c r="AM430" s="366">
        <f t="shared" si="179"/>
        <v>0</v>
      </c>
      <c r="AN430" s="366">
        <f t="shared" si="179"/>
        <v>0</v>
      </c>
      <c r="AO430" s="366">
        <f t="shared" si="179"/>
        <v>0</v>
      </c>
      <c r="AP430" s="366">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LOOKUP(C441,$B$436:$AP$436,$B$437:$AP$437)*$B626/100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LOOKUP(C442,$B$436:$AP$436,$B$437:$AP$437)*$B627/100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LOOKUP(C443,$B$436:$AP$436,$B$437:$AP$437)*$B628/100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LOOKUP(C444,$B$436:$AP$436,$B$437:$AP$437)*$B629/100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LOOKUP(C445,$B$436:$AP$436,$B$437:$AP$437)*$B630/100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LOOKUP(C446,$B$436:$AP$436,$B$437:$AP$437)*$B631/100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LOOKUP(C447,$B$436:$AP$436,$B$437:$AP$437)*$B632/100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LOOKUP(C448,$B$436:$AP$436,$B$437:$AP$437)*$B633/100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LOOKUP(C449,$B$436:$AP$436,$B$437:$AP$437)*$B634/100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LOOKUP(C450,$B$436:$AP$436,$B$437:$AP$437)*$B635/100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LOOKUP(C467,$B$436:$AP$436,$B$437:$AP$437)*$B658/100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LOOKUP(C474,$B$436:$AP$436,$B$437:$AP$437)*$B665/100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LOOKUP(C476,$B$436:$AP$436,$B$437:$AP$437)*$B667/100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LOOKUP(C493,$B$436:$AP$436,$B$437:$AP$437)*$B690/100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LOOKUP(C494,$B$436:$AP$436,$B$437:$AP$437)*$B691/100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LOOKUP(C495,$B$436:$AP$436,$B$437:$AP$437)*$B692/100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LOOKUP(C496,$B$436:$AP$436,$B$437:$AP$437)*$B693/100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LOOKUP(C497,$B$436:$AP$436,$B$437:$AP$437)*$B694/100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LOOKUP(C498,$B$436:$AP$436,$B$437:$AP$437)*$B695/100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LOOKUP(C499,$B$436:$AP$436,$B$437:$AP$437)*$B696/100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LOOKUP(C500,$B$436:$AP$436,$B$437:$AP$437)*$B697/100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LOOKUP(C501,$B$436:$AP$436,$B$437:$AP$437)*$B698/100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LOOKUP(C502,$B$436:$AP$436,$B$437:$AP$437)*$B699/100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288</v>
      </c>
      <c r="C520" s="152">
        <f>IF(ptc_sta_amount="n/a",Inputs!D176,IF(C$2&lt;=ptc_sta_term,ptc_sta_amount*(1+ptc_sta_escal/100)^B$2,0))</f>
        <v>0</v>
      </c>
      <c r="D520" s="152">
        <f>IF(ptc_sta_amount="n/a",Inputs!E176,IF(D$2&lt;=ptc_sta_term,ptc_sta_amount*(1+ptc_sta_escal/100)^C$2,0))</f>
        <v>0</v>
      </c>
      <c r="E520" s="152">
        <f>IF(ptc_sta_amount="n/a",Inputs!F176,IF(E$2&lt;=ptc_sta_term,ptc_sta_amount*(1+ptc_sta_escal/100)^D$2,0))</f>
        <v>0</v>
      </c>
      <c r="F520" s="152">
        <f>IF(ptc_sta_amount="n/a",Inputs!G176,IF(F$2&lt;=ptc_sta_term,ptc_sta_amount*(1+ptc_sta_escal/100)^E$2,0))</f>
        <v>0</v>
      </c>
      <c r="G520" s="152">
        <f>IF(ptc_sta_amount="n/a",Inputs!H176,IF(G$2&lt;=ptc_sta_term,ptc_sta_amount*(1+ptc_sta_escal/100)^F$2,0))</f>
        <v>0</v>
      </c>
      <c r="H520" s="152">
        <f>IF(ptc_sta_amount="n/a",Inputs!I176,IF(H$2&lt;=ptc_sta_term,ptc_sta_amount*(1+ptc_sta_escal/100)^G$2,0))</f>
        <v>0</v>
      </c>
      <c r="I520" s="152">
        <f>IF(ptc_sta_amount="n/a",Inputs!J176,IF(I$2&lt;=ptc_sta_term,ptc_sta_amount*(1+ptc_sta_escal/100)^H$2,0))</f>
        <v>0</v>
      </c>
      <c r="J520" s="152">
        <f>IF(ptc_sta_amount="n/a",Inputs!K176,IF(J$2&lt;=ptc_sta_term,ptc_sta_amount*(1+ptc_sta_escal/100)^I$2,0))</f>
        <v>0</v>
      </c>
      <c r="K520" s="152">
        <f>IF(ptc_sta_amount="n/a",Inputs!L176,IF(K$2&lt;=ptc_sta_term,ptc_sta_amount*(1+ptc_sta_escal/100)^J$2,0))</f>
        <v>0</v>
      </c>
      <c r="L520" s="152">
        <f>IF(ptc_sta_amount="n/a",Inputs!M176,IF(L$2&lt;=ptc_sta_term,ptc_sta_amount*(1+ptc_sta_escal/100)^K$2,0))</f>
        <v>0</v>
      </c>
      <c r="M520" s="152">
        <f>IF(ptc_sta_amount="n/a",Inputs!N176,IF(M$2&lt;=ptc_sta_term,ptc_sta_amount*(1+ptc_sta_escal/100)^L$2,0))</f>
        <v>0</v>
      </c>
      <c r="N520" s="152">
        <f>IF(ptc_sta_amount="n/a",Inputs!O176,IF(N$2&lt;=ptc_sta_term,ptc_sta_amount*(1+ptc_sta_escal/100)^M$2,0))</f>
        <v>0</v>
      </c>
      <c r="O520" s="152">
        <f>IF(ptc_sta_amount="n/a",Inputs!P176,IF(O$2&lt;=ptc_sta_term,ptc_sta_amount*(1+ptc_sta_escal/100)^N$2,0))</f>
        <v>0</v>
      </c>
      <c r="P520" s="152">
        <f>IF(ptc_sta_amount="n/a",Inputs!Q176,IF(P$2&lt;=ptc_sta_term,ptc_sta_amount*(1+ptc_sta_escal/100)^O$2,0))</f>
        <v>0</v>
      </c>
      <c r="Q520" s="152">
        <f>IF(ptc_sta_amount="n/a",Inputs!R176,IF(Q$2&lt;=ptc_sta_term,ptc_sta_amount*(1+ptc_sta_escal/100)^P$2,0))</f>
        <v>0</v>
      </c>
      <c r="R520" s="152">
        <f>IF(ptc_sta_amount="n/a",Inputs!S176,IF(R$2&lt;=ptc_sta_term,ptc_sta_amount*(1+ptc_sta_escal/100)^Q$2,0))</f>
        <v>0</v>
      </c>
      <c r="S520" s="152">
        <f>IF(ptc_sta_amount="n/a",Inputs!T176,IF(S$2&lt;=ptc_sta_term,ptc_sta_amount*(1+ptc_sta_escal/100)^R$2,0))</f>
        <v>0</v>
      </c>
      <c r="T520" s="152">
        <f>IF(ptc_sta_amount="n/a",Inputs!U176,IF(T$2&lt;=ptc_sta_term,ptc_sta_amount*(1+ptc_sta_escal/100)^S$2,0))</f>
        <v>0</v>
      </c>
      <c r="U520" s="152">
        <f>IF(ptc_sta_amount="n/a",Inputs!V176,IF(U$2&lt;=ptc_sta_term,ptc_sta_amount*(1+ptc_sta_escal/100)^T$2,0))</f>
        <v>0</v>
      </c>
      <c r="V520" s="152">
        <f>IF(ptc_sta_amount="n/a",Inputs!W176,IF(V$2&lt;=ptc_sta_term,ptc_sta_amount*(1+ptc_sta_escal/100)^U$2,0))</f>
        <v>0</v>
      </c>
      <c r="W520" s="152">
        <f>IF(ptc_sta_amount="n/a",Inputs!X176,IF(W$2&lt;=ptc_sta_term,ptc_sta_amount*(1+ptc_sta_escal/100)^V$2,0))</f>
        <v>0</v>
      </c>
      <c r="X520" s="152">
        <f>IF(ptc_sta_amount="n/a",Inputs!Y176,IF(X$2&lt;=ptc_sta_term,ptc_sta_amount*(1+ptc_sta_escal/100)^W$2,0))</f>
        <v>0</v>
      </c>
      <c r="Y520" s="152">
        <f>IF(ptc_sta_amount="n/a",Inputs!Z176,IF(Y$2&lt;=ptc_sta_term,ptc_sta_amount*(1+ptc_sta_escal/100)^X$2,0))</f>
        <v>0</v>
      </c>
      <c r="Z520" s="152">
        <f>IF(ptc_sta_amount="n/a",Inputs!AA176,IF(Z$2&lt;=ptc_sta_term,ptc_sta_amount*(1+ptc_sta_escal/100)^Y$2,0))</f>
        <v>0</v>
      </c>
      <c r="AA520" s="152">
        <f>IF(ptc_sta_amount="n/a",Inputs!AB176,IF(AA$2&lt;=ptc_sta_term,ptc_sta_amount*(1+ptc_sta_escal/100)^Z$2,0))</f>
        <v>0</v>
      </c>
      <c r="AB520" s="152">
        <f>IF(ptc_sta_amount="n/a",Inputs!AC176,IF(AB$2&lt;=ptc_sta_term,ptc_sta_amount*(1+ptc_sta_escal/100)^AA$2,0))</f>
        <v>0</v>
      </c>
      <c r="AC520" s="152">
        <f>IF(ptc_sta_amount="n/a",Inputs!AD176,IF(AC$2&lt;=ptc_sta_term,ptc_sta_amount*(1+ptc_sta_escal/100)^AB$2,0))</f>
        <v>0</v>
      </c>
      <c r="AD520" s="152">
        <f>IF(ptc_sta_amount="n/a",Inputs!AE176,IF(AD$2&lt;=ptc_sta_term,ptc_sta_amount*(1+ptc_sta_escal/100)^AC$2,0))</f>
        <v>0</v>
      </c>
      <c r="AE520" s="152">
        <f>IF(ptc_sta_amount="n/a",Inputs!AF176,IF(AE$2&lt;=ptc_sta_term,ptc_sta_amount*(1+ptc_sta_escal/100)^AD$2,0))</f>
        <v>0</v>
      </c>
      <c r="AF520" s="152">
        <f>IF(ptc_sta_amount="n/a",Inputs!AG176,IF(AF$2&lt;=ptc_sta_term,ptc_sta_amount*(1+ptc_sta_escal/100)^AE$2,0))</f>
        <v>0</v>
      </c>
      <c r="AG520" s="152">
        <f>IF(ptc_sta_amount="n/a",Inputs!AH176,IF(AG$2&lt;=ptc_sta_term,ptc_sta_amount*(1+ptc_sta_escal/100)^AF$2,0))</f>
        <v>0</v>
      </c>
      <c r="AH520" s="152">
        <f>IF(ptc_sta_amount="n/a",Inputs!AI176,IF(AH$2&lt;=ptc_sta_term,ptc_sta_amount*(1+ptc_sta_escal/100)^AG$2,0))</f>
        <v>0</v>
      </c>
      <c r="AI520" s="152">
        <f>IF(ptc_sta_amount="n/a",Inputs!AJ176,IF(AI$2&lt;=ptc_sta_term,ptc_sta_amount*(1+ptc_sta_escal/100)^AH$2,0))</f>
        <v>0</v>
      </c>
      <c r="AJ520" s="152">
        <f>IF(ptc_sta_amount="n/a",Inputs!AK176,IF(AJ$2&lt;=ptc_sta_term,ptc_sta_amount*(1+ptc_sta_escal/100)^AI$2,0))</f>
        <v>0</v>
      </c>
      <c r="AK520" s="152">
        <f>IF(ptc_sta_amount="n/a",Inputs!AL176,IF(AK$2&lt;=ptc_sta_term,ptc_sta_amount*(1+ptc_sta_escal/100)^AJ$2,0))</f>
        <v>0</v>
      </c>
      <c r="AL520" s="152">
        <f>IF(ptc_sta_amount="n/a",Inputs!AM176,IF(AL$2&lt;=ptc_sta_term,ptc_sta_amount*(1+ptc_sta_escal/100)^AK$2,0))</f>
        <v>0</v>
      </c>
      <c r="AM520" s="152">
        <f>IF(ptc_sta_amount="n/a",Inputs!AN176,IF(AM$2&lt;=ptc_sta_term,ptc_sta_amount*(1+ptc_sta_escal/100)^AL$2,0))</f>
        <v>0</v>
      </c>
      <c r="AN520" s="152">
        <f>IF(ptc_sta_amount="n/a",Inputs!AO176,IF(AN$2&lt;=ptc_sta_term,ptc_sta_amount*(1+ptc_sta_escal/100)^AM$2,0))</f>
        <v>0</v>
      </c>
      <c r="AO520" s="152">
        <f>IF(ptc_sta_amount="n/a",Inputs!AP176,IF(AO$2&lt;=ptc_sta_term,ptc_sta_amount*(1+ptc_sta_escal/100)^AN$2,0))</f>
        <v>0</v>
      </c>
      <c r="AP520" s="152">
        <f>IF(ptc_sta_amount="n/a",Inputs!AQ176,IF(AP$2&lt;=ptc_sta_term,ptc_sta_amount*(1+ptc_sta_escal/100)^AO$2,0))</f>
        <v>0</v>
      </c>
    </row>
    <row r="521" spans="1:42" s="16" customFormat="1" x14ac:dyDescent="0.2">
      <c r="A521" s="32" t="s">
        <v>289</v>
      </c>
      <c r="C521" s="152">
        <f>ROUND(C520*1000,0)</f>
        <v>0</v>
      </c>
      <c r="D521" s="152">
        <f>ROUND(D520*1000,0)</f>
        <v>0</v>
      </c>
      <c r="E521" s="152">
        <f t="shared" ref="E521:AP521" si="261">ROUND(E520*1000,0)</f>
        <v>0</v>
      </c>
      <c r="F521" s="152">
        <f t="shared" si="261"/>
        <v>0</v>
      </c>
      <c r="G521" s="152">
        <f t="shared" si="261"/>
        <v>0</v>
      </c>
      <c r="H521" s="152">
        <f t="shared" si="261"/>
        <v>0</v>
      </c>
      <c r="I521" s="152">
        <f t="shared" si="261"/>
        <v>0</v>
      </c>
      <c r="J521" s="152">
        <f t="shared" si="261"/>
        <v>0</v>
      </c>
      <c r="K521" s="152">
        <f t="shared" si="261"/>
        <v>0</v>
      </c>
      <c r="L521" s="152">
        <f t="shared" si="261"/>
        <v>0</v>
      </c>
      <c r="M521" s="152">
        <f t="shared" si="261"/>
        <v>0</v>
      </c>
      <c r="N521" s="152">
        <f t="shared" si="261"/>
        <v>0</v>
      </c>
      <c r="O521" s="152">
        <f t="shared" si="261"/>
        <v>0</v>
      </c>
      <c r="P521" s="152">
        <f t="shared" si="261"/>
        <v>0</v>
      </c>
      <c r="Q521" s="152">
        <f t="shared" si="261"/>
        <v>0</v>
      </c>
      <c r="R521" s="152">
        <f t="shared" si="261"/>
        <v>0</v>
      </c>
      <c r="S521" s="152">
        <f t="shared" si="261"/>
        <v>0</v>
      </c>
      <c r="T521" s="152">
        <f t="shared" si="261"/>
        <v>0</v>
      </c>
      <c r="U521" s="152">
        <f t="shared" si="261"/>
        <v>0</v>
      </c>
      <c r="V521" s="152">
        <f t="shared" si="261"/>
        <v>0</v>
      </c>
      <c r="W521" s="152">
        <f t="shared" si="261"/>
        <v>0</v>
      </c>
      <c r="X521" s="152">
        <f t="shared" si="261"/>
        <v>0</v>
      </c>
      <c r="Y521" s="152">
        <f t="shared" si="261"/>
        <v>0</v>
      </c>
      <c r="Z521" s="152">
        <f t="shared" si="261"/>
        <v>0</v>
      </c>
      <c r="AA521" s="152">
        <f t="shared" si="261"/>
        <v>0</v>
      </c>
      <c r="AB521" s="152">
        <f t="shared" si="261"/>
        <v>0</v>
      </c>
      <c r="AC521" s="152">
        <f t="shared" si="261"/>
        <v>0</v>
      </c>
      <c r="AD521" s="152">
        <f t="shared" si="261"/>
        <v>0</v>
      </c>
      <c r="AE521" s="152">
        <f t="shared" si="261"/>
        <v>0</v>
      </c>
      <c r="AF521" s="152">
        <f t="shared" si="261"/>
        <v>0</v>
      </c>
      <c r="AG521" s="152">
        <f t="shared" si="261"/>
        <v>0</v>
      </c>
      <c r="AH521" s="152">
        <f t="shared" si="261"/>
        <v>0</v>
      </c>
      <c r="AI521" s="152">
        <f t="shared" si="261"/>
        <v>0</v>
      </c>
      <c r="AJ521" s="152">
        <f t="shared" si="261"/>
        <v>0</v>
      </c>
      <c r="AK521" s="152">
        <f t="shared" si="261"/>
        <v>0</v>
      </c>
      <c r="AL521" s="152">
        <f t="shared" si="261"/>
        <v>0</v>
      </c>
      <c r="AM521" s="152">
        <f t="shared" si="261"/>
        <v>0</v>
      </c>
      <c r="AN521" s="152">
        <f t="shared" si="261"/>
        <v>0</v>
      </c>
      <c r="AO521" s="152">
        <f t="shared" si="261"/>
        <v>0</v>
      </c>
      <c r="AP521" s="152">
        <f t="shared" si="261"/>
        <v>0</v>
      </c>
    </row>
    <row r="522" spans="1:42" s="16" customFormat="1" x14ac:dyDescent="0.2">
      <c r="A522" s="32" t="s">
        <v>382</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288</v>
      </c>
      <c r="C526" s="152">
        <f>IF(ptc_fed_amount="n/a",Inputs!D175,IF(C$2&lt;=ptc_fed_term,ptc_fed_amount*(1+ptc_fed_escal/100)^B$2,0))</f>
        <v>0</v>
      </c>
      <c r="D526" s="152">
        <f>IF(ptc_fed_amount="n/a",Inputs!E175,IF(D$2&lt;=ptc_fed_term,ptc_fed_amount*(1+ptc_fed_escal/100)^C$2,0))</f>
        <v>0</v>
      </c>
      <c r="E526" s="152">
        <f>IF(ptc_fed_amount="n/a",Inputs!F175,IF(E$2&lt;=ptc_fed_term,ptc_fed_amount*(1+ptc_fed_escal/100)^D$2,0))</f>
        <v>0</v>
      </c>
      <c r="F526" s="152">
        <f>IF(ptc_fed_amount="n/a",Inputs!G175,IF(F$2&lt;=ptc_fed_term,ptc_fed_amount*(1+ptc_fed_escal/100)^E$2,0))</f>
        <v>0</v>
      </c>
      <c r="G526" s="152">
        <f>IF(ptc_fed_amount="n/a",Inputs!H175,IF(G$2&lt;=ptc_fed_term,ptc_fed_amount*(1+ptc_fed_escal/100)^F$2,0))</f>
        <v>0</v>
      </c>
      <c r="H526" s="152">
        <f>IF(ptc_fed_amount="n/a",Inputs!I175,IF(H$2&lt;=ptc_fed_term,ptc_fed_amount*(1+ptc_fed_escal/100)^G$2,0))</f>
        <v>0</v>
      </c>
      <c r="I526" s="152">
        <f>IF(ptc_fed_amount="n/a",Inputs!J175,IF(I$2&lt;=ptc_fed_term,ptc_fed_amount*(1+ptc_fed_escal/100)^H$2,0))</f>
        <v>0</v>
      </c>
      <c r="J526" s="152">
        <f>IF(ptc_fed_amount="n/a",Inputs!K175,IF(J$2&lt;=ptc_fed_term,ptc_fed_amount*(1+ptc_fed_escal/100)^I$2,0))</f>
        <v>0</v>
      </c>
      <c r="K526" s="152">
        <f>IF(ptc_fed_amount="n/a",Inputs!L175,IF(K$2&lt;=ptc_fed_term,ptc_fed_amount*(1+ptc_fed_escal/100)^J$2,0))</f>
        <v>0</v>
      </c>
      <c r="L526" s="152">
        <f>IF(ptc_fed_amount="n/a",Inputs!M175,IF(L$2&lt;=ptc_fed_term,ptc_fed_amount*(1+ptc_fed_escal/100)^K$2,0))</f>
        <v>0</v>
      </c>
      <c r="M526" s="152">
        <f>IF(ptc_fed_amount="n/a",Inputs!N175,IF(M$2&lt;=ptc_fed_term,ptc_fed_amount*(1+ptc_fed_escal/100)^L$2,0))</f>
        <v>0</v>
      </c>
      <c r="N526" s="152">
        <f>IF(ptc_fed_amount="n/a",Inputs!O175,IF(N$2&lt;=ptc_fed_term,ptc_fed_amount*(1+ptc_fed_escal/100)^M$2,0))</f>
        <v>0</v>
      </c>
      <c r="O526" s="152">
        <f>IF(ptc_fed_amount="n/a",Inputs!P175,IF(O$2&lt;=ptc_fed_term,ptc_fed_amount*(1+ptc_fed_escal/100)^N$2,0))</f>
        <v>0</v>
      </c>
      <c r="P526" s="152">
        <f>IF(ptc_fed_amount="n/a",Inputs!Q175,IF(P$2&lt;=ptc_fed_term,ptc_fed_amount*(1+ptc_fed_escal/100)^O$2,0))</f>
        <v>0</v>
      </c>
      <c r="Q526" s="152">
        <f>IF(ptc_fed_amount="n/a",Inputs!R175,IF(Q$2&lt;=ptc_fed_term,ptc_fed_amount*(1+ptc_fed_escal/100)^P$2,0))</f>
        <v>0</v>
      </c>
      <c r="R526" s="152">
        <f>IF(ptc_fed_amount="n/a",Inputs!S175,IF(R$2&lt;=ptc_fed_term,ptc_fed_amount*(1+ptc_fed_escal/100)^Q$2,0))</f>
        <v>0</v>
      </c>
      <c r="S526" s="152">
        <f>IF(ptc_fed_amount="n/a",Inputs!T175,IF(S$2&lt;=ptc_fed_term,ptc_fed_amount*(1+ptc_fed_escal/100)^R$2,0))</f>
        <v>0</v>
      </c>
      <c r="T526" s="152">
        <f>IF(ptc_fed_amount="n/a",Inputs!U175,IF(T$2&lt;=ptc_fed_term,ptc_fed_amount*(1+ptc_fed_escal/100)^S$2,0))</f>
        <v>0</v>
      </c>
      <c r="U526" s="152">
        <f>IF(ptc_fed_amount="n/a",Inputs!V175,IF(U$2&lt;=ptc_fed_term,ptc_fed_amount*(1+ptc_fed_escal/100)^T$2,0))</f>
        <v>0</v>
      </c>
      <c r="V526" s="152">
        <f>IF(ptc_fed_amount="n/a",Inputs!W175,IF(V$2&lt;=ptc_fed_term,ptc_fed_amount*(1+ptc_fed_escal/100)^U$2,0))</f>
        <v>0</v>
      </c>
      <c r="W526" s="152">
        <f>IF(ptc_fed_amount="n/a",Inputs!X175,IF(W$2&lt;=ptc_fed_term,ptc_fed_amount*(1+ptc_fed_escal/100)^V$2,0))</f>
        <v>0</v>
      </c>
      <c r="X526" s="152">
        <f>IF(ptc_fed_amount="n/a",Inputs!Y175,IF(X$2&lt;=ptc_fed_term,ptc_fed_amount*(1+ptc_fed_escal/100)^W$2,0))</f>
        <v>0</v>
      </c>
      <c r="Y526" s="152">
        <f>IF(ptc_fed_amount="n/a",Inputs!Z175,IF(Y$2&lt;=ptc_fed_term,ptc_fed_amount*(1+ptc_fed_escal/100)^X$2,0))</f>
        <v>0</v>
      </c>
      <c r="Z526" s="152">
        <f>IF(ptc_fed_amount="n/a",Inputs!AA175,IF(Z$2&lt;=ptc_fed_term,ptc_fed_amount*(1+ptc_fed_escal/100)^Y$2,0))</f>
        <v>0</v>
      </c>
      <c r="AA526" s="152">
        <f>IF(ptc_fed_amount="n/a",Inputs!AB175,IF(AA$2&lt;=ptc_fed_term,ptc_fed_amount*(1+ptc_fed_escal/100)^Z$2,0))</f>
        <v>0</v>
      </c>
      <c r="AB526" s="152">
        <f>IF(ptc_fed_amount="n/a",Inputs!AC175,IF(AB$2&lt;=ptc_fed_term,ptc_fed_amount*(1+ptc_fed_escal/100)^AA$2,0))</f>
        <v>0</v>
      </c>
      <c r="AC526" s="152">
        <f>IF(ptc_fed_amount="n/a",Inputs!AD175,IF(AC$2&lt;=ptc_fed_term,ptc_fed_amount*(1+ptc_fed_escal/100)^AB$2,0))</f>
        <v>0</v>
      </c>
      <c r="AD526" s="152">
        <f>IF(ptc_fed_amount="n/a",Inputs!AE175,IF(AD$2&lt;=ptc_fed_term,ptc_fed_amount*(1+ptc_fed_escal/100)^AC$2,0))</f>
        <v>0</v>
      </c>
      <c r="AE526" s="152">
        <f>IF(ptc_fed_amount="n/a",Inputs!AF175,IF(AE$2&lt;=ptc_fed_term,ptc_fed_amount*(1+ptc_fed_escal/100)^AD$2,0))</f>
        <v>0</v>
      </c>
      <c r="AF526" s="152">
        <f>IF(ptc_fed_amount="n/a",Inputs!AG175,IF(AF$2&lt;=ptc_fed_term,ptc_fed_amount*(1+ptc_fed_escal/100)^AE$2,0))</f>
        <v>0</v>
      </c>
      <c r="AG526" s="152">
        <f>IF(ptc_fed_amount="n/a",Inputs!AH175,IF(AG$2&lt;=ptc_fed_term,ptc_fed_amount*(1+ptc_fed_escal/100)^AF$2,0))</f>
        <v>0</v>
      </c>
      <c r="AH526" s="152">
        <f>IF(ptc_fed_amount="n/a",Inputs!AI175,IF(AH$2&lt;=ptc_fed_term,ptc_fed_amount*(1+ptc_fed_escal/100)^AG$2,0))</f>
        <v>0</v>
      </c>
      <c r="AI526" s="152">
        <f>IF(ptc_fed_amount="n/a",Inputs!AJ175,IF(AI$2&lt;=ptc_fed_term,ptc_fed_amount*(1+ptc_fed_escal/100)^AH$2,0))</f>
        <v>0</v>
      </c>
      <c r="AJ526" s="152">
        <f>IF(ptc_fed_amount="n/a",Inputs!AK175,IF(AJ$2&lt;=ptc_fed_term,ptc_fed_amount*(1+ptc_fed_escal/100)^AI$2,0))</f>
        <v>0</v>
      </c>
      <c r="AK526" s="152">
        <f>IF(ptc_fed_amount="n/a",Inputs!AL175,IF(AK$2&lt;=ptc_fed_term,ptc_fed_amount*(1+ptc_fed_escal/100)^AJ$2,0))</f>
        <v>0</v>
      </c>
      <c r="AL526" s="152">
        <f>IF(ptc_fed_amount="n/a",Inputs!AM175,IF(AL$2&lt;=ptc_fed_term,ptc_fed_amount*(1+ptc_fed_escal/100)^AK$2,0))</f>
        <v>0</v>
      </c>
      <c r="AM526" s="152">
        <f>IF(ptc_fed_amount="n/a",Inputs!AN175,IF(AM$2&lt;=ptc_fed_term,ptc_fed_amount*(1+ptc_fed_escal/100)^AL$2,0))</f>
        <v>0</v>
      </c>
      <c r="AN526" s="152">
        <f>IF(ptc_fed_amount="n/a",Inputs!AO175,IF(AN$2&lt;=ptc_fed_term,ptc_fed_amount*(1+ptc_fed_escal/100)^AM$2,0))</f>
        <v>0</v>
      </c>
      <c r="AO526" s="152">
        <f>IF(ptc_fed_amount="n/a",Inputs!AP175,IF(AO$2&lt;=ptc_fed_term,ptc_fed_amount*(1+ptc_fed_escal/100)^AN$2,0))</f>
        <v>0</v>
      </c>
      <c r="AP526" s="152">
        <f>IF(ptc_fed_amount="n/a",Inputs!AQ175,IF(AP$2&lt;=ptc_fed_term,ptc_fed_amount*(1+ptc_fed_escal/100)^AO$2,0))</f>
        <v>0</v>
      </c>
    </row>
    <row r="527" spans="1:42" s="16" customFormat="1" x14ac:dyDescent="0.2">
      <c r="A527" s="32" t="s">
        <v>289</v>
      </c>
      <c r="C527" s="152">
        <f>ROUND(C526*1000,0)</f>
        <v>0</v>
      </c>
      <c r="D527" s="152">
        <f>ROUND(D526*1000,0)</f>
        <v>0</v>
      </c>
      <c r="E527" s="152">
        <f t="shared" ref="E527:AP527" si="264">ROUND(E526*1000,0)</f>
        <v>0</v>
      </c>
      <c r="F527" s="152">
        <f t="shared" si="264"/>
        <v>0</v>
      </c>
      <c r="G527" s="152">
        <f t="shared" si="264"/>
        <v>0</v>
      </c>
      <c r="H527" s="152">
        <f t="shared" si="264"/>
        <v>0</v>
      </c>
      <c r="I527" s="152">
        <f t="shared" si="264"/>
        <v>0</v>
      </c>
      <c r="J527" s="152">
        <f t="shared" si="264"/>
        <v>0</v>
      </c>
      <c r="K527" s="152">
        <f t="shared" si="264"/>
        <v>0</v>
      </c>
      <c r="L527" s="152">
        <f t="shared" si="264"/>
        <v>0</v>
      </c>
      <c r="M527" s="152">
        <f t="shared" si="264"/>
        <v>0</v>
      </c>
      <c r="N527" s="152">
        <f t="shared" si="264"/>
        <v>0</v>
      </c>
      <c r="O527" s="152">
        <f t="shared" si="264"/>
        <v>0</v>
      </c>
      <c r="P527" s="152">
        <f t="shared" si="264"/>
        <v>0</v>
      </c>
      <c r="Q527" s="152">
        <f t="shared" si="264"/>
        <v>0</v>
      </c>
      <c r="R527" s="152">
        <f t="shared" si="264"/>
        <v>0</v>
      </c>
      <c r="S527" s="152">
        <f t="shared" si="264"/>
        <v>0</v>
      </c>
      <c r="T527" s="152">
        <f t="shared" si="264"/>
        <v>0</v>
      </c>
      <c r="U527" s="152">
        <f t="shared" si="264"/>
        <v>0</v>
      </c>
      <c r="V527" s="152">
        <f t="shared" si="264"/>
        <v>0</v>
      </c>
      <c r="W527" s="152">
        <f t="shared" si="264"/>
        <v>0</v>
      </c>
      <c r="X527" s="152">
        <f t="shared" si="264"/>
        <v>0</v>
      </c>
      <c r="Y527" s="152">
        <f t="shared" si="264"/>
        <v>0</v>
      </c>
      <c r="Z527" s="152">
        <f t="shared" si="264"/>
        <v>0</v>
      </c>
      <c r="AA527" s="152">
        <f t="shared" si="264"/>
        <v>0</v>
      </c>
      <c r="AB527" s="152">
        <f t="shared" si="264"/>
        <v>0</v>
      </c>
      <c r="AC527" s="152">
        <f t="shared" si="264"/>
        <v>0</v>
      </c>
      <c r="AD527" s="152">
        <f t="shared" si="264"/>
        <v>0</v>
      </c>
      <c r="AE527" s="152">
        <f t="shared" si="264"/>
        <v>0</v>
      </c>
      <c r="AF527" s="152">
        <f t="shared" si="264"/>
        <v>0</v>
      </c>
      <c r="AG527" s="152">
        <f t="shared" si="264"/>
        <v>0</v>
      </c>
      <c r="AH527" s="152">
        <f t="shared" si="264"/>
        <v>0</v>
      </c>
      <c r="AI527" s="152">
        <f t="shared" si="264"/>
        <v>0</v>
      </c>
      <c r="AJ527" s="152">
        <f t="shared" si="264"/>
        <v>0</v>
      </c>
      <c r="AK527" s="152">
        <f t="shared" si="264"/>
        <v>0</v>
      </c>
      <c r="AL527" s="152">
        <f t="shared" si="264"/>
        <v>0</v>
      </c>
      <c r="AM527" s="152">
        <f t="shared" si="264"/>
        <v>0</v>
      </c>
      <c r="AN527" s="152">
        <f t="shared" si="264"/>
        <v>0</v>
      </c>
      <c r="AO527" s="152">
        <f t="shared" si="264"/>
        <v>0</v>
      </c>
      <c r="AP527" s="152">
        <f t="shared" si="264"/>
        <v>0</v>
      </c>
    </row>
    <row r="528" spans="1:42" s="16" customFormat="1" x14ac:dyDescent="0.2">
      <c r="A528" s="32" t="s">
        <v>382</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Inputs!B115</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Inputs!B119</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Inputs!B120</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Federal (% of total installed cost)</v>
      </c>
      <c r="C539" s="209">
        <f>MIN(ibi_fed_percent/100*total_installed_cost,Inputs!D121)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State (% of total installed cost)</v>
      </c>
      <c r="C540" s="209">
        <f>MIN(ibi_sta_percent/100*total_installed_cost,Inputs!D122)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Utility (% of total installed cost)</v>
      </c>
      <c r="C541" s="209">
        <f>MIN(ibi_uti_percent/100*total_installed_cost,Inputs!D123)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Inputs!B124</f>
        <v>Other (% of total installed cost)</v>
      </c>
      <c r="C542" s="209">
        <f>MIN(ibi_oth_percent/100*total_installed_cost,Inputs!D124)</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Inputs!B129</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Inputs!B131</f>
        <v>Federal ($/kWh)</v>
      </c>
    </row>
    <row r="554" spans="1:42" x14ac:dyDescent="0.2">
      <c r="A554" s="27" t="s">
        <v>36</v>
      </c>
      <c r="C554" s="152">
        <f>IF(pbi_fed_amount="n/a",Inputs!D170,IF(AND(C$2&lt;=pbi_fed_term,C$2&lt;=analysis_period),pbi_fed_amount*(1+pbi_fed_escal/100)^B$2,0))</f>
        <v>0</v>
      </c>
      <c r="D554" s="152">
        <f>IF(pbi_fed_amount="n/a",Inputs!E170,IF(AND(D$2&lt;=pbi_fed_term,D$2&lt;=analysis_period),pbi_fed_amount*(1+pbi_fed_escal/100)^C$2,0))</f>
        <v>0</v>
      </c>
      <c r="E554" s="152">
        <f>IF(pbi_fed_amount="n/a",Inputs!F170,IF(AND(E$2&lt;=pbi_fed_term,E$2&lt;=analysis_period),pbi_fed_amount*(1+pbi_fed_escal/100)^D$2,0))</f>
        <v>0</v>
      </c>
      <c r="F554" s="152">
        <f>IF(pbi_fed_amount="n/a",Inputs!G170,IF(AND(F$2&lt;=pbi_fed_term,F$2&lt;=analysis_period),pbi_fed_amount*(1+pbi_fed_escal/100)^E$2,0))</f>
        <v>0</v>
      </c>
      <c r="G554" s="152">
        <f>IF(pbi_fed_amount="n/a",Inputs!H170,IF(AND(G$2&lt;=pbi_fed_term,G$2&lt;=analysis_period),pbi_fed_amount*(1+pbi_fed_escal/100)^F$2,0))</f>
        <v>0</v>
      </c>
      <c r="H554" s="152">
        <f>IF(pbi_fed_amount="n/a",Inputs!I170,IF(AND(H$2&lt;=pbi_fed_term,H$2&lt;=analysis_period),pbi_fed_amount*(1+pbi_fed_escal/100)^G$2,0))</f>
        <v>0</v>
      </c>
      <c r="I554" s="152">
        <f>IF(pbi_fed_amount="n/a",Inputs!J170,IF(AND(I$2&lt;=pbi_fed_term,I$2&lt;=analysis_period),pbi_fed_amount*(1+pbi_fed_escal/100)^H$2,0))</f>
        <v>0</v>
      </c>
      <c r="J554" s="152">
        <f>IF(pbi_fed_amount="n/a",Inputs!K170,IF(AND(J$2&lt;=pbi_fed_term,J$2&lt;=analysis_period),pbi_fed_amount*(1+pbi_fed_escal/100)^I$2,0))</f>
        <v>0</v>
      </c>
      <c r="K554" s="152">
        <f>IF(pbi_fed_amount="n/a",Inputs!L170,IF(AND(K$2&lt;=pbi_fed_term,K$2&lt;=analysis_period),pbi_fed_amount*(1+pbi_fed_escal/100)^J$2,0))</f>
        <v>0</v>
      </c>
      <c r="L554" s="152">
        <f>IF(pbi_fed_amount="n/a",Inputs!M170,IF(AND(L$2&lt;=pbi_fed_term,L$2&lt;=analysis_period),pbi_fed_amount*(1+pbi_fed_escal/100)^K$2,0))</f>
        <v>0</v>
      </c>
      <c r="M554" s="152">
        <f>IF(pbi_fed_amount="n/a",Inputs!N170,IF(AND(M$2&lt;=pbi_fed_term,M$2&lt;=analysis_period),pbi_fed_amount*(1+pbi_fed_escal/100)^L$2,0))</f>
        <v>0</v>
      </c>
      <c r="N554" s="152">
        <f>IF(pbi_fed_amount="n/a",Inputs!O170,IF(AND(N$2&lt;=pbi_fed_term,N$2&lt;=analysis_period),pbi_fed_amount*(1+pbi_fed_escal/100)^M$2,0))</f>
        <v>0</v>
      </c>
      <c r="O554" s="152">
        <f>IF(pbi_fed_amount="n/a",Inputs!P170,IF(AND(O$2&lt;=pbi_fed_term,O$2&lt;=analysis_period),pbi_fed_amount*(1+pbi_fed_escal/100)^N$2,0))</f>
        <v>0</v>
      </c>
      <c r="P554" s="152">
        <f>IF(pbi_fed_amount="n/a",Inputs!Q170,IF(AND(P$2&lt;=pbi_fed_term,P$2&lt;=analysis_period),pbi_fed_amount*(1+pbi_fed_escal/100)^O$2,0))</f>
        <v>0</v>
      </c>
      <c r="Q554" s="152">
        <f>IF(pbi_fed_amount="n/a",Inputs!R170,IF(AND(Q$2&lt;=pbi_fed_term,Q$2&lt;=analysis_period),pbi_fed_amount*(1+pbi_fed_escal/100)^P$2,0))</f>
        <v>0</v>
      </c>
      <c r="R554" s="152">
        <f>IF(pbi_fed_amount="n/a",Inputs!S170,IF(AND(R$2&lt;=pbi_fed_term,R$2&lt;=analysis_period),pbi_fed_amount*(1+pbi_fed_escal/100)^Q$2,0))</f>
        <v>0</v>
      </c>
      <c r="S554" s="152">
        <f>IF(pbi_fed_amount="n/a",Inputs!T170,IF(AND(S$2&lt;=pbi_fed_term,S$2&lt;=analysis_period),pbi_fed_amount*(1+pbi_fed_escal/100)^R$2,0))</f>
        <v>0</v>
      </c>
      <c r="T554" s="152">
        <f>IF(pbi_fed_amount="n/a",Inputs!U170,IF(AND(T$2&lt;=pbi_fed_term,T$2&lt;=analysis_period),pbi_fed_amount*(1+pbi_fed_escal/100)^S$2,0))</f>
        <v>0</v>
      </c>
      <c r="U554" s="152">
        <f>IF(pbi_fed_amount="n/a",Inputs!V170,IF(AND(U$2&lt;=pbi_fed_term,U$2&lt;=analysis_period),pbi_fed_amount*(1+pbi_fed_escal/100)^T$2,0))</f>
        <v>0</v>
      </c>
      <c r="V554" s="152">
        <f>IF(pbi_fed_amount="n/a",Inputs!W170,IF(AND(V$2&lt;=pbi_fed_term,V$2&lt;=analysis_period),pbi_fed_amount*(1+pbi_fed_escal/100)^U$2,0))</f>
        <v>0</v>
      </c>
      <c r="W554" s="152">
        <f>IF(pbi_fed_amount="n/a",Inputs!X170,IF(AND(W$2&lt;=pbi_fed_term,W$2&lt;=analysis_period),pbi_fed_amount*(1+pbi_fed_escal/100)^V$2,0))</f>
        <v>0</v>
      </c>
      <c r="X554" s="152">
        <f>IF(pbi_fed_amount="n/a",Inputs!Y170,IF(AND(X$2&lt;=pbi_fed_term,X$2&lt;=analysis_period),pbi_fed_amount*(1+pbi_fed_escal/100)^W$2,0))</f>
        <v>0</v>
      </c>
      <c r="Y554" s="152">
        <f>IF(pbi_fed_amount="n/a",Inputs!Z170,IF(AND(Y$2&lt;=pbi_fed_term,Y$2&lt;=analysis_period),pbi_fed_amount*(1+pbi_fed_escal/100)^X$2,0))</f>
        <v>0</v>
      </c>
      <c r="Z554" s="152">
        <f>IF(pbi_fed_amount="n/a",Inputs!AA170,IF(AND(Z$2&lt;=pbi_fed_term,Z$2&lt;=analysis_period),pbi_fed_amount*(1+pbi_fed_escal/100)^Y$2,0))</f>
        <v>0</v>
      </c>
      <c r="AA554" s="152">
        <f>IF(pbi_fed_amount="n/a",Inputs!AB170,IF(AND(AA$2&lt;=pbi_fed_term,AA$2&lt;=analysis_period),pbi_fed_amount*(1+pbi_fed_escal/100)^Z$2,0))</f>
        <v>0</v>
      </c>
      <c r="AB554" s="152">
        <f>IF(pbi_fed_amount="n/a",Inputs!AC170,IF(AND(AB$2&lt;=pbi_fed_term,AB$2&lt;=analysis_period),pbi_fed_amount*(1+pbi_fed_escal/100)^AA$2,0))</f>
        <v>0</v>
      </c>
      <c r="AC554" s="152">
        <f>IF(pbi_fed_amount="n/a",Inputs!AD170,IF(AND(AC$2&lt;=pbi_fed_term,AC$2&lt;=analysis_period),pbi_fed_amount*(1+pbi_fed_escal/100)^AB$2,0))</f>
        <v>0</v>
      </c>
      <c r="AD554" s="152">
        <f>IF(pbi_fed_amount="n/a",Inputs!AE170,IF(AND(AD$2&lt;=pbi_fed_term,AD$2&lt;=analysis_period),pbi_fed_amount*(1+pbi_fed_escal/100)^AC$2,0))</f>
        <v>0</v>
      </c>
      <c r="AE554" s="152">
        <f>IF(pbi_fed_amount="n/a",Inputs!AF170,IF(AND(AE$2&lt;=pbi_fed_term,AE$2&lt;=analysis_period),pbi_fed_amount*(1+pbi_fed_escal/100)^AD$2,0))</f>
        <v>0</v>
      </c>
      <c r="AF554" s="152">
        <f>IF(pbi_fed_amount="n/a",Inputs!AG170,IF(AND(AF$2&lt;=pbi_fed_term,AF$2&lt;=analysis_period),pbi_fed_amount*(1+pbi_fed_escal/100)^AE$2,0))</f>
        <v>0</v>
      </c>
      <c r="AG554" s="152">
        <f>IF(pbi_fed_amount="n/a",Inputs!AH170,IF(AND(AG$2&lt;=pbi_fed_term,AG$2&lt;=analysis_period),pbi_fed_amount*(1+pbi_fed_escal/100)^AF$2,0))</f>
        <v>0</v>
      </c>
      <c r="AH554" s="152">
        <f>IF(pbi_fed_amount="n/a",Inputs!AI170,IF(AND(AH$2&lt;=pbi_fed_term,AH$2&lt;=analysis_period),pbi_fed_amount*(1+pbi_fed_escal/100)^AG$2,0))</f>
        <v>0</v>
      </c>
      <c r="AI554" s="152">
        <f>IF(pbi_fed_amount="n/a",Inputs!AJ170,IF(AND(AI$2&lt;=pbi_fed_term,AI$2&lt;=analysis_period),pbi_fed_amount*(1+pbi_fed_escal/100)^AH$2,0))</f>
        <v>0</v>
      </c>
      <c r="AJ554" s="152">
        <f>IF(pbi_fed_amount="n/a",Inputs!AK170,IF(AND(AJ$2&lt;=pbi_fed_term,AJ$2&lt;=analysis_period),pbi_fed_amount*(1+pbi_fed_escal/100)^AI$2,0))</f>
        <v>0</v>
      </c>
      <c r="AK554" s="152">
        <f>IF(pbi_fed_amount="n/a",Inputs!AL170,IF(AND(AK$2&lt;=pbi_fed_term,AK$2&lt;=analysis_period),pbi_fed_amount*(1+pbi_fed_escal/100)^AJ$2,0))</f>
        <v>0</v>
      </c>
      <c r="AL554" s="152">
        <f>IF(pbi_fed_amount="n/a",Inputs!AM170,IF(AND(AL$2&lt;=pbi_fed_term,AL$2&lt;=analysis_period),pbi_fed_amount*(1+pbi_fed_escal/100)^AK$2,0))</f>
        <v>0</v>
      </c>
      <c r="AM554" s="152">
        <f>IF(pbi_fed_amount="n/a",Inputs!AN170,IF(AND(AM$2&lt;=pbi_fed_term,AM$2&lt;=analysis_period),pbi_fed_amount*(1+pbi_fed_escal/100)^AL$2,0))</f>
        <v>0</v>
      </c>
      <c r="AN554" s="152">
        <f>IF(pbi_fed_amount="n/a",Inputs!AO170,IF(AND(AN$2&lt;=pbi_fed_term,AN$2&lt;=analysis_period),pbi_fed_amount*(1+pbi_fed_escal/100)^AM$2,0))</f>
        <v>0</v>
      </c>
      <c r="AO554" s="152">
        <f>IF(pbi_fed_amount="n/a",Inputs!AP170,IF(AND(AO$2&lt;=pbi_fed_term,AO$2&lt;=analysis_period),pbi_fed_amount*(1+pbi_fed_escal/100)^AN$2,0))</f>
        <v>0</v>
      </c>
      <c r="AP554" s="152">
        <f>IF(pbi_fed_amount="n/a",Inputs!AQ170,IF(AND(AP$2&lt;=pbi_fed_term,AP$2&lt;=analysis_period),pbi_fed_amount*(1+pbi_fed_escal/100)^AO$2,0))</f>
        <v>0</v>
      </c>
    </row>
    <row r="555" spans="1:42" x14ac:dyDescent="0.2">
      <c r="A555" s="27" t="s">
        <v>383</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Inputs!B132</f>
        <v>State ($/kWh)</v>
      </c>
    </row>
    <row r="558" spans="1:42" x14ac:dyDescent="0.2">
      <c r="A558" s="27" t="s">
        <v>36</v>
      </c>
      <c r="C558" s="136">
        <f>IF(pbi_sta_amount="n/a",Inputs!D171,IF(AND(C$2&lt;=pbi_sta_term,C$2&lt;=analysis_period),pbi_sta_amount*(1+pbi_sta_escal/100)^B$2,0))</f>
        <v>0</v>
      </c>
      <c r="D558" s="136">
        <f>IF(pbi_sta_amount="n/a",Inputs!E171,IF(AND(D$2&lt;=pbi_sta_term,D$2&lt;=analysis_period),pbi_sta_amount*(1+pbi_sta_escal/100)^C$2,0))</f>
        <v>0</v>
      </c>
      <c r="E558" s="136">
        <f>IF(pbi_sta_amount="n/a",Inputs!F171,IF(AND(E$2&lt;=pbi_sta_term,E$2&lt;=analysis_period),pbi_sta_amount*(1+pbi_sta_escal/100)^D$2,0))</f>
        <v>0</v>
      </c>
      <c r="F558" s="136">
        <f>IF(pbi_sta_amount="n/a",Inputs!G171,IF(AND(F$2&lt;=pbi_sta_term,F$2&lt;=analysis_period),pbi_sta_amount*(1+pbi_sta_escal/100)^E$2,0))</f>
        <v>0</v>
      </c>
      <c r="G558" s="136">
        <f>IF(pbi_sta_amount="n/a",Inputs!H171,IF(AND(G$2&lt;=pbi_sta_term,G$2&lt;=analysis_period),pbi_sta_amount*(1+pbi_sta_escal/100)^F$2,0))</f>
        <v>0</v>
      </c>
      <c r="H558" s="136">
        <f>IF(pbi_sta_amount="n/a",Inputs!I171,IF(AND(H$2&lt;=pbi_sta_term,H$2&lt;=analysis_period),pbi_sta_amount*(1+pbi_sta_escal/100)^G$2,0))</f>
        <v>0</v>
      </c>
      <c r="I558" s="136">
        <f>IF(pbi_sta_amount="n/a",Inputs!J171,IF(AND(I$2&lt;=pbi_sta_term,I$2&lt;=analysis_period),pbi_sta_amount*(1+pbi_sta_escal/100)^H$2,0))</f>
        <v>0</v>
      </c>
      <c r="J558" s="136">
        <f>IF(pbi_sta_amount="n/a",Inputs!K171,IF(AND(J$2&lt;=pbi_sta_term,J$2&lt;=analysis_period),pbi_sta_amount*(1+pbi_sta_escal/100)^I$2,0))</f>
        <v>0</v>
      </c>
      <c r="K558" s="136">
        <f>IF(pbi_sta_amount="n/a",Inputs!L171,IF(AND(K$2&lt;=pbi_sta_term,K$2&lt;=analysis_period),pbi_sta_amount*(1+pbi_sta_escal/100)^J$2,0))</f>
        <v>0</v>
      </c>
      <c r="L558" s="136">
        <f>IF(pbi_sta_amount="n/a",Inputs!M171,IF(AND(L$2&lt;=pbi_sta_term,L$2&lt;=analysis_period),pbi_sta_amount*(1+pbi_sta_escal/100)^K$2,0))</f>
        <v>0</v>
      </c>
      <c r="M558" s="136">
        <f>IF(pbi_sta_amount="n/a",Inputs!N171,IF(AND(M$2&lt;=pbi_sta_term,M$2&lt;=analysis_period),pbi_sta_amount*(1+pbi_sta_escal/100)^L$2,0))</f>
        <v>0</v>
      </c>
      <c r="N558" s="136">
        <f>IF(pbi_sta_amount="n/a",Inputs!O171,IF(AND(N$2&lt;=pbi_sta_term,N$2&lt;=analysis_period),pbi_sta_amount*(1+pbi_sta_escal/100)^M$2,0))</f>
        <v>0</v>
      </c>
      <c r="O558" s="136">
        <f>IF(pbi_sta_amount="n/a",Inputs!P171,IF(AND(O$2&lt;=pbi_sta_term,O$2&lt;=analysis_period),pbi_sta_amount*(1+pbi_sta_escal/100)^N$2,0))</f>
        <v>0</v>
      </c>
      <c r="P558" s="136">
        <f>IF(pbi_sta_amount="n/a",Inputs!Q171,IF(AND(P$2&lt;=pbi_sta_term,P$2&lt;=analysis_period),pbi_sta_amount*(1+pbi_sta_escal/100)^O$2,0))</f>
        <v>0</v>
      </c>
      <c r="Q558" s="136">
        <f>IF(pbi_sta_amount="n/a",Inputs!R171,IF(AND(Q$2&lt;=pbi_sta_term,Q$2&lt;=analysis_period),pbi_sta_amount*(1+pbi_sta_escal/100)^P$2,0))</f>
        <v>0</v>
      </c>
      <c r="R558" s="136">
        <f>IF(pbi_sta_amount="n/a",Inputs!S171,IF(AND(R$2&lt;=pbi_sta_term,R$2&lt;=analysis_period),pbi_sta_amount*(1+pbi_sta_escal/100)^Q$2,0))</f>
        <v>0</v>
      </c>
      <c r="S558" s="136">
        <f>IF(pbi_sta_amount="n/a",Inputs!T171,IF(AND(S$2&lt;=pbi_sta_term,S$2&lt;=analysis_period),pbi_sta_amount*(1+pbi_sta_escal/100)^R$2,0))</f>
        <v>0</v>
      </c>
      <c r="T558" s="136">
        <f>IF(pbi_sta_amount="n/a",Inputs!U171,IF(AND(T$2&lt;=pbi_sta_term,T$2&lt;=analysis_period),pbi_sta_amount*(1+pbi_sta_escal/100)^S$2,0))</f>
        <v>0</v>
      </c>
      <c r="U558" s="136">
        <f>IF(pbi_sta_amount="n/a",Inputs!V171,IF(AND(U$2&lt;=pbi_sta_term,U$2&lt;=analysis_period),pbi_sta_amount*(1+pbi_sta_escal/100)^T$2,0))</f>
        <v>0</v>
      </c>
      <c r="V558" s="136">
        <f>IF(pbi_sta_amount="n/a",Inputs!W171,IF(AND(V$2&lt;=pbi_sta_term,V$2&lt;=analysis_period),pbi_sta_amount*(1+pbi_sta_escal/100)^U$2,0))</f>
        <v>0</v>
      </c>
      <c r="W558" s="136">
        <f>IF(pbi_sta_amount="n/a",Inputs!X171,IF(AND(W$2&lt;=pbi_sta_term,W$2&lt;=analysis_period),pbi_sta_amount*(1+pbi_sta_escal/100)^V$2,0))</f>
        <v>0</v>
      </c>
      <c r="X558" s="136">
        <f>IF(pbi_sta_amount="n/a",Inputs!Y171,IF(AND(X$2&lt;=pbi_sta_term,X$2&lt;=analysis_period),pbi_sta_amount*(1+pbi_sta_escal/100)^W$2,0))</f>
        <v>0</v>
      </c>
      <c r="Y558" s="136">
        <f>IF(pbi_sta_amount="n/a",Inputs!Z171,IF(AND(Y$2&lt;=pbi_sta_term,Y$2&lt;=analysis_period),pbi_sta_amount*(1+pbi_sta_escal/100)^X$2,0))</f>
        <v>0</v>
      </c>
      <c r="Z558" s="136">
        <f>IF(pbi_sta_amount="n/a",Inputs!AA171,IF(AND(Z$2&lt;=pbi_sta_term,Z$2&lt;=analysis_period),pbi_sta_amount*(1+pbi_sta_escal/100)^Y$2,0))</f>
        <v>0</v>
      </c>
      <c r="AA558" s="136">
        <f>IF(pbi_sta_amount="n/a",Inputs!AB171,IF(AND(AA$2&lt;=pbi_sta_term,AA$2&lt;=analysis_period),pbi_sta_amount*(1+pbi_sta_escal/100)^Z$2,0))</f>
        <v>0</v>
      </c>
      <c r="AB558" s="136">
        <f>IF(pbi_sta_amount="n/a",Inputs!AC171,IF(AND(AB$2&lt;=pbi_sta_term,AB$2&lt;=analysis_period),pbi_sta_amount*(1+pbi_sta_escal/100)^AA$2,0))</f>
        <v>0</v>
      </c>
      <c r="AC558" s="136">
        <f>IF(pbi_sta_amount="n/a",Inputs!AD171,IF(AND(AC$2&lt;=pbi_sta_term,AC$2&lt;=analysis_period),pbi_sta_amount*(1+pbi_sta_escal/100)^AB$2,0))</f>
        <v>0</v>
      </c>
      <c r="AD558" s="136">
        <f>IF(pbi_sta_amount="n/a",Inputs!AE171,IF(AND(AD$2&lt;=pbi_sta_term,AD$2&lt;=analysis_period),pbi_sta_amount*(1+pbi_sta_escal/100)^AC$2,0))</f>
        <v>0</v>
      </c>
      <c r="AE558" s="136">
        <f>IF(pbi_sta_amount="n/a",Inputs!AF171,IF(AND(AE$2&lt;=pbi_sta_term,AE$2&lt;=analysis_period),pbi_sta_amount*(1+pbi_sta_escal/100)^AD$2,0))</f>
        <v>0</v>
      </c>
      <c r="AF558" s="136">
        <f>IF(pbi_sta_amount="n/a",Inputs!AG171,IF(AND(AF$2&lt;=pbi_sta_term,AF$2&lt;=analysis_period),pbi_sta_amount*(1+pbi_sta_escal/100)^AE$2,0))</f>
        <v>0</v>
      </c>
      <c r="AG558" s="136">
        <f>IF(pbi_sta_amount="n/a",Inputs!AH171,IF(AND(AG$2&lt;=pbi_sta_term,AG$2&lt;=analysis_period),pbi_sta_amount*(1+pbi_sta_escal/100)^AF$2,0))</f>
        <v>0</v>
      </c>
      <c r="AH558" s="136">
        <f>IF(pbi_sta_amount="n/a",Inputs!AI171,IF(AND(AH$2&lt;=pbi_sta_term,AH$2&lt;=analysis_period),pbi_sta_amount*(1+pbi_sta_escal/100)^AG$2,0))</f>
        <v>0</v>
      </c>
      <c r="AI558" s="136">
        <f>IF(pbi_sta_amount="n/a",Inputs!AJ171,IF(AND(AI$2&lt;=pbi_sta_term,AI$2&lt;=analysis_period),pbi_sta_amount*(1+pbi_sta_escal/100)^AH$2,0))</f>
        <v>0</v>
      </c>
      <c r="AJ558" s="136">
        <f>IF(pbi_sta_amount="n/a",Inputs!AK171,IF(AND(AJ$2&lt;=pbi_sta_term,AJ$2&lt;=analysis_period),pbi_sta_amount*(1+pbi_sta_escal/100)^AI$2,0))</f>
        <v>0</v>
      </c>
      <c r="AK558" s="136">
        <f>IF(pbi_sta_amount="n/a",Inputs!AL171,IF(AND(AK$2&lt;=pbi_sta_term,AK$2&lt;=analysis_period),pbi_sta_amount*(1+pbi_sta_escal/100)^AJ$2,0))</f>
        <v>0</v>
      </c>
      <c r="AL558" s="136">
        <f>IF(pbi_sta_amount="n/a",Inputs!AM171,IF(AND(AL$2&lt;=pbi_sta_term,AL$2&lt;=analysis_period),pbi_sta_amount*(1+pbi_sta_escal/100)^AK$2,0))</f>
        <v>0</v>
      </c>
      <c r="AM558" s="136">
        <f>IF(pbi_sta_amount="n/a",Inputs!AN171,IF(AND(AM$2&lt;=pbi_sta_term,AM$2&lt;=analysis_period),pbi_sta_amount*(1+pbi_sta_escal/100)^AL$2,0))</f>
        <v>0</v>
      </c>
      <c r="AN558" s="136">
        <f>IF(pbi_sta_amount="n/a",Inputs!AO171,IF(AND(AN$2&lt;=pbi_sta_term,AN$2&lt;=analysis_period),pbi_sta_amount*(1+pbi_sta_escal/100)^AM$2,0))</f>
        <v>0</v>
      </c>
      <c r="AO558" s="136">
        <f>IF(pbi_sta_amount="n/a",Inputs!AP171,IF(AND(AO$2&lt;=pbi_sta_term,AO$2&lt;=analysis_period),pbi_sta_amount*(1+pbi_sta_escal/100)^AN$2,0))</f>
        <v>0</v>
      </c>
      <c r="AP558" s="136">
        <f>IF(pbi_sta_amount="n/a",Inputs!AQ171,IF(AND(AP$2&lt;=pbi_sta_term,AP$2&lt;=analysis_period),pbi_sta_amount*(1+pbi_sta_escal/100)^AO$2,0))</f>
        <v>0</v>
      </c>
    </row>
    <row r="559" spans="1:42" x14ac:dyDescent="0.2">
      <c r="A559" s="365" t="s">
        <v>383</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Inputs!B133</f>
        <v>Utility ($/kWh)</v>
      </c>
    </row>
    <row r="562" spans="1:42" x14ac:dyDescent="0.2">
      <c r="A562" s="27" t="s">
        <v>36</v>
      </c>
      <c r="C562" s="136">
        <f>IF(pbi_uti_amount="n/a",Inputs!D172,IF(AND(C$2&lt;=pbi_uti_term,C$2&lt;=analysis_period),pbi_uti_amount*(1+pbi_uti_escal/100)^B$2,0))</f>
        <v>0</v>
      </c>
      <c r="D562" s="136">
        <f>IF(pbi_uti_amount="n/a",Inputs!E172,IF(AND(D$2&lt;=pbi_uti_term,D$2&lt;=analysis_period),pbi_uti_amount*(1+pbi_uti_escal/100)^C$2,0))</f>
        <v>0</v>
      </c>
      <c r="E562" s="136">
        <f>IF(pbi_uti_amount="n/a",Inputs!F172,IF(AND(E$2&lt;=pbi_uti_term,E$2&lt;=analysis_period),pbi_uti_amount*(1+pbi_uti_escal/100)^D$2,0))</f>
        <v>0</v>
      </c>
      <c r="F562" s="136">
        <f>IF(pbi_uti_amount="n/a",Inputs!G172,IF(AND(F$2&lt;=pbi_uti_term,F$2&lt;=analysis_period),pbi_uti_amount*(1+pbi_uti_escal/100)^E$2,0))</f>
        <v>0</v>
      </c>
      <c r="G562" s="136">
        <f>IF(pbi_uti_amount="n/a",Inputs!H172,IF(AND(G$2&lt;=pbi_uti_term,G$2&lt;=analysis_period),pbi_uti_amount*(1+pbi_uti_escal/100)^F$2,0))</f>
        <v>0</v>
      </c>
      <c r="H562" s="136">
        <f>IF(pbi_uti_amount="n/a",Inputs!I172,IF(AND(H$2&lt;=pbi_uti_term,H$2&lt;=analysis_period),pbi_uti_amount*(1+pbi_uti_escal/100)^G$2,0))</f>
        <v>0</v>
      </c>
      <c r="I562" s="136">
        <f>IF(pbi_uti_amount="n/a",Inputs!J172,IF(AND(I$2&lt;=pbi_uti_term,I$2&lt;=analysis_period),pbi_uti_amount*(1+pbi_uti_escal/100)^H$2,0))</f>
        <v>0</v>
      </c>
      <c r="J562" s="136">
        <f>IF(pbi_uti_amount="n/a",Inputs!K172,IF(AND(J$2&lt;=pbi_uti_term,J$2&lt;=analysis_period),pbi_uti_amount*(1+pbi_uti_escal/100)^I$2,0))</f>
        <v>0</v>
      </c>
      <c r="K562" s="136">
        <f>IF(pbi_uti_amount="n/a",Inputs!L172,IF(AND(K$2&lt;=pbi_uti_term,K$2&lt;=analysis_period),pbi_uti_amount*(1+pbi_uti_escal/100)^J$2,0))</f>
        <v>0</v>
      </c>
      <c r="L562" s="136">
        <f>IF(pbi_uti_amount="n/a",Inputs!M172,IF(AND(L$2&lt;=pbi_uti_term,L$2&lt;=analysis_period),pbi_uti_amount*(1+pbi_uti_escal/100)^K$2,0))</f>
        <v>0</v>
      </c>
      <c r="M562" s="136">
        <f>IF(pbi_uti_amount="n/a",Inputs!N172,IF(AND(M$2&lt;=pbi_uti_term,M$2&lt;=analysis_period),pbi_uti_amount*(1+pbi_uti_escal/100)^L$2,0))</f>
        <v>0</v>
      </c>
      <c r="N562" s="136">
        <f>IF(pbi_uti_amount="n/a",Inputs!O172,IF(AND(N$2&lt;=pbi_uti_term,N$2&lt;=analysis_period),pbi_uti_amount*(1+pbi_uti_escal/100)^M$2,0))</f>
        <v>0</v>
      </c>
      <c r="O562" s="136">
        <f>IF(pbi_uti_amount="n/a",Inputs!P172,IF(AND(O$2&lt;=pbi_uti_term,O$2&lt;=analysis_period),pbi_uti_amount*(1+pbi_uti_escal/100)^N$2,0))</f>
        <v>0</v>
      </c>
      <c r="P562" s="136">
        <f>IF(pbi_uti_amount="n/a",Inputs!Q172,IF(AND(P$2&lt;=pbi_uti_term,P$2&lt;=analysis_period),pbi_uti_amount*(1+pbi_uti_escal/100)^O$2,0))</f>
        <v>0</v>
      </c>
      <c r="Q562" s="136">
        <f>IF(pbi_uti_amount="n/a",Inputs!R172,IF(AND(Q$2&lt;=pbi_uti_term,Q$2&lt;=analysis_period),pbi_uti_amount*(1+pbi_uti_escal/100)^P$2,0))</f>
        <v>0</v>
      </c>
      <c r="R562" s="136">
        <f>IF(pbi_uti_amount="n/a",Inputs!S172,IF(AND(R$2&lt;=pbi_uti_term,R$2&lt;=analysis_period),pbi_uti_amount*(1+pbi_uti_escal/100)^Q$2,0))</f>
        <v>0</v>
      </c>
      <c r="S562" s="136">
        <f>IF(pbi_uti_amount="n/a",Inputs!T172,IF(AND(S$2&lt;=pbi_uti_term,S$2&lt;=analysis_period),pbi_uti_amount*(1+pbi_uti_escal/100)^R$2,0))</f>
        <v>0</v>
      </c>
      <c r="T562" s="136">
        <f>IF(pbi_uti_amount="n/a",Inputs!U172,IF(AND(T$2&lt;=pbi_uti_term,T$2&lt;=analysis_period),pbi_uti_amount*(1+pbi_uti_escal/100)^S$2,0))</f>
        <v>0</v>
      </c>
      <c r="U562" s="136">
        <f>IF(pbi_uti_amount="n/a",Inputs!V172,IF(AND(U$2&lt;=pbi_uti_term,U$2&lt;=analysis_period),pbi_uti_amount*(1+pbi_uti_escal/100)^T$2,0))</f>
        <v>0</v>
      </c>
      <c r="V562" s="136">
        <f>IF(pbi_uti_amount="n/a",Inputs!W172,IF(AND(V$2&lt;=pbi_uti_term,V$2&lt;=analysis_period),pbi_uti_amount*(1+pbi_uti_escal/100)^U$2,0))</f>
        <v>0</v>
      </c>
      <c r="W562" s="136">
        <f>IF(pbi_uti_amount="n/a",Inputs!X172,IF(AND(W$2&lt;=pbi_uti_term,W$2&lt;=analysis_period),pbi_uti_amount*(1+pbi_uti_escal/100)^V$2,0))</f>
        <v>0</v>
      </c>
      <c r="X562" s="136">
        <f>IF(pbi_uti_amount="n/a",Inputs!Y172,IF(AND(X$2&lt;=pbi_uti_term,X$2&lt;=analysis_period),pbi_uti_amount*(1+pbi_uti_escal/100)^W$2,0))</f>
        <v>0</v>
      </c>
      <c r="Y562" s="136">
        <f>IF(pbi_uti_amount="n/a",Inputs!Z172,IF(AND(Y$2&lt;=pbi_uti_term,Y$2&lt;=analysis_period),pbi_uti_amount*(1+pbi_uti_escal/100)^X$2,0))</f>
        <v>0</v>
      </c>
      <c r="Z562" s="136">
        <f>IF(pbi_uti_amount="n/a",Inputs!AA172,IF(AND(Z$2&lt;=pbi_uti_term,Z$2&lt;=analysis_period),pbi_uti_amount*(1+pbi_uti_escal/100)^Y$2,0))</f>
        <v>0</v>
      </c>
      <c r="AA562" s="136">
        <f>IF(pbi_uti_amount="n/a",Inputs!AB172,IF(AND(AA$2&lt;=pbi_uti_term,AA$2&lt;=analysis_period),pbi_uti_amount*(1+pbi_uti_escal/100)^Z$2,0))</f>
        <v>0</v>
      </c>
      <c r="AB562" s="136">
        <f>IF(pbi_uti_amount="n/a",Inputs!AC172,IF(AND(AB$2&lt;=pbi_uti_term,AB$2&lt;=analysis_period),pbi_uti_amount*(1+pbi_uti_escal/100)^AA$2,0))</f>
        <v>0</v>
      </c>
      <c r="AC562" s="136">
        <f>IF(pbi_uti_amount="n/a",Inputs!AD172,IF(AND(AC$2&lt;=pbi_uti_term,AC$2&lt;=analysis_period),pbi_uti_amount*(1+pbi_uti_escal/100)^AB$2,0))</f>
        <v>0</v>
      </c>
      <c r="AD562" s="136">
        <f>IF(pbi_uti_amount="n/a",Inputs!AE172,IF(AND(AD$2&lt;=pbi_uti_term,AD$2&lt;=analysis_period),pbi_uti_amount*(1+pbi_uti_escal/100)^AC$2,0))</f>
        <v>0</v>
      </c>
      <c r="AE562" s="136">
        <f>IF(pbi_uti_amount="n/a",Inputs!AF172,IF(AND(AE$2&lt;=pbi_uti_term,AE$2&lt;=analysis_period),pbi_uti_amount*(1+pbi_uti_escal/100)^AD$2,0))</f>
        <v>0</v>
      </c>
      <c r="AF562" s="136">
        <f>IF(pbi_uti_amount="n/a",Inputs!AG172,IF(AND(AF$2&lt;=pbi_uti_term,AF$2&lt;=analysis_period),pbi_uti_amount*(1+pbi_uti_escal/100)^AE$2,0))</f>
        <v>0</v>
      </c>
      <c r="AG562" s="136">
        <f>IF(pbi_uti_amount="n/a",Inputs!AH172,IF(AND(AG$2&lt;=pbi_uti_term,AG$2&lt;=analysis_period),pbi_uti_amount*(1+pbi_uti_escal/100)^AF$2,0))</f>
        <v>0</v>
      </c>
      <c r="AH562" s="136">
        <f>IF(pbi_uti_amount="n/a",Inputs!AI172,IF(AND(AH$2&lt;=pbi_uti_term,AH$2&lt;=analysis_period),pbi_uti_amount*(1+pbi_uti_escal/100)^AG$2,0))</f>
        <v>0</v>
      </c>
      <c r="AI562" s="136">
        <f>IF(pbi_uti_amount="n/a",Inputs!AJ172,IF(AND(AI$2&lt;=pbi_uti_term,AI$2&lt;=analysis_period),pbi_uti_amount*(1+pbi_uti_escal/100)^AH$2,0))</f>
        <v>0</v>
      </c>
      <c r="AJ562" s="136">
        <f>IF(pbi_uti_amount="n/a",Inputs!AK172,IF(AND(AJ$2&lt;=pbi_uti_term,AJ$2&lt;=analysis_period),pbi_uti_amount*(1+pbi_uti_escal/100)^AI$2,0))</f>
        <v>0</v>
      </c>
      <c r="AK562" s="136">
        <f>IF(pbi_uti_amount="n/a",Inputs!AL172,IF(AND(AK$2&lt;=pbi_uti_term,AK$2&lt;=analysis_period),pbi_uti_amount*(1+pbi_uti_escal/100)^AJ$2,0))</f>
        <v>0</v>
      </c>
      <c r="AL562" s="136">
        <f>IF(pbi_uti_amount="n/a",Inputs!AM172,IF(AND(AL$2&lt;=pbi_uti_term,AL$2&lt;=analysis_period),pbi_uti_amount*(1+pbi_uti_escal/100)^AK$2,0))</f>
        <v>0</v>
      </c>
      <c r="AM562" s="136">
        <f>IF(pbi_uti_amount="n/a",Inputs!AN172,IF(AND(AM$2&lt;=pbi_uti_term,AM$2&lt;=analysis_period),pbi_uti_amount*(1+pbi_uti_escal/100)^AL$2,0))</f>
        <v>0</v>
      </c>
      <c r="AN562" s="136">
        <f>IF(pbi_uti_amount="n/a",Inputs!AO172,IF(AND(AN$2&lt;=pbi_uti_term,AN$2&lt;=analysis_period),pbi_uti_amount*(1+pbi_uti_escal/100)^AM$2,0))</f>
        <v>0</v>
      </c>
      <c r="AO562" s="136">
        <f>IF(pbi_uti_amount="n/a",Inputs!AP172,IF(AND(AO$2&lt;=pbi_uti_term,AO$2&lt;=analysis_period),pbi_uti_amount*(1+pbi_uti_escal/100)^AN$2,0))</f>
        <v>0</v>
      </c>
      <c r="AP562" s="136">
        <f>IF(pbi_uti_amount="n/a",Inputs!AQ172,IF(AND(AP$2&lt;=pbi_uti_term,AP$2&lt;=analysis_period),pbi_uti_amount*(1+pbi_uti_escal/100)^AO$2,0))</f>
        <v>0</v>
      </c>
    </row>
    <row r="563" spans="1:42" x14ac:dyDescent="0.2">
      <c r="A563" s="365" t="s">
        <v>383</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Inputs!B134</f>
        <v>Other ($/kWh)</v>
      </c>
    </row>
    <row r="566" spans="1:42" x14ac:dyDescent="0.2">
      <c r="A566" s="27" t="s">
        <v>36</v>
      </c>
      <c r="C566" s="143">
        <f>IF(pbi_oth_amount="n/a",Inputs!D173,IF(AND(C$2&lt;=pbi_oth_term,C$2&lt;=analysis_period),pbi_oth_amount*(1+pbi_oth_escal/100)^B$2,0))</f>
        <v>0</v>
      </c>
      <c r="D566" s="143">
        <f>IF(pbi_oth_amount="n/a",Inputs!E173,IF(AND(D$2&lt;=pbi_oth_term,D$2&lt;=analysis_period),pbi_oth_amount*(1+pbi_oth_escal/100)^C$2,0))</f>
        <v>0</v>
      </c>
      <c r="E566" s="143">
        <f>IF(pbi_oth_amount="n/a",Inputs!F173,IF(AND(E$2&lt;=pbi_oth_term,E$2&lt;=analysis_period),pbi_oth_amount*(1+pbi_oth_escal/100)^D$2,0))</f>
        <v>0</v>
      </c>
      <c r="F566" s="143">
        <f>IF(pbi_oth_amount="n/a",Inputs!G173,IF(AND(F$2&lt;=pbi_oth_term,F$2&lt;=analysis_period),pbi_oth_amount*(1+pbi_oth_escal/100)^E$2,0))</f>
        <v>0</v>
      </c>
      <c r="G566" s="143">
        <f>IF(pbi_oth_amount="n/a",Inputs!H173,IF(AND(G$2&lt;=pbi_oth_term,G$2&lt;=analysis_period),pbi_oth_amount*(1+pbi_oth_escal/100)^F$2,0))</f>
        <v>0</v>
      </c>
      <c r="H566" s="143">
        <f>IF(pbi_oth_amount="n/a",Inputs!I173,IF(AND(H$2&lt;=pbi_oth_term,H$2&lt;=analysis_period),pbi_oth_amount*(1+pbi_oth_escal/100)^G$2,0))</f>
        <v>0</v>
      </c>
      <c r="I566" s="143">
        <f>IF(pbi_oth_amount="n/a",Inputs!J173,IF(AND(I$2&lt;=pbi_oth_term,I$2&lt;=analysis_period),pbi_oth_amount*(1+pbi_oth_escal/100)^H$2,0))</f>
        <v>0</v>
      </c>
      <c r="J566" s="143">
        <f>IF(pbi_oth_amount="n/a",Inputs!K173,IF(AND(J$2&lt;=pbi_oth_term,J$2&lt;=analysis_period),pbi_oth_amount*(1+pbi_oth_escal/100)^I$2,0))</f>
        <v>0</v>
      </c>
      <c r="K566" s="143">
        <f>IF(pbi_oth_amount="n/a",Inputs!L173,IF(AND(K$2&lt;=pbi_oth_term,K$2&lt;=analysis_period),pbi_oth_amount*(1+pbi_oth_escal/100)^J$2,0))</f>
        <v>0</v>
      </c>
      <c r="L566" s="143">
        <f>IF(pbi_oth_amount="n/a",Inputs!M173,IF(AND(L$2&lt;=pbi_oth_term,L$2&lt;=analysis_period),pbi_oth_amount*(1+pbi_oth_escal/100)^K$2,0))</f>
        <v>0</v>
      </c>
      <c r="M566" s="143">
        <f>IF(pbi_oth_amount="n/a",Inputs!N173,IF(AND(M$2&lt;=pbi_oth_term,M$2&lt;=analysis_period),pbi_oth_amount*(1+pbi_oth_escal/100)^L$2,0))</f>
        <v>0</v>
      </c>
      <c r="N566" s="143">
        <f>IF(pbi_oth_amount="n/a",Inputs!O173,IF(AND(N$2&lt;=pbi_oth_term,N$2&lt;=analysis_period),pbi_oth_amount*(1+pbi_oth_escal/100)^M$2,0))</f>
        <v>0</v>
      </c>
      <c r="O566" s="143">
        <f>IF(pbi_oth_amount="n/a",Inputs!P173,IF(AND(O$2&lt;=pbi_oth_term,O$2&lt;=analysis_period),pbi_oth_amount*(1+pbi_oth_escal/100)^N$2,0))</f>
        <v>0</v>
      </c>
      <c r="P566" s="143">
        <f>IF(pbi_oth_amount="n/a",Inputs!Q173,IF(AND(P$2&lt;=pbi_oth_term,P$2&lt;=analysis_period),pbi_oth_amount*(1+pbi_oth_escal/100)^O$2,0))</f>
        <v>0</v>
      </c>
      <c r="Q566" s="143">
        <f>IF(pbi_oth_amount="n/a",Inputs!R173,IF(AND(Q$2&lt;=pbi_oth_term,Q$2&lt;=analysis_period),pbi_oth_amount*(1+pbi_oth_escal/100)^P$2,0))</f>
        <v>0</v>
      </c>
      <c r="R566" s="143">
        <f>IF(pbi_oth_amount="n/a",Inputs!S173,IF(AND(R$2&lt;=pbi_oth_term,R$2&lt;=analysis_period),pbi_oth_amount*(1+pbi_oth_escal/100)^Q$2,0))</f>
        <v>0</v>
      </c>
      <c r="S566" s="143">
        <f>IF(pbi_oth_amount="n/a",Inputs!T173,IF(AND(S$2&lt;=pbi_oth_term,S$2&lt;=analysis_period),pbi_oth_amount*(1+pbi_oth_escal/100)^R$2,0))</f>
        <v>0</v>
      </c>
      <c r="T566" s="143">
        <f>IF(pbi_oth_amount="n/a",Inputs!U173,IF(AND(T$2&lt;=pbi_oth_term,T$2&lt;=analysis_period),pbi_oth_amount*(1+pbi_oth_escal/100)^S$2,0))</f>
        <v>0</v>
      </c>
      <c r="U566" s="143">
        <f>IF(pbi_oth_amount="n/a",Inputs!V173,IF(AND(U$2&lt;=pbi_oth_term,U$2&lt;=analysis_period),pbi_oth_amount*(1+pbi_oth_escal/100)^T$2,0))</f>
        <v>0</v>
      </c>
      <c r="V566" s="143">
        <f>IF(pbi_oth_amount="n/a",Inputs!W173,IF(AND(V$2&lt;=pbi_oth_term,V$2&lt;=analysis_period),pbi_oth_amount*(1+pbi_oth_escal/100)^U$2,0))</f>
        <v>0</v>
      </c>
      <c r="W566" s="143">
        <f>IF(pbi_oth_amount="n/a",Inputs!X173,IF(AND(W$2&lt;=pbi_oth_term,W$2&lt;=analysis_period),pbi_oth_amount*(1+pbi_oth_escal/100)^V$2,0))</f>
        <v>0</v>
      </c>
      <c r="X566" s="143">
        <f>IF(pbi_oth_amount="n/a",Inputs!Y173,IF(AND(X$2&lt;=pbi_oth_term,X$2&lt;=analysis_period),pbi_oth_amount*(1+pbi_oth_escal/100)^W$2,0))</f>
        <v>0</v>
      </c>
      <c r="Y566" s="143">
        <f>IF(pbi_oth_amount="n/a",Inputs!Z173,IF(AND(Y$2&lt;=pbi_oth_term,Y$2&lt;=analysis_period),pbi_oth_amount*(1+pbi_oth_escal/100)^X$2,0))</f>
        <v>0</v>
      </c>
      <c r="Z566" s="143">
        <f>IF(pbi_oth_amount="n/a",Inputs!AA173,IF(AND(Z$2&lt;=pbi_oth_term,Z$2&lt;=analysis_period),pbi_oth_amount*(1+pbi_oth_escal/100)^Y$2,0))</f>
        <v>0</v>
      </c>
      <c r="AA566" s="143">
        <f>IF(pbi_oth_amount="n/a",Inputs!AB173,IF(AND(AA$2&lt;=pbi_oth_term,AA$2&lt;=analysis_period),pbi_oth_amount*(1+pbi_oth_escal/100)^Z$2,0))</f>
        <v>0</v>
      </c>
      <c r="AB566" s="143">
        <f>IF(pbi_oth_amount="n/a",Inputs!AC173,IF(AND(AB$2&lt;=pbi_oth_term,AB$2&lt;=analysis_period),pbi_oth_amount*(1+pbi_oth_escal/100)^AA$2,0))</f>
        <v>0</v>
      </c>
      <c r="AC566" s="143">
        <f>IF(pbi_oth_amount="n/a",Inputs!AD173,IF(AND(AC$2&lt;=pbi_oth_term,AC$2&lt;=analysis_period),pbi_oth_amount*(1+pbi_oth_escal/100)^AB$2,0))</f>
        <v>0</v>
      </c>
      <c r="AD566" s="143">
        <f>IF(pbi_oth_amount="n/a",Inputs!AE173,IF(AND(AD$2&lt;=pbi_oth_term,AD$2&lt;=analysis_period),pbi_oth_amount*(1+pbi_oth_escal/100)^AC$2,0))</f>
        <v>0</v>
      </c>
      <c r="AE566" s="143">
        <f>IF(pbi_oth_amount="n/a",Inputs!AF173,IF(AND(AE$2&lt;=pbi_oth_term,AE$2&lt;=analysis_period),pbi_oth_amount*(1+pbi_oth_escal/100)^AD$2,0))</f>
        <v>0</v>
      </c>
      <c r="AF566" s="143">
        <f>IF(pbi_oth_amount="n/a",Inputs!AG173,IF(AND(AF$2&lt;=pbi_oth_term,AF$2&lt;=analysis_period),pbi_oth_amount*(1+pbi_oth_escal/100)^AE$2,0))</f>
        <v>0</v>
      </c>
      <c r="AG566" s="143">
        <f>IF(pbi_oth_amount="n/a",Inputs!AH173,IF(AND(AG$2&lt;=pbi_oth_term,AG$2&lt;=analysis_period),pbi_oth_amount*(1+pbi_oth_escal/100)^AF$2,0))</f>
        <v>0</v>
      </c>
      <c r="AH566" s="143">
        <f>IF(pbi_oth_amount="n/a",Inputs!AI173,IF(AND(AH$2&lt;=pbi_oth_term,AH$2&lt;=analysis_period),pbi_oth_amount*(1+pbi_oth_escal/100)^AG$2,0))</f>
        <v>0</v>
      </c>
      <c r="AI566" s="143">
        <f>IF(pbi_oth_amount="n/a",Inputs!AJ173,IF(AND(AI$2&lt;=pbi_oth_term,AI$2&lt;=analysis_period),pbi_oth_amount*(1+pbi_oth_escal/100)^AH$2,0))</f>
        <v>0</v>
      </c>
      <c r="AJ566" s="143">
        <f>IF(pbi_oth_amount="n/a",Inputs!AK173,IF(AND(AJ$2&lt;=pbi_oth_term,AJ$2&lt;=analysis_period),pbi_oth_amount*(1+pbi_oth_escal/100)^AI$2,0))</f>
        <v>0</v>
      </c>
      <c r="AK566" s="143">
        <f>IF(pbi_oth_amount="n/a",Inputs!AL173,IF(AND(AK$2&lt;=pbi_oth_term,AK$2&lt;=analysis_period),pbi_oth_amount*(1+pbi_oth_escal/100)^AJ$2,0))</f>
        <v>0</v>
      </c>
      <c r="AL566" s="143">
        <f>IF(pbi_oth_amount="n/a",Inputs!AM173,IF(AND(AL$2&lt;=pbi_oth_term,AL$2&lt;=analysis_period),pbi_oth_amount*(1+pbi_oth_escal/100)^AK$2,0))</f>
        <v>0</v>
      </c>
      <c r="AM566" s="143">
        <f>IF(pbi_oth_amount="n/a",Inputs!AN173,IF(AND(AM$2&lt;=pbi_oth_term,AM$2&lt;=analysis_period),pbi_oth_amount*(1+pbi_oth_escal/100)^AL$2,0))</f>
        <v>0</v>
      </c>
      <c r="AN566" s="143">
        <f>IF(pbi_oth_amount="n/a",Inputs!AO173,IF(AND(AN$2&lt;=pbi_oth_term,AN$2&lt;=analysis_period),pbi_oth_amount*(1+pbi_oth_escal/100)^AM$2,0))</f>
        <v>0</v>
      </c>
      <c r="AO566" s="143">
        <f>IF(pbi_oth_amount="n/a",Inputs!AP173,IF(AND(AO$2&lt;=pbi_oth_term,AO$2&lt;=analysis_period),pbi_oth_amount*(1+pbi_oth_escal/100)^AN$2,0))</f>
        <v>0</v>
      </c>
      <c r="AP566" s="143">
        <f>IF(pbi_oth_amount="n/a",Inputs!AQ173,IF(AND(AP$2&lt;=pbi_oth_term,AP$2&lt;=analysis_period),pbi_oth_amount*(1+pbi_oth_escal/100)^AO$2,0))</f>
        <v>0</v>
      </c>
    </row>
    <row r="567" spans="1:42" x14ac:dyDescent="0.2">
      <c r="A567" s="365" t="s">
        <v>383</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189">
        <f>IF(C$592="N/A",IF(C$593="N/A",C$594+C$575,C$593),C$592)</f>
        <v>0</v>
      </c>
      <c r="D574" s="366">
        <f t="shared" ref="D574:AP574" si="276">IF(D$592="N/A",IF(D$593="N/A",D$594+D$575,D$593),D$592)</f>
        <v>0</v>
      </c>
      <c r="E574" s="366">
        <f t="shared" si="276"/>
        <v>0</v>
      </c>
      <c r="F574" s="366">
        <f t="shared" si="276"/>
        <v>0</v>
      </c>
      <c r="G574" s="366">
        <f t="shared" si="276"/>
        <v>0</v>
      </c>
      <c r="H574" s="366">
        <f t="shared" si="276"/>
        <v>0</v>
      </c>
      <c r="I574" s="366">
        <f t="shared" si="276"/>
        <v>0</v>
      </c>
      <c r="J574" s="366">
        <f t="shared" si="276"/>
        <v>0</v>
      </c>
      <c r="K574" s="366">
        <f t="shared" si="276"/>
        <v>0</v>
      </c>
      <c r="L574" s="366">
        <f t="shared" si="276"/>
        <v>0</v>
      </c>
      <c r="M574" s="366">
        <f t="shared" si="276"/>
        <v>0</v>
      </c>
      <c r="N574" s="366">
        <f t="shared" si="276"/>
        <v>0</v>
      </c>
      <c r="O574" s="366">
        <f t="shared" si="276"/>
        <v>0</v>
      </c>
      <c r="P574" s="366">
        <f t="shared" si="276"/>
        <v>0</v>
      </c>
      <c r="Q574" s="366">
        <f t="shared" si="276"/>
        <v>0</v>
      </c>
      <c r="R574" s="366">
        <f t="shared" si="276"/>
        <v>0</v>
      </c>
      <c r="S574" s="366">
        <f t="shared" si="276"/>
        <v>0</v>
      </c>
      <c r="T574" s="366">
        <f t="shared" si="276"/>
        <v>0</v>
      </c>
      <c r="U574" s="366">
        <f t="shared" si="276"/>
        <v>0</v>
      </c>
      <c r="V574" s="366">
        <f t="shared" si="276"/>
        <v>0</v>
      </c>
      <c r="W574" s="366">
        <f t="shared" si="276"/>
        <v>0</v>
      </c>
      <c r="X574" s="366">
        <f t="shared" si="276"/>
        <v>0</v>
      </c>
      <c r="Y574" s="366">
        <f t="shared" si="276"/>
        <v>0</v>
      </c>
      <c r="Z574" s="366">
        <f t="shared" si="276"/>
        <v>0</v>
      </c>
      <c r="AA574" s="366">
        <f t="shared" si="276"/>
        <v>0</v>
      </c>
      <c r="AB574" s="366">
        <f t="shared" si="276"/>
        <v>0</v>
      </c>
      <c r="AC574" s="366">
        <f t="shared" si="276"/>
        <v>0</v>
      </c>
      <c r="AD574" s="366">
        <f t="shared" si="276"/>
        <v>0</v>
      </c>
      <c r="AE574" s="366">
        <f t="shared" si="276"/>
        <v>0</v>
      </c>
      <c r="AF574" s="366">
        <f t="shared" si="276"/>
        <v>0</v>
      </c>
      <c r="AG574" s="366">
        <f t="shared" si="276"/>
        <v>0</v>
      </c>
      <c r="AH574" s="366">
        <f t="shared" si="276"/>
        <v>0</v>
      </c>
      <c r="AI574" s="366">
        <f t="shared" si="276"/>
        <v>0</v>
      </c>
      <c r="AJ574" s="366">
        <f t="shared" si="276"/>
        <v>0</v>
      </c>
      <c r="AK574" s="366">
        <f t="shared" si="276"/>
        <v>0</v>
      </c>
      <c r="AL574" s="366">
        <f t="shared" si="276"/>
        <v>0</v>
      </c>
      <c r="AM574" s="366">
        <f t="shared" si="276"/>
        <v>0</v>
      </c>
      <c r="AN574" s="366">
        <f t="shared" si="276"/>
        <v>0</v>
      </c>
      <c r="AO574" s="366">
        <f t="shared" si="276"/>
        <v>0</v>
      </c>
      <c r="AP574" s="366">
        <f t="shared" si="276"/>
        <v>0</v>
      </c>
    </row>
    <row r="575" spans="1:42" s="16" customFormat="1" x14ac:dyDescent="0.2">
      <c r="A575" s="27" t="s">
        <v>195</v>
      </c>
      <c r="B575" s="162"/>
      <c r="C575" s="366">
        <f t="shared" ref="C575:AP575" si="277">IF(AND(C$2&lt;=term_tenor,C$2&lt;=analysis_period),B$577*term_int_rate/100,0)</f>
        <v>0</v>
      </c>
      <c r="D575" s="366">
        <f t="shared" si="277"/>
        <v>0</v>
      </c>
      <c r="E575" s="366">
        <f t="shared" si="277"/>
        <v>0</v>
      </c>
      <c r="F575" s="366">
        <f t="shared" si="277"/>
        <v>0</v>
      </c>
      <c r="G575" s="366">
        <f t="shared" si="277"/>
        <v>0</v>
      </c>
      <c r="H575" s="366">
        <f t="shared" si="277"/>
        <v>0</v>
      </c>
      <c r="I575" s="366">
        <f t="shared" si="277"/>
        <v>0</v>
      </c>
      <c r="J575" s="366">
        <f t="shared" si="277"/>
        <v>0</v>
      </c>
      <c r="K575" s="366">
        <f t="shared" si="277"/>
        <v>0</v>
      </c>
      <c r="L575" s="366">
        <f t="shared" si="277"/>
        <v>0</v>
      </c>
      <c r="M575" s="366">
        <f t="shared" si="277"/>
        <v>0</v>
      </c>
      <c r="N575" s="366">
        <f t="shared" si="277"/>
        <v>0</v>
      </c>
      <c r="O575" s="366">
        <f t="shared" si="277"/>
        <v>0</v>
      </c>
      <c r="P575" s="366">
        <f t="shared" si="277"/>
        <v>0</v>
      </c>
      <c r="Q575" s="366">
        <f t="shared" si="277"/>
        <v>0</v>
      </c>
      <c r="R575" s="366">
        <f t="shared" si="277"/>
        <v>0</v>
      </c>
      <c r="S575" s="366">
        <f t="shared" si="277"/>
        <v>0</v>
      </c>
      <c r="T575" s="366">
        <f t="shared" si="277"/>
        <v>0</v>
      </c>
      <c r="U575" s="366">
        <f t="shared" si="277"/>
        <v>0</v>
      </c>
      <c r="V575" s="366">
        <f t="shared" si="277"/>
        <v>0</v>
      </c>
      <c r="W575" s="366">
        <f t="shared" si="277"/>
        <v>0</v>
      </c>
      <c r="X575" s="366">
        <f t="shared" si="277"/>
        <v>0</v>
      </c>
      <c r="Y575" s="366">
        <f t="shared" si="277"/>
        <v>0</v>
      </c>
      <c r="Z575" s="366">
        <f t="shared" si="277"/>
        <v>0</v>
      </c>
      <c r="AA575" s="366">
        <f t="shared" si="277"/>
        <v>0</v>
      </c>
      <c r="AB575" s="366">
        <f t="shared" si="277"/>
        <v>0</v>
      </c>
      <c r="AC575" s="366">
        <f t="shared" si="277"/>
        <v>0</v>
      </c>
      <c r="AD575" s="366">
        <f t="shared" si="277"/>
        <v>0</v>
      </c>
      <c r="AE575" s="366">
        <f t="shared" si="277"/>
        <v>0</v>
      </c>
      <c r="AF575" s="366">
        <f t="shared" si="277"/>
        <v>0</v>
      </c>
      <c r="AG575" s="366">
        <f t="shared" si="277"/>
        <v>0</v>
      </c>
      <c r="AH575" s="366">
        <f t="shared" si="277"/>
        <v>0</v>
      </c>
      <c r="AI575" s="366">
        <f t="shared" si="277"/>
        <v>0</v>
      </c>
      <c r="AJ575" s="366">
        <f t="shared" si="277"/>
        <v>0</v>
      </c>
      <c r="AK575" s="366">
        <f t="shared" si="277"/>
        <v>0</v>
      </c>
      <c r="AL575" s="366">
        <f t="shared" si="277"/>
        <v>0</v>
      </c>
      <c r="AM575" s="366">
        <f t="shared" si="277"/>
        <v>0</v>
      </c>
      <c r="AN575" s="366">
        <f t="shared" si="277"/>
        <v>0</v>
      </c>
      <c r="AO575" s="366">
        <f t="shared" si="277"/>
        <v>0</v>
      </c>
      <c r="AP575" s="366">
        <f t="shared" si="277"/>
        <v>0</v>
      </c>
    </row>
    <row r="576" spans="1:42" s="16" customFormat="1" x14ac:dyDescent="0.2">
      <c r="A576" s="27" t="s">
        <v>194</v>
      </c>
      <c r="B576" s="166"/>
      <c r="C576" s="189">
        <f>IF(C$594="N/A",IF(C$2&gt;loan_moratorium,C$574-C$575,0),C$594)</f>
        <v>0</v>
      </c>
      <c r="D576" s="366">
        <f>IF(D$594="N/A",IF(D$2&gt;loan_moratorium,D$574-D$575,0),D$594)</f>
        <v>0</v>
      </c>
      <c r="E576" s="366">
        <f>IF(E$594="N/A",IF(E$2&gt;loan_moratorium,E$574-E$575,0),E$594)</f>
        <v>0</v>
      </c>
      <c r="F576" s="366">
        <f>IF(F$594="N/A",IF(F$2&gt;loan_moratorium,F$574-F$575,0),F$594)</f>
        <v>0</v>
      </c>
      <c r="G576" s="366">
        <f>IF(G$594="N/A",IF(G$2&gt;loan_moratorium,G$574-G$575,0),G$594)</f>
        <v>0</v>
      </c>
      <c r="H576" s="366">
        <f>IF(H$594="N/A",IF(H$2&gt;loan_moratorium,H$574-H$575,0),H$594)</f>
        <v>0</v>
      </c>
      <c r="I576" s="366">
        <f>IF(I$594="N/A",IF(I$2&gt;loan_moratorium,I$574-I$575,0),I$594)</f>
        <v>0</v>
      </c>
      <c r="J576" s="366">
        <f>IF(J$594="N/A",IF(J$2&gt;loan_moratorium,J$574-J$575,0),J$594)</f>
        <v>0</v>
      </c>
      <c r="K576" s="366">
        <f>IF(K$594="N/A",IF(K$2&gt;loan_moratorium,K$574-K$575,0),K$594)</f>
        <v>0</v>
      </c>
      <c r="L576" s="366">
        <f>IF(L$594="N/A",IF(L$2&gt;loan_moratorium,L$574-L$575,0),L$594)</f>
        <v>0</v>
      </c>
      <c r="M576" s="366">
        <f>IF(M$594="N/A",IF(M$2&gt;loan_moratorium,M$574-M$575,0),M$594)</f>
        <v>0</v>
      </c>
      <c r="N576" s="366">
        <f>IF(N$594="N/A",IF(N$2&gt;loan_moratorium,N$574-N$575,0),N$594)</f>
        <v>0</v>
      </c>
      <c r="O576" s="366">
        <f>IF(O$594="N/A",IF(O$2&gt;loan_moratorium,O$574-O$575,0),O$594)</f>
        <v>0</v>
      </c>
      <c r="P576" s="366">
        <f>IF(P$594="N/A",IF(P$2&gt;loan_moratorium,P$574-P$575,0),P$594)</f>
        <v>0</v>
      </c>
      <c r="Q576" s="366">
        <f>IF(Q$594="N/A",IF(Q$2&gt;loan_moratorium,Q$574-Q$575,0),Q$594)</f>
        <v>0</v>
      </c>
      <c r="R576" s="366">
        <f>IF(R$594="N/A",IF(R$2&gt;loan_moratorium,R$574-R$575,0),R$594)</f>
        <v>0</v>
      </c>
      <c r="S576" s="366">
        <f>IF(S$594="N/A",IF(S$2&gt;loan_moratorium,S$574-S$575,0),S$594)</f>
        <v>0</v>
      </c>
      <c r="T576" s="366">
        <f>IF(T$594="N/A",IF(T$2&gt;loan_moratorium,T$574-T$575,0),T$594)</f>
        <v>0</v>
      </c>
      <c r="U576" s="366">
        <f>IF(U$594="N/A",IF(U$2&gt;loan_moratorium,U$574-U$575,0),U$594)</f>
        <v>0</v>
      </c>
      <c r="V576" s="366">
        <f>IF(V$594="N/A",IF(V$2&gt;loan_moratorium,V$574-V$575,0),V$594)</f>
        <v>0</v>
      </c>
      <c r="W576" s="366">
        <f>IF(W$594="N/A",IF(W$2&gt;loan_moratorium,W$574-W$575,0),W$594)</f>
        <v>0</v>
      </c>
      <c r="X576" s="366">
        <f>IF(X$594="N/A",IF(X$2&gt;loan_moratorium,X$574-X$575,0),X$594)</f>
        <v>0</v>
      </c>
      <c r="Y576" s="366">
        <f>IF(Y$594="N/A",IF(Y$2&gt;loan_moratorium,Y$574-Y$575,0),Y$594)</f>
        <v>0</v>
      </c>
      <c r="Z576" s="366">
        <f>IF(Z$594="N/A",IF(Z$2&gt;loan_moratorium,Z$574-Z$575,0),Z$594)</f>
        <v>0</v>
      </c>
      <c r="AA576" s="366">
        <f>IF(AA$594="N/A",IF(AA$2&gt;loan_moratorium,AA$574-AA$575,0),AA$594)</f>
        <v>0</v>
      </c>
      <c r="AB576" s="366">
        <f>IF(AB$594="N/A",IF(AB$2&gt;loan_moratorium,AB$574-AB$575,0),AB$594)</f>
        <v>0</v>
      </c>
      <c r="AC576" s="366">
        <f>IF(AC$594="N/A",IF(AC$2&gt;loan_moratorium,AC$574-AC$575,0),AC$594)</f>
        <v>0</v>
      </c>
      <c r="AD576" s="366">
        <f>IF(AD$594="N/A",IF(AD$2&gt;loan_moratorium,AD$574-AD$575,0),AD$594)</f>
        <v>0</v>
      </c>
      <c r="AE576" s="366">
        <f>IF(AE$594="N/A",IF(AE$2&gt;loan_moratorium,AE$574-AE$575,0),AE$594)</f>
        <v>0</v>
      </c>
      <c r="AF576" s="366">
        <f>IF(AF$594="N/A",IF(AF$2&gt;loan_moratorium,AF$574-AF$575,0),AF$594)</f>
        <v>0</v>
      </c>
      <c r="AG576" s="366">
        <f>IF(AG$594="N/A",IF(AG$2&gt;loan_moratorium,AG$574-AG$575,0),AG$594)</f>
        <v>0</v>
      </c>
      <c r="AH576" s="366">
        <f>IF(AH$594="N/A",IF(AH$2&gt;loan_moratorium,AH$574-AH$575,0),AH$594)</f>
        <v>0</v>
      </c>
      <c r="AI576" s="366">
        <f>IF(AI$594="N/A",IF(AI$2&gt;loan_moratorium,AI$574-AI$575,0),AI$594)</f>
        <v>0</v>
      </c>
      <c r="AJ576" s="366">
        <f>IF(AJ$594="N/A",IF(AJ$2&gt;loan_moratorium,AJ$574-AJ$575,0),AJ$594)</f>
        <v>0</v>
      </c>
      <c r="AK576" s="366">
        <f>IF(AK$594="N/A",IF(AK$2&gt;loan_moratorium,AK$574-AK$575,0),AK$594)</f>
        <v>0</v>
      </c>
      <c r="AL576" s="366">
        <f>IF(AL$594="N/A",IF(AL$2&gt;loan_moratorium,AL$574-AL$575,0),AL$594)</f>
        <v>0</v>
      </c>
      <c r="AM576" s="366">
        <f>IF(AM$594="N/A",IF(AM$2&gt;loan_moratorium,AM$574-AM$575,0),AM$594)</f>
        <v>0</v>
      </c>
      <c r="AN576" s="366">
        <f>IF(AN$594="N/A",IF(AN$2&gt;loan_moratorium,AN$574-AN$575,0),AN$594)</f>
        <v>0</v>
      </c>
      <c r="AO576" s="366">
        <f>IF(AO$594="N/A",IF(AO$2&gt;loan_moratorium,AO$574-AO$575,0),AO$594)</f>
        <v>0</v>
      </c>
      <c r="AP576" s="366">
        <f>IF(AP$594="N/A",IF(AP$2&gt;loan_moratorium,AP$574-AP$575,0),AP$594)</f>
        <v>0</v>
      </c>
    </row>
    <row r="577" spans="1:42" s="16" customFormat="1" x14ac:dyDescent="0.2">
      <c r="A577" s="27" t="s">
        <v>266</v>
      </c>
      <c r="B577" s="194">
        <f>$B$589</f>
        <v>0</v>
      </c>
      <c r="C577" s="194">
        <f>B$577-C$576</f>
        <v>0</v>
      </c>
      <c r="D577" s="367">
        <f t="shared" ref="D577:AP577" si="278">C$577-D$576</f>
        <v>0</v>
      </c>
      <c r="E577" s="367">
        <f t="shared" si="278"/>
        <v>0</v>
      </c>
      <c r="F577" s="367">
        <f t="shared" si="278"/>
        <v>0</v>
      </c>
      <c r="G577" s="367">
        <f t="shared" si="278"/>
        <v>0</v>
      </c>
      <c r="H577" s="367">
        <f t="shared" si="278"/>
        <v>0</v>
      </c>
      <c r="I577" s="367">
        <f t="shared" si="278"/>
        <v>0</v>
      </c>
      <c r="J577" s="367">
        <f t="shared" si="278"/>
        <v>0</v>
      </c>
      <c r="K577" s="367">
        <f t="shared" si="278"/>
        <v>0</v>
      </c>
      <c r="L577" s="367">
        <f t="shared" si="278"/>
        <v>0</v>
      </c>
      <c r="M577" s="367">
        <f t="shared" si="278"/>
        <v>0</v>
      </c>
      <c r="N577" s="367">
        <f t="shared" si="278"/>
        <v>0</v>
      </c>
      <c r="O577" s="367">
        <f t="shared" si="278"/>
        <v>0</v>
      </c>
      <c r="P577" s="367">
        <f t="shared" si="278"/>
        <v>0</v>
      </c>
      <c r="Q577" s="367">
        <f t="shared" si="278"/>
        <v>0</v>
      </c>
      <c r="R577" s="367">
        <f t="shared" si="278"/>
        <v>0</v>
      </c>
      <c r="S577" s="367">
        <f t="shared" si="278"/>
        <v>0</v>
      </c>
      <c r="T577" s="367">
        <f t="shared" si="278"/>
        <v>0</v>
      </c>
      <c r="U577" s="367">
        <f t="shared" si="278"/>
        <v>0</v>
      </c>
      <c r="V577" s="367">
        <f t="shared" si="278"/>
        <v>0</v>
      </c>
      <c r="W577" s="367">
        <f t="shared" si="278"/>
        <v>0</v>
      </c>
      <c r="X577" s="367">
        <f t="shared" si="278"/>
        <v>0</v>
      </c>
      <c r="Y577" s="367">
        <f t="shared" si="278"/>
        <v>0</v>
      </c>
      <c r="Z577" s="367">
        <f t="shared" si="278"/>
        <v>0</v>
      </c>
      <c r="AA577" s="367">
        <f t="shared" si="278"/>
        <v>0</v>
      </c>
      <c r="AB577" s="367">
        <f t="shared" si="278"/>
        <v>0</v>
      </c>
      <c r="AC577" s="367">
        <f t="shared" si="278"/>
        <v>0</v>
      </c>
      <c r="AD577" s="367">
        <f t="shared" si="278"/>
        <v>0</v>
      </c>
      <c r="AE577" s="367">
        <f t="shared" si="278"/>
        <v>0</v>
      </c>
      <c r="AF577" s="367">
        <f t="shared" si="278"/>
        <v>0</v>
      </c>
      <c r="AG577" s="367">
        <f t="shared" si="278"/>
        <v>0</v>
      </c>
      <c r="AH577" s="367">
        <f t="shared" si="278"/>
        <v>0</v>
      </c>
      <c r="AI577" s="367">
        <f t="shared" si="278"/>
        <v>0</v>
      </c>
      <c r="AJ577" s="367">
        <f t="shared" si="278"/>
        <v>0</v>
      </c>
      <c r="AK577" s="367">
        <f t="shared" si="278"/>
        <v>0</v>
      </c>
      <c r="AL577" s="367">
        <f t="shared" si="278"/>
        <v>0</v>
      </c>
      <c r="AM577" s="367">
        <f t="shared" si="278"/>
        <v>0</v>
      </c>
      <c r="AN577" s="367">
        <f t="shared" si="278"/>
        <v>0</v>
      </c>
      <c r="AO577" s="367">
        <f t="shared" si="278"/>
        <v>0</v>
      </c>
      <c r="AP577" s="367">
        <f t="shared" si="278"/>
        <v>0</v>
      </c>
    </row>
    <row r="578" spans="1:42" s="16" customFormat="1" x14ac:dyDescent="0.2">
      <c r="A578" s="9"/>
      <c r="B578" s="194"/>
      <c r="C578" s="188"/>
    </row>
    <row r="579" spans="1:42" s="16" customFormat="1" x14ac:dyDescent="0.2">
      <c r="A579" s="23" t="s">
        <v>272</v>
      </c>
    </row>
    <row r="580" spans="1:42" s="16" customFormat="1" x14ac:dyDescent="0.2">
      <c r="A580" s="27" t="s">
        <v>30</v>
      </c>
      <c r="B580" s="166"/>
      <c r="C580" s="189">
        <f t="shared" ref="C580:AP580" si="279">IF(AND(C$2&lt;=term_tenor,C$2&lt;=analysis_period),C64,0)</f>
        <v>0</v>
      </c>
      <c r="D580" s="189">
        <f t="shared" si="279"/>
        <v>0</v>
      </c>
      <c r="E580" s="189">
        <f t="shared" si="279"/>
        <v>0</v>
      </c>
      <c r="F580" s="189">
        <f t="shared" si="279"/>
        <v>0</v>
      </c>
      <c r="G580" s="189">
        <f t="shared" si="279"/>
        <v>0</v>
      </c>
      <c r="H580" s="189">
        <f t="shared" si="279"/>
        <v>0</v>
      </c>
      <c r="I580" s="189">
        <f t="shared" si="279"/>
        <v>0</v>
      </c>
      <c r="J580" s="189">
        <f t="shared" si="279"/>
        <v>0</v>
      </c>
      <c r="K580" s="189">
        <f t="shared" si="279"/>
        <v>0</v>
      </c>
      <c r="L580" s="189">
        <f t="shared" si="279"/>
        <v>0</v>
      </c>
      <c r="M580" s="189">
        <f t="shared" si="279"/>
        <v>0</v>
      </c>
      <c r="N580" s="189">
        <f t="shared" si="279"/>
        <v>0</v>
      </c>
      <c r="O580" s="189">
        <f t="shared" si="279"/>
        <v>0</v>
      </c>
      <c r="P580" s="189">
        <f t="shared" si="279"/>
        <v>0</v>
      </c>
      <c r="Q580" s="189">
        <f t="shared" si="279"/>
        <v>0</v>
      </c>
      <c r="R580" s="189">
        <f t="shared" si="279"/>
        <v>0</v>
      </c>
      <c r="S580" s="189">
        <f t="shared" si="279"/>
        <v>0</v>
      </c>
      <c r="T580" s="189">
        <f t="shared" si="279"/>
        <v>0</v>
      </c>
      <c r="U580" s="189">
        <f t="shared" si="279"/>
        <v>0</v>
      </c>
      <c r="V580" s="189">
        <f t="shared" si="279"/>
        <v>0</v>
      </c>
      <c r="W580" s="189">
        <f t="shared" si="279"/>
        <v>0</v>
      </c>
      <c r="X580" s="189">
        <f t="shared" si="279"/>
        <v>0</v>
      </c>
      <c r="Y580" s="189">
        <f t="shared" si="279"/>
        <v>0</v>
      </c>
      <c r="Z580" s="189">
        <f t="shared" si="279"/>
        <v>0</v>
      </c>
      <c r="AA580" s="189">
        <f t="shared" si="279"/>
        <v>0</v>
      </c>
      <c r="AB580" s="189">
        <f t="shared" si="279"/>
        <v>0</v>
      </c>
      <c r="AC580" s="189">
        <f t="shared" si="279"/>
        <v>0</v>
      </c>
      <c r="AD580" s="189">
        <f t="shared" si="279"/>
        <v>0</v>
      </c>
      <c r="AE580" s="189">
        <f t="shared" si="279"/>
        <v>0</v>
      </c>
      <c r="AF580" s="189">
        <f t="shared" si="279"/>
        <v>0</v>
      </c>
      <c r="AG580" s="189">
        <f t="shared" si="279"/>
        <v>0</v>
      </c>
      <c r="AH580" s="189">
        <f t="shared" si="279"/>
        <v>0</v>
      </c>
      <c r="AI580" s="189">
        <f t="shared" si="279"/>
        <v>0</v>
      </c>
      <c r="AJ580" s="189">
        <f t="shared" si="279"/>
        <v>0</v>
      </c>
      <c r="AK580" s="189">
        <f t="shared" si="279"/>
        <v>0</v>
      </c>
      <c r="AL580" s="189">
        <f t="shared" si="279"/>
        <v>0</v>
      </c>
      <c r="AM580" s="189">
        <f t="shared" si="279"/>
        <v>0</v>
      </c>
      <c r="AN580" s="189">
        <f t="shared" si="279"/>
        <v>0</v>
      </c>
      <c r="AO580" s="189">
        <f t="shared" si="279"/>
        <v>0</v>
      </c>
      <c r="AP580" s="189">
        <f t="shared" si="279"/>
        <v>0</v>
      </c>
    </row>
    <row r="581" spans="1:42" s="16" customFormat="1" x14ac:dyDescent="0.2">
      <c r="A581" s="41" t="s">
        <v>320</v>
      </c>
      <c r="B581" s="162">
        <f t="shared" ref="B581:AP581" si="280">IF(AND(B$2&lt;=term_tenor,B$2&lt;=analysis_period),-B614-B620-B652-B684,0)</f>
        <v>0</v>
      </c>
      <c r="C581" s="162">
        <f t="shared" si="280"/>
        <v>0</v>
      </c>
      <c r="D581" s="162">
        <f t="shared" si="280"/>
        <v>0</v>
      </c>
      <c r="E581" s="162">
        <f t="shared" si="280"/>
        <v>0</v>
      </c>
      <c r="F581" s="162">
        <f t="shared" si="280"/>
        <v>0</v>
      </c>
      <c r="G581" s="162">
        <f t="shared" si="280"/>
        <v>0</v>
      </c>
      <c r="H581" s="162">
        <f t="shared" si="280"/>
        <v>0</v>
      </c>
      <c r="I581" s="162">
        <f t="shared" si="280"/>
        <v>0</v>
      </c>
      <c r="J581" s="162">
        <f t="shared" si="280"/>
        <v>0</v>
      </c>
      <c r="K581" s="162">
        <f t="shared" si="280"/>
        <v>0</v>
      </c>
      <c r="L581" s="162">
        <f t="shared" si="280"/>
        <v>0</v>
      </c>
      <c r="M581" s="162">
        <f t="shared" si="280"/>
        <v>0</v>
      </c>
      <c r="N581" s="162">
        <f t="shared" si="280"/>
        <v>0</v>
      </c>
      <c r="O581" s="162">
        <f t="shared" si="280"/>
        <v>0</v>
      </c>
      <c r="P581" s="162">
        <f t="shared" si="280"/>
        <v>0</v>
      </c>
      <c r="Q581" s="162">
        <f t="shared" si="280"/>
        <v>0</v>
      </c>
      <c r="R581" s="162">
        <f t="shared" si="280"/>
        <v>0</v>
      </c>
      <c r="S581" s="162">
        <f t="shared" si="280"/>
        <v>0</v>
      </c>
      <c r="T581" s="162">
        <f t="shared" si="280"/>
        <v>0</v>
      </c>
      <c r="U581" s="162">
        <f t="shared" si="280"/>
        <v>0</v>
      </c>
      <c r="V581" s="162">
        <f t="shared" si="280"/>
        <v>0</v>
      </c>
      <c r="W581" s="162">
        <f t="shared" si="280"/>
        <v>0</v>
      </c>
      <c r="X581" s="162">
        <f t="shared" si="280"/>
        <v>0</v>
      </c>
      <c r="Y581" s="162">
        <f t="shared" si="280"/>
        <v>0</v>
      </c>
      <c r="Z581" s="162">
        <f t="shared" si="280"/>
        <v>0</v>
      </c>
      <c r="AA581" s="162">
        <f t="shared" si="280"/>
        <v>0</v>
      </c>
      <c r="AB581" s="162">
        <f t="shared" si="280"/>
        <v>0</v>
      </c>
      <c r="AC581" s="162">
        <f t="shared" si="280"/>
        <v>0</v>
      </c>
      <c r="AD581" s="162">
        <f t="shared" si="280"/>
        <v>0</v>
      </c>
      <c r="AE581" s="162">
        <f t="shared" si="280"/>
        <v>0</v>
      </c>
      <c r="AF581" s="162">
        <f t="shared" si="280"/>
        <v>0</v>
      </c>
      <c r="AG581" s="162">
        <f t="shared" si="280"/>
        <v>0</v>
      </c>
      <c r="AH581" s="162">
        <f t="shared" si="280"/>
        <v>0</v>
      </c>
      <c r="AI581" s="162">
        <f t="shared" si="280"/>
        <v>0</v>
      </c>
      <c r="AJ581" s="162">
        <f t="shared" si="280"/>
        <v>0</v>
      </c>
      <c r="AK581" s="162">
        <f t="shared" si="280"/>
        <v>0</v>
      </c>
      <c r="AL581" s="162">
        <f t="shared" si="280"/>
        <v>0</v>
      </c>
      <c r="AM581" s="162">
        <f t="shared" si="280"/>
        <v>0</v>
      </c>
      <c r="AN581" s="162">
        <f t="shared" si="280"/>
        <v>0</v>
      </c>
      <c r="AO581" s="162">
        <f t="shared" si="280"/>
        <v>0</v>
      </c>
      <c r="AP581" s="162">
        <f t="shared" si="280"/>
        <v>0</v>
      </c>
    </row>
    <row r="582" spans="1:42" s="16" customFormat="1" x14ac:dyDescent="0.2">
      <c r="A582" s="27" t="s">
        <v>274</v>
      </c>
      <c r="B582" s="366">
        <f>SUM(B580:B581)</f>
        <v>0</v>
      </c>
      <c r="C582" s="189">
        <f>SUM(C580:C581)</f>
        <v>0</v>
      </c>
      <c r="D582" s="189">
        <f t="shared" ref="D582:AP582" si="281">SUM(D580:D581)</f>
        <v>0</v>
      </c>
      <c r="E582" s="189">
        <f t="shared" si="281"/>
        <v>0</v>
      </c>
      <c r="F582" s="189">
        <f t="shared" si="281"/>
        <v>0</v>
      </c>
      <c r="G582" s="189">
        <f t="shared" si="281"/>
        <v>0</v>
      </c>
      <c r="H582" s="189">
        <f t="shared" si="281"/>
        <v>0</v>
      </c>
      <c r="I582" s="189">
        <f t="shared" si="281"/>
        <v>0</v>
      </c>
      <c r="J582" s="189">
        <f t="shared" si="281"/>
        <v>0</v>
      </c>
      <c r="K582" s="189">
        <f t="shared" si="281"/>
        <v>0</v>
      </c>
      <c r="L582" s="189">
        <f t="shared" si="281"/>
        <v>0</v>
      </c>
      <c r="M582" s="189">
        <f t="shared" si="281"/>
        <v>0</v>
      </c>
      <c r="N582" s="189">
        <f t="shared" si="281"/>
        <v>0</v>
      </c>
      <c r="O582" s="189">
        <f t="shared" si="281"/>
        <v>0</v>
      </c>
      <c r="P582" s="189">
        <f t="shared" si="281"/>
        <v>0</v>
      </c>
      <c r="Q582" s="189">
        <f t="shared" si="281"/>
        <v>0</v>
      </c>
      <c r="R582" s="189">
        <f t="shared" si="281"/>
        <v>0</v>
      </c>
      <c r="S582" s="189">
        <f t="shared" si="281"/>
        <v>0</v>
      </c>
      <c r="T582" s="189">
        <f t="shared" si="281"/>
        <v>0</v>
      </c>
      <c r="U582" s="189">
        <f t="shared" si="281"/>
        <v>0</v>
      </c>
      <c r="V582" s="189">
        <f t="shared" si="281"/>
        <v>0</v>
      </c>
      <c r="W582" s="189">
        <f t="shared" si="281"/>
        <v>0</v>
      </c>
      <c r="X582" s="189">
        <f t="shared" si="281"/>
        <v>0</v>
      </c>
      <c r="Y582" s="189">
        <f t="shared" si="281"/>
        <v>0</v>
      </c>
      <c r="Z582" s="189">
        <f t="shared" si="281"/>
        <v>0</v>
      </c>
      <c r="AA582" s="189">
        <f t="shared" si="281"/>
        <v>0</v>
      </c>
      <c r="AB582" s="189">
        <f t="shared" si="281"/>
        <v>0</v>
      </c>
      <c r="AC582" s="189">
        <f t="shared" si="281"/>
        <v>0</v>
      </c>
      <c r="AD582" s="189">
        <f t="shared" si="281"/>
        <v>0</v>
      </c>
      <c r="AE582" s="189">
        <f t="shared" si="281"/>
        <v>0</v>
      </c>
      <c r="AF582" s="189">
        <f t="shared" si="281"/>
        <v>0</v>
      </c>
      <c r="AG582" s="189">
        <f t="shared" si="281"/>
        <v>0</v>
      </c>
      <c r="AH582" s="189">
        <f t="shared" si="281"/>
        <v>0</v>
      </c>
      <c r="AI582" s="189">
        <f t="shared" si="281"/>
        <v>0</v>
      </c>
      <c r="AJ582" s="189">
        <f t="shared" si="281"/>
        <v>0</v>
      </c>
      <c r="AK582" s="189">
        <f t="shared" si="281"/>
        <v>0</v>
      </c>
      <c r="AL582" s="189">
        <f t="shared" si="281"/>
        <v>0</v>
      </c>
      <c r="AM582" s="189">
        <f t="shared" si="281"/>
        <v>0</v>
      </c>
      <c r="AN582" s="189">
        <f t="shared" si="281"/>
        <v>0</v>
      </c>
      <c r="AO582" s="189">
        <f t="shared" si="281"/>
        <v>0</v>
      </c>
      <c r="AP582" s="189">
        <f t="shared" si="281"/>
        <v>0</v>
      </c>
    </row>
    <row r="583" spans="1:42" s="16" customFormat="1" x14ac:dyDescent="0.2">
      <c r="A583" s="27" t="s">
        <v>275</v>
      </c>
      <c r="B583" s="268">
        <f>IF(AND(B$2&lt;=term_tenor,B$2&lt;=analysis_period),1/(1+term_int_rate/100),0)</f>
        <v>1</v>
      </c>
      <c r="C583" s="268">
        <f>IF(AND(C$2&lt;=term_tenor,C$2&lt;=analysis_period),1/(1+term_int_rate/100),0)</f>
        <v>0</v>
      </c>
      <c r="D583" s="268">
        <f t="shared" ref="D583:AP583" si="282">IF(AND(C$2&lt;=term_tenor,C$2&lt;=analysis_period),C583/(1+term_int_rate/100),0)</f>
        <v>0</v>
      </c>
      <c r="E583" s="268">
        <f t="shared" si="282"/>
        <v>0</v>
      </c>
      <c r="F583" s="268">
        <f t="shared" si="282"/>
        <v>0</v>
      </c>
      <c r="G583" s="268">
        <f t="shared" si="282"/>
        <v>0</v>
      </c>
      <c r="H583" s="268">
        <f t="shared" si="282"/>
        <v>0</v>
      </c>
      <c r="I583" s="268">
        <f t="shared" si="282"/>
        <v>0</v>
      </c>
      <c r="J583" s="268">
        <f t="shared" si="282"/>
        <v>0</v>
      </c>
      <c r="K583" s="268">
        <f t="shared" si="282"/>
        <v>0</v>
      </c>
      <c r="L583" s="268">
        <f t="shared" si="282"/>
        <v>0</v>
      </c>
      <c r="M583" s="268">
        <f t="shared" si="282"/>
        <v>0</v>
      </c>
      <c r="N583" s="268">
        <f t="shared" si="282"/>
        <v>0</v>
      </c>
      <c r="O583" s="268">
        <f t="shared" si="282"/>
        <v>0</v>
      </c>
      <c r="P583" s="268">
        <f t="shared" si="282"/>
        <v>0</v>
      </c>
      <c r="Q583" s="268">
        <f t="shared" si="282"/>
        <v>0</v>
      </c>
      <c r="R583" s="268">
        <f t="shared" si="282"/>
        <v>0</v>
      </c>
      <c r="S583" s="268">
        <f t="shared" si="282"/>
        <v>0</v>
      </c>
      <c r="T583" s="268">
        <f t="shared" si="282"/>
        <v>0</v>
      </c>
      <c r="U583" s="268">
        <f t="shared" si="282"/>
        <v>0</v>
      </c>
      <c r="V583" s="268">
        <f t="shared" si="282"/>
        <v>0</v>
      </c>
      <c r="W583" s="268">
        <f t="shared" si="282"/>
        <v>0</v>
      </c>
      <c r="X583" s="268">
        <f t="shared" si="282"/>
        <v>0</v>
      </c>
      <c r="Y583" s="268">
        <f t="shared" si="282"/>
        <v>0</v>
      </c>
      <c r="Z583" s="268">
        <f t="shared" si="282"/>
        <v>0</v>
      </c>
      <c r="AA583" s="268">
        <f t="shared" si="282"/>
        <v>0</v>
      </c>
      <c r="AB583" s="268">
        <f t="shared" si="282"/>
        <v>0</v>
      </c>
      <c r="AC583" s="268">
        <f t="shared" si="282"/>
        <v>0</v>
      </c>
      <c r="AD583" s="268">
        <f t="shared" si="282"/>
        <v>0</v>
      </c>
      <c r="AE583" s="268">
        <f t="shared" si="282"/>
        <v>0</v>
      </c>
      <c r="AF583" s="268">
        <f t="shared" si="282"/>
        <v>0</v>
      </c>
      <c r="AG583" s="268">
        <f t="shared" si="282"/>
        <v>0</v>
      </c>
      <c r="AH583" s="268">
        <f t="shared" si="282"/>
        <v>0</v>
      </c>
      <c r="AI583" s="268">
        <f t="shared" si="282"/>
        <v>0</v>
      </c>
      <c r="AJ583" s="268">
        <f t="shared" si="282"/>
        <v>0</v>
      </c>
      <c r="AK583" s="268">
        <f t="shared" si="282"/>
        <v>0</v>
      </c>
      <c r="AL583" s="268">
        <f t="shared" si="282"/>
        <v>0</v>
      </c>
      <c r="AM583" s="268">
        <f t="shared" si="282"/>
        <v>0</v>
      </c>
      <c r="AN583" s="268">
        <f t="shared" si="282"/>
        <v>0</v>
      </c>
      <c r="AO583" s="268">
        <f t="shared" si="282"/>
        <v>0</v>
      </c>
      <c r="AP583" s="268">
        <f t="shared" si="282"/>
        <v>0</v>
      </c>
    </row>
    <row r="584" spans="1:42" s="16" customFormat="1" x14ac:dyDescent="0.2">
      <c r="A584" s="27" t="s">
        <v>273</v>
      </c>
      <c r="B584" s="366">
        <f>B582*B583</f>
        <v>0</v>
      </c>
      <c r="C584" s="189">
        <f>C582*C583</f>
        <v>0</v>
      </c>
      <c r="D584" s="189">
        <f t="shared" ref="D584:AP584" si="283">D582*D583</f>
        <v>0</v>
      </c>
      <c r="E584" s="189">
        <f t="shared" si="283"/>
        <v>0</v>
      </c>
      <c r="F584" s="189">
        <f t="shared" si="283"/>
        <v>0</v>
      </c>
      <c r="G584" s="189">
        <f t="shared" si="283"/>
        <v>0</v>
      </c>
      <c r="H584" s="189">
        <f t="shared" si="283"/>
        <v>0</v>
      </c>
      <c r="I584" s="189">
        <f t="shared" si="283"/>
        <v>0</v>
      </c>
      <c r="J584" s="189">
        <f t="shared" si="283"/>
        <v>0</v>
      </c>
      <c r="K584" s="189">
        <f t="shared" si="283"/>
        <v>0</v>
      </c>
      <c r="L584" s="189">
        <f t="shared" si="283"/>
        <v>0</v>
      </c>
      <c r="M584" s="189">
        <f t="shared" si="283"/>
        <v>0</v>
      </c>
      <c r="N584" s="189">
        <f t="shared" si="283"/>
        <v>0</v>
      </c>
      <c r="O584" s="189">
        <f t="shared" si="283"/>
        <v>0</v>
      </c>
      <c r="P584" s="189">
        <f t="shared" si="283"/>
        <v>0</v>
      </c>
      <c r="Q584" s="189">
        <f t="shared" si="283"/>
        <v>0</v>
      </c>
      <c r="R584" s="189">
        <f t="shared" si="283"/>
        <v>0</v>
      </c>
      <c r="S584" s="189">
        <f t="shared" si="283"/>
        <v>0</v>
      </c>
      <c r="T584" s="189">
        <f t="shared" si="283"/>
        <v>0</v>
      </c>
      <c r="U584" s="189">
        <f t="shared" si="283"/>
        <v>0</v>
      </c>
      <c r="V584" s="189">
        <f t="shared" si="283"/>
        <v>0</v>
      </c>
      <c r="W584" s="189">
        <f t="shared" si="283"/>
        <v>0</v>
      </c>
      <c r="X584" s="189">
        <f t="shared" si="283"/>
        <v>0</v>
      </c>
      <c r="Y584" s="189">
        <f t="shared" si="283"/>
        <v>0</v>
      </c>
      <c r="Z584" s="189">
        <f t="shared" si="283"/>
        <v>0</v>
      </c>
      <c r="AA584" s="189">
        <f t="shared" si="283"/>
        <v>0</v>
      </c>
      <c r="AB584" s="189">
        <f t="shared" si="283"/>
        <v>0</v>
      </c>
      <c r="AC584" s="189">
        <f t="shared" si="283"/>
        <v>0</v>
      </c>
      <c r="AD584" s="189">
        <f t="shared" si="283"/>
        <v>0</v>
      </c>
      <c r="AE584" s="189">
        <f t="shared" si="283"/>
        <v>0</v>
      </c>
      <c r="AF584" s="189">
        <f t="shared" si="283"/>
        <v>0</v>
      </c>
      <c r="AG584" s="189">
        <f t="shared" si="283"/>
        <v>0</v>
      </c>
      <c r="AH584" s="189">
        <f t="shared" si="283"/>
        <v>0</v>
      </c>
      <c r="AI584" s="189">
        <f t="shared" si="283"/>
        <v>0</v>
      </c>
      <c r="AJ584" s="189">
        <f t="shared" si="283"/>
        <v>0</v>
      </c>
      <c r="AK584" s="189">
        <f t="shared" si="283"/>
        <v>0</v>
      </c>
      <c r="AL584" s="189">
        <f t="shared" si="283"/>
        <v>0</v>
      </c>
      <c r="AM584" s="189">
        <f t="shared" si="283"/>
        <v>0</v>
      </c>
      <c r="AN584" s="189">
        <f t="shared" si="283"/>
        <v>0</v>
      </c>
      <c r="AO584" s="189">
        <f t="shared" si="283"/>
        <v>0</v>
      </c>
      <c r="AP584" s="189">
        <f t="shared" si="283"/>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267</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296</v>
      </c>
      <c r="B587" s="367">
        <f>IF(DebtServiceCoverageRatio="Calculated","N/A",IF(AND(B$2&lt;=term_tenor,B$2&lt;=analysis_period),IF(B$596=0,0,B$584/B$596),0))</f>
        <v>0</v>
      </c>
      <c r="C587" s="367">
        <f>IF(DebtServiceCoverageRatio="Calculated","N/A",IF(AND(C$2&lt;=term_tenor,C$2&lt;=analysis_period),IF(C$596=0,0,C$584/C$596),0))</f>
        <v>0</v>
      </c>
      <c r="D587" s="367">
        <f>IF(DebtServiceCoverageRatio="Calculated","N/A",IF(AND(D$2&lt;=term_tenor,D$2&lt;=analysis_period),IF(D$596=0,0,D$584/D$596),0))</f>
        <v>0</v>
      </c>
      <c r="E587" s="367">
        <f>IF(DebtServiceCoverageRatio="Calculated","N/A",IF(AND(E$2&lt;=term_tenor,E$2&lt;=analysis_period),IF(E$596=0,0,E$584/E$596),0))</f>
        <v>0</v>
      </c>
      <c r="F587" s="367">
        <f>IF(DebtServiceCoverageRatio="Calculated","N/A",IF(AND(F$2&lt;=term_tenor,F$2&lt;=analysis_period),IF(F$596=0,0,F$584/F$596),0))</f>
        <v>0</v>
      </c>
      <c r="G587" s="367">
        <f>IF(DebtServiceCoverageRatio="Calculated","N/A",IF(AND(G$2&lt;=term_tenor,G$2&lt;=analysis_period),IF(G$596=0,0,G$584/G$596),0))</f>
        <v>0</v>
      </c>
      <c r="H587" s="367">
        <f>IF(DebtServiceCoverageRatio="Calculated","N/A",IF(AND(H$2&lt;=term_tenor,H$2&lt;=analysis_period),IF(H$596=0,0,H$584/H$596),0))</f>
        <v>0</v>
      </c>
      <c r="I587" s="367">
        <f>IF(DebtServiceCoverageRatio="Calculated","N/A",IF(AND(I$2&lt;=term_tenor,I$2&lt;=analysis_period),IF(I$596=0,0,I$584/I$596),0))</f>
        <v>0</v>
      </c>
      <c r="J587" s="367">
        <f>IF(DebtServiceCoverageRatio="Calculated","N/A",IF(AND(J$2&lt;=term_tenor,J$2&lt;=analysis_period),IF(J$596=0,0,J$584/J$596),0))</f>
        <v>0</v>
      </c>
      <c r="K587" s="367">
        <f>IF(DebtServiceCoverageRatio="Calculated","N/A",IF(AND(K$2&lt;=term_tenor,K$2&lt;=analysis_period),IF(K$596=0,0,K$584/K$596),0))</f>
        <v>0</v>
      </c>
      <c r="L587" s="367">
        <f>IF(DebtServiceCoverageRatio="Calculated","N/A",IF(AND(L$2&lt;=term_tenor,L$2&lt;=analysis_period),IF(L$596=0,0,L$584/L$596),0))</f>
        <v>0</v>
      </c>
      <c r="M587" s="367">
        <f>IF(DebtServiceCoverageRatio="Calculated","N/A",IF(AND(M$2&lt;=term_tenor,M$2&lt;=analysis_period),IF(M$596=0,0,M$584/M$596),0))</f>
        <v>0</v>
      </c>
      <c r="N587" s="367">
        <f>IF(DebtServiceCoverageRatio="Calculated","N/A",IF(AND(N$2&lt;=term_tenor,N$2&lt;=analysis_period),IF(N$596=0,0,N$584/N$596),0))</f>
        <v>0</v>
      </c>
      <c r="O587" s="367">
        <f>IF(DebtServiceCoverageRatio="Calculated","N/A",IF(AND(O$2&lt;=term_tenor,O$2&lt;=analysis_period),IF(O$596=0,0,O$584/O$596),0))</f>
        <v>0</v>
      </c>
      <c r="P587" s="367">
        <f>IF(DebtServiceCoverageRatio="Calculated","N/A",IF(AND(P$2&lt;=term_tenor,P$2&lt;=analysis_period),IF(P$596=0,0,P$584/P$596),0))</f>
        <v>0</v>
      </c>
      <c r="Q587" s="367">
        <f>IF(DebtServiceCoverageRatio="Calculated","N/A",IF(AND(Q$2&lt;=term_tenor,Q$2&lt;=analysis_period),IF(Q$596=0,0,Q$584/Q$596),0))</f>
        <v>0</v>
      </c>
      <c r="R587" s="367">
        <f>IF(DebtServiceCoverageRatio="Calculated","N/A",IF(AND(R$2&lt;=term_tenor,R$2&lt;=analysis_period),IF(R$596=0,0,R$584/R$596),0))</f>
        <v>0</v>
      </c>
      <c r="S587" s="367">
        <f>IF(DebtServiceCoverageRatio="Calculated","N/A",IF(AND(S$2&lt;=term_tenor,S$2&lt;=analysis_period),IF(S$596=0,0,S$584/S$596),0))</f>
        <v>0</v>
      </c>
      <c r="T587" s="367">
        <f>IF(DebtServiceCoverageRatio="Calculated","N/A",IF(AND(T$2&lt;=term_tenor,T$2&lt;=analysis_period),IF(T$596=0,0,T$584/T$596),0))</f>
        <v>0</v>
      </c>
      <c r="U587" s="367">
        <f>IF(DebtServiceCoverageRatio="Calculated","N/A",IF(AND(U$2&lt;=term_tenor,U$2&lt;=analysis_period),IF(U$596=0,0,U$584/U$596),0))</f>
        <v>0</v>
      </c>
      <c r="V587" s="367">
        <f>IF(DebtServiceCoverageRatio="Calculated","N/A",IF(AND(V$2&lt;=term_tenor,V$2&lt;=analysis_period),IF(V$596=0,0,V$584/V$596),0))</f>
        <v>0</v>
      </c>
      <c r="W587" s="367">
        <f>IF(DebtServiceCoverageRatio="Calculated","N/A",IF(AND(W$2&lt;=term_tenor,W$2&lt;=analysis_period),IF(W$596=0,0,W$584/W$596),0))</f>
        <v>0</v>
      </c>
      <c r="X587" s="367">
        <f>IF(DebtServiceCoverageRatio="Calculated","N/A",IF(AND(X$2&lt;=term_tenor,X$2&lt;=analysis_period),IF(X$596=0,0,X$584/X$596),0))</f>
        <v>0</v>
      </c>
      <c r="Y587" s="367">
        <f>IF(DebtServiceCoverageRatio="Calculated","N/A",IF(AND(Y$2&lt;=term_tenor,Y$2&lt;=analysis_period),IF(Y$596=0,0,Y$584/Y$596),0))</f>
        <v>0</v>
      </c>
      <c r="Z587" s="367">
        <f>IF(DebtServiceCoverageRatio="Calculated","N/A",IF(AND(Z$2&lt;=term_tenor,Z$2&lt;=analysis_period),IF(Z$596=0,0,Z$584/Z$596),0))</f>
        <v>0</v>
      </c>
      <c r="AA587" s="367">
        <f>IF(DebtServiceCoverageRatio="Calculated","N/A",IF(AND(AA$2&lt;=term_tenor,AA$2&lt;=analysis_period),IF(AA$596=0,0,AA$584/AA$596),0))</f>
        <v>0</v>
      </c>
      <c r="AB587" s="367">
        <f>IF(DebtServiceCoverageRatio="Calculated","N/A",IF(AND(AB$2&lt;=term_tenor,AB$2&lt;=analysis_period),IF(AB$596=0,0,AB$584/AB$596),0))</f>
        <v>0</v>
      </c>
      <c r="AC587" s="367">
        <f>IF(DebtServiceCoverageRatio="Calculated","N/A",IF(AND(AC$2&lt;=term_tenor,AC$2&lt;=analysis_period),IF(AC$596=0,0,AC$584/AC$596),0))</f>
        <v>0</v>
      </c>
      <c r="AD587" s="367">
        <f>IF(DebtServiceCoverageRatio="Calculated","N/A",IF(AND(AD$2&lt;=term_tenor,AD$2&lt;=analysis_period),IF(AD$596=0,0,AD$584/AD$596),0))</f>
        <v>0</v>
      </c>
      <c r="AE587" s="367">
        <f>IF(DebtServiceCoverageRatio="Calculated","N/A",IF(AND(AE$2&lt;=term_tenor,AE$2&lt;=analysis_period),IF(AE$596=0,0,AE$584/AE$596),0))</f>
        <v>0</v>
      </c>
      <c r="AF587" s="367">
        <f>IF(DebtServiceCoverageRatio="Calculated","N/A",IF(AND(AF$2&lt;=term_tenor,AF$2&lt;=analysis_period),IF(AF$596=0,0,AF$584/AF$596),0))</f>
        <v>0</v>
      </c>
      <c r="AG587" s="367">
        <f>IF(DebtServiceCoverageRatio="Calculated","N/A",IF(AND(AG$2&lt;=term_tenor,AG$2&lt;=analysis_period),IF(AG$596=0,0,AG$584/AG$596),0))</f>
        <v>0</v>
      </c>
      <c r="AH587" s="367">
        <f>IF(DebtServiceCoverageRatio="Calculated","N/A",IF(AND(AH$2&lt;=term_tenor,AH$2&lt;=analysis_period),IF(AH$596=0,0,AH$584/AH$596),0))</f>
        <v>0</v>
      </c>
      <c r="AI587" s="367">
        <f>IF(DebtServiceCoverageRatio="Calculated","N/A",IF(AND(AI$2&lt;=term_tenor,AI$2&lt;=analysis_period),IF(AI$596=0,0,AI$584/AI$596),0))</f>
        <v>0</v>
      </c>
      <c r="AJ587" s="367">
        <f>IF(DebtServiceCoverageRatio="Calculated","N/A",IF(AND(AJ$2&lt;=term_tenor,AJ$2&lt;=analysis_period),IF(AJ$596=0,0,AJ$584/AJ$596),0))</f>
        <v>0</v>
      </c>
      <c r="AK587" s="367">
        <f>IF(DebtServiceCoverageRatio="Calculated","N/A",IF(AND(AK$2&lt;=term_tenor,AK$2&lt;=analysis_period),IF(AK$596=0,0,AK$584/AK$596),0))</f>
        <v>0</v>
      </c>
      <c r="AL587" s="367">
        <f>IF(DebtServiceCoverageRatio="Calculated","N/A",IF(AND(AL$2&lt;=term_tenor,AL$2&lt;=analysis_period),IF(AL$596=0,0,AL$584/AL$596),0))</f>
        <v>0</v>
      </c>
      <c r="AM587" s="367">
        <f>IF(DebtServiceCoverageRatio="Calculated","N/A",IF(AND(AM$2&lt;=term_tenor,AM$2&lt;=analysis_period),IF(AM$596=0,0,AM$584/AM$596),0))</f>
        <v>0</v>
      </c>
      <c r="AN587" s="367">
        <f>IF(DebtServiceCoverageRatio="Calculated","N/A",IF(AND(AN$2&lt;=term_tenor,AN$2&lt;=analysis_period),IF(AN$596=0,0,AN$584/AN$596),0))</f>
        <v>0</v>
      </c>
      <c r="AO587" s="367">
        <f>IF(DebtServiceCoverageRatio="Calculated","N/A",IF(AND(AO$2&lt;=term_tenor,AO$2&lt;=analysis_period),IF(AO$596=0,0,AO$584/AO$596),0))</f>
        <v>0</v>
      </c>
      <c r="AP587" s="367">
        <f>IF(DebtServiceCoverageRatio="Calculated","N/A",IF(AND(AP$2&lt;=term_tenor,AP$2&lt;=analysis_period),IF(AP$596=0,0,AP$584/AP$596),0))</f>
        <v>0</v>
      </c>
    </row>
    <row r="588" spans="1:42" s="16" customFormat="1" x14ac:dyDescent="0.2">
      <c r="A588" s="119" t="s">
        <v>409</v>
      </c>
      <c r="B588" s="367">
        <f>IF(dscr_limit_debt_fraction="Yes",B$584/$B$597,B$587)</f>
        <v>0</v>
      </c>
      <c r="C588" s="367">
        <f>IF(dscr_limit_debt_fraction="Yes",C$584/$B$597,C$587)</f>
        <v>0</v>
      </c>
      <c r="D588" s="367">
        <f>IF(dscr_limit_debt_fraction="Yes",D$584/$B$597,D$587)</f>
        <v>0</v>
      </c>
      <c r="E588" s="367">
        <f>IF(dscr_limit_debt_fraction="Yes",E$584/$B$597,E$587)</f>
        <v>0</v>
      </c>
      <c r="F588" s="367">
        <f>IF(dscr_limit_debt_fraction="Yes",F$584/$B$597,F$587)</f>
        <v>0</v>
      </c>
      <c r="G588" s="367">
        <f>IF(dscr_limit_debt_fraction="Yes",G$584/$B$597,G$587)</f>
        <v>0</v>
      </c>
      <c r="H588" s="367">
        <f>IF(dscr_limit_debt_fraction="Yes",H$584/$B$597,H$587)</f>
        <v>0</v>
      </c>
      <c r="I588" s="367">
        <f>IF(dscr_limit_debt_fraction="Yes",I$584/$B$597,I$587)</f>
        <v>0</v>
      </c>
      <c r="J588" s="367">
        <f>IF(dscr_limit_debt_fraction="Yes",J$584/$B$597,J$587)</f>
        <v>0</v>
      </c>
      <c r="K588" s="367">
        <f>IF(dscr_limit_debt_fraction="Yes",K$584/$B$597,K$587)</f>
        <v>0</v>
      </c>
      <c r="L588" s="367">
        <f>IF(dscr_limit_debt_fraction="Yes",L$584/$B$597,L$587)</f>
        <v>0</v>
      </c>
      <c r="M588" s="367">
        <f>IF(dscr_limit_debt_fraction="Yes",M$584/$B$597,M$587)</f>
        <v>0</v>
      </c>
      <c r="N588" s="367">
        <f>IF(dscr_limit_debt_fraction="Yes",N$584/$B$597,N$587)</f>
        <v>0</v>
      </c>
      <c r="O588" s="367">
        <f>IF(dscr_limit_debt_fraction="Yes",O$584/$B$597,O$587)</f>
        <v>0</v>
      </c>
      <c r="P588" s="367">
        <f>IF(dscr_limit_debt_fraction="Yes",P$584/$B$597,P$587)</f>
        <v>0</v>
      </c>
      <c r="Q588" s="367">
        <f>IF(dscr_limit_debt_fraction="Yes",Q$584/$B$597,Q$587)</f>
        <v>0</v>
      </c>
      <c r="R588" s="367">
        <f>IF(dscr_limit_debt_fraction="Yes",R$584/$B$597,R$587)</f>
        <v>0</v>
      </c>
      <c r="S588" s="367">
        <f>IF(dscr_limit_debt_fraction="Yes",S$584/$B$597,S$587)</f>
        <v>0</v>
      </c>
      <c r="T588" s="367">
        <f>IF(dscr_limit_debt_fraction="Yes",T$584/$B$597,T$587)</f>
        <v>0</v>
      </c>
      <c r="U588" s="367">
        <f>IF(dscr_limit_debt_fraction="Yes",U$584/$B$597,U$587)</f>
        <v>0</v>
      </c>
      <c r="V588" s="367">
        <f>IF(dscr_limit_debt_fraction="Yes",V$584/$B$597,V$587)</f>
        <v>0</v>
      </c>
      <c r="W588" s="367">
        <f>IF(dscr_limit_debt_fraction="Yes",W$584/$B$597,W$587)</f>
        <v>0</v>
      </c>
      <c r="X588" s="367">
        <f>IF(dscr_limit_debt_fraction="Yes",X$584/$B$597,X$587)</f>
        <v>0</v>
      </c>
      <c r="Y588" s="367">
        <f>IF(dscr_limit_debt_fraction="Yes",Y$584/$B$597,Y$587)</f>
        <v>0</v>
      </c>
      <c r="Z588" s="367">
        <f>IF(dscr_limit_debt_fraction="Yes",Z$584/$B$597,Z$587)</f>
        <v>0</v>
      </c>
      <c r="AA588" s="367">
        <f>IF(dscr_limit_debt_fraction="Yes",AA$584/$B$597,AA$587)</f>
        <v>0</v>
      </c>
      <c r="AB588" s="367">
        <f>IF(dscr_limit_debt_fraction="Yes",AB$584/$B$597,AB$587)</f>
        <v>0</v>
      </c>
      <c r="AC588" s="367">
        <f>IF(dscr_limit_debt_fraction="Yes",AC$584/$B$597,AC$587)</f>
        <v>0</v>
      </c>
      <c r="AD588" s="367">
        <f>IF(dscr_limit_debt_fraction="Yes",AD$584/$B$597,AD$587)</f>
        <v>0</v>
      </c>
      <c r="AE588" s="367">
        <f>IF(dscr_limit_debt_fraction="Yes",AE$584/$B$597,AE$587)</f>
        <v>0</v>
      </c>
      <c r="AF588" s="367">
        <f>IF(dscr_limit_debt_fraction="Yes",AF$584/$B$597,AF$587)</f>
        <v>0</v>
      </c>
      <c r="AG588" s="367">
        <f>IF(dscr_limit_debt_fraction="Yes",AG$584/$B$597,AG$587)</f>
        <v>0</v>
      </c>
      <c r="AH588" s="367">
        <f>IF(dscr_limit_debt_fraction="Yes",AH$584/$B$597,AH$587)</f>
        <v>0</v>
      </c>
      <c r="AI588" s="367">
        <f>IF(dscr_limit_debt_fraction="Yes",AI$584/$B$597,AI$587)</f>
        <v>0</v>
      </c>
      <c r="AJ588" s="367">
        <f>IF(dscr_limit_debt_fraction="Yes",AJ$584/$B$597,AJ$587)</f>
        <v>0</v>
      </c>
      <c r="AK588" s="367">
        <f>IF(dscr_limit_debt_fraction="Yes",AK$584/$B$597,AK$587)</f>
        <v>0</v>
      </c>
      <c r="AL588" s="367">
        <f>IF(dscr_limit_debt_fraction="Yes",AL$584/$B$597,AL$587)</f>
        <v>0</v>
      </c>
      <c r="AM588" s="367">
        <f>IF(dscr_limit_debt_fraction="Yes",AM$584/$B$597,AM$587)</f>
        <v>0</v>
      </c>
      <c r="AN588" s="367">
        <f>IF(dscr_limit_debt_fraction="Yes",AN$584/$B$597,AN$587)</f>
        <v>0</v>
      </c>
      <c r="AO588" s="367">
        <f>IF(dscr_limit_debt_fraction="Yes",AO$584/$B$597,AO$587)</f>
        <v>0</v>
      </c>
      <c r="AP588" s="367">
        <f>IF(dscr_limit_debt_fraction="Yes",AP$584/$B$597,AP$587)</f>
        <v>0</v>
      </c>
    </row>
    <row r="589" spans="1:42" s="16" customFormat="1" x14ac:dyDescent="0.2">
      <c r="A589" s="365" t="s">
        <v>228</v>
      </c>
      <c r="B589" s="237">
        <f>IF(MortgageSizeOfDebt="N/A",IF(dscr_limit_debt_fraction="Yes",SUM(B588:AP588),SUM(B587:AP587)),MortgageSizeOfDebt)</f>
        <v>0</v>
      </c>
      <c r="C589" s="367"/>
      <c r="D589" s="367"/>
      <c r="E589" s="367"/>
      <c r="F589" s="367"/>
      <c r="G589" s="367"/>
      <c r="H589" s="367"/>
      <c r="I589" s="367"/>
      <c r="J589" s="367"/>
      <c r="K589" s="367"/>
      <c r="L589" s="367"/>
      <c r="M589" s="367"/>
      <c r="N589" s="367"/>
      <c r="O589" s="367"/>
      <c r="P589" s="367"/>
      <c r="Q589" s="367"/>
      <c r="R589" s="367"/>
      <c r="S589" s="367"/>
      <c r="T589" s="367"/>
      <c r="U589" s="367"/>
      <c r="V589" s="367"/>
      <c r="W589" s="367"/>
      <c r="X589" s="367"/>
      <c r="Y589" s="367"/>
      <c r="Z589" s="367"/>
      <c r="AA589" s="367"/>
      <c r="AB589" s="367"/>
      <c r="AC589" s="367"/>
      <c r="AD589" s="367"/>
      <c r="AE589" s="367"/>
      <c r="AF589" s="367"/>
      <c r="AG589" s="367"/>
      <c r="AH589" s="367"/>
      <c r="AI589" s="367"/>
      <c r="AJ589" s="367"/>
      <c r="AK589" s="367"/>
      <c r="AL589" s="367"/>
      <c r="AM589" s="367"/>
      <c r="AN589" s="367"/>
      <c r="AO589" s="367"/>
      <c r="AP589" s="367"/>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4" t="s">
        <v>297</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5" t="s">
        <v>298</v>
      </c>
      <c r="B592" s="189"/>
      <c r="C592" s="194">
        <f t="shared" ref="C592:AP592" si="284">IF(C$2&gt;term_tenor,0,IF(DebtPercent="Calculated",IF(C$597=0,0,C$582/C$597),"N/A"))</f>
        <v>0</v>
      </c>
      <c r="D592" s="367">
        <f t="shared" si="284"/>
        <v>0</v>
      </c>
      <c r="E592" s="367">
        <f t="shared" si="284"/>
        <v>0</v>
      </c>
      <c r="F592" s="367">
        <f t="shared" si="284"/>
        <v>0</v>
      </c>
      <c r="G592" s="367">
        <f t="shared" si="284"/>
        <v>0</v>
      </c>
      <c r="H592" s="367">
        <f t="shared" si="284"/>
        <v>0</v>
      </c>
      <c r="I592" s="367">
        <f t="shared" si="284"/>
        <v>0</v>
      </c>
      <c r="J592" s="367">
        <f t="shared" si="284"/>
        <v>0</v>
      </c>
      <c r="K592" s="367">
        <f t="shared" si="284"/>
        <v>0</v>
      </c>
      <c r="L592" s="367">
        <f t="shared" si="284"/>
        <v>0</v>
      </c>
      <c r="M592" s="367">
        <f t="shared" si="284"/>
        <v>0</v>
      </c>
      <c r="N592" s="367">
        <f t="shared" si="284"/>
        <v>0</v>
      </c>
      <c r="O592" s="367">
        <f t="shared" si="284"/>
        <v>0</v>
      </c>
      <c r="P592" s="367">
        <f t="shared" si="284"/>
        <v>0</v>
      </c>
      <c r="Q592" s="367">
        <f t="shared" si="284"/>
        <v>0</v>
      </c>
      <c r="R592" s="367">
        <f t="shared" si="284"/>
        <v>0</v>
      </c>
      <c r="S592" s="367">
        <f t="shared" si="284"/>
        <v>0</v>
      </c>
      <c r="T592" s="367">
        <f t="shared" si="284"/>
        <v>0</v>
      </c>
      <c r="U592" s="367">
        <f t="shared" si="284"/>
        <v>0</v>
      </c>
      <c r="V592" s="367">
        <f t="shared" si="284"/>
        <v>0</v>
      </c>
      <c r="W592" s="367">
        <f t="shared" si="284"/>
        <v>0</v>
      </c>
      <c r="X592" s="367">
        <f t="shared" si="284"/>
        <v>0</v>
      </c>
      <c r="Y592" s="367">
        <f t="shared" si="284"/>
        <v>0</v>
      </c>
      <c r="Z592" s="367">
        <f t="shared" si="284"/>
        <v>0</v>
      </c>
      <c r="AA592" s="367">
        <f t="shared" si="284"/>
        <v>0</v>
      </c>
      <c r="AB592" s="367">
        <f t="shared" si="284"/>
        <v>0</v>
      </c>
      <c r="AC592" s="367">
        <f t="shared" si="284"/>
        <v>0</v>
      </c>
      <c r="AD592" s="367">
        <f t="shared" si="284"/>
        <v>0</v>
      </c>
      <c r="AE592" s="367">
        <f t="shared" si="284"/>
        <v>0</v>
      </c>
      <c r="AF592" s="367">
        <f t="shared" si="284"/>
        <v>0</v>
      </c>
      <c r="AG592" s="367">
        <f t="shared" si="284"/>
        <v>0</v>
      </c>
      <c r="AH592" s="367">
        <f t="shared" si="284"/>
        <v>0</v>
      </c>
      <c r="AI592" s="367">
        <f t="shared" si="284"/>
        <v>0</v>
      </c>
      <c r="AJ592" s="367">
        <f t="shared" si="284"/>
        <v>0</v>
      </c>
      <c r="AK592" s="367">
        <f t="shared" si="284"/>
        <v>0</v>
      </c>
      <c r="AL592" s="367">
        <f t="shared" si="284"/>
        <v>0</v>
      </c>
      <c r="AM592" s="367">
        <f t="shared" si="284"/>
        <v>0</v>
      </c>
      <c r="AN592" s="367">
        <f t="shared" si="284"/>
        <v>0</v>
      </c>
      <c r="AO592" s="367">
        <f t="shared" si="284"/>
        <v>0</v>
      </c>
      <c r="AP592" s="367">
        <f t="shared" si="284"/>
        <v>0</v>
      </c>
    </row>
    <row r="593" spans="1:42" s="16" customFormat="1" x14ac:dyDescent="0.2">
      <c r="A593" s="365" t="s">
        <v>299</v>
      </c>
      <c r="B593" s="189"/>
      <c r="C593" s="367">
        <f>IF(C$2&gt;term_tenor,0,IF(DebtPayment="Fixed principal","N/A",IF(DebtPercent="Calculated","N/A",IF(C$2&lt;loan_moratorium,C$575,IF(AND(C$2&lt;=term_tenor,C$2&lt;=analysis_period),-PMT(term_int_rate/100,term_tenor-loan_moratorium,$B$589),0)))))</f>
        <v>0</v>
      </c>
      <c r="D593" s="367">
        <f>IF(D$2&gt;term_tenor,0,IF(DebtPayment="Fixed principal","N/A",IF(DebtPercent="Calculated","N/A",IF(D$2&lt;loan_moratorium,D$575,IF(AND(D$2&lt;=term_tenor,D$2&lt;=analysis_period),-PMT(term_int_rate/100,term_tenor-loan_moratorium,$B$589),0)))))</f>
        <v>0</v>
      </c>
      <c r="E593" s="367">
        <f>IF(E$2&gt;term_tenor,0,IF(DebtPayment="Fixed principal","N/A",IF(DebtPercent="Calculated","N/A",IF(E$2&lt;loan_moratorium,E$575,IF(AND(E$2&lt;=term_tenor,E$2&lt;=analysis_period),-PMT(term_int_rate/100,term_tenor-loan_moratorium,$B$589),0)))))</f>
        <v>0</v>
      </c>
      <c r="F593" s="367">
        <f>IF(F$2&gt;term_tenor,0,IF(DebtPayment="Fixed principal","N/A",IF(DebtPercent="Calculated","N/A",IF(F$2&lt;loan_moratorium,F$575,IF(AND(F$2&lt;=term_tenor,F$2&lt;=analysis_period),-PMT(term_int_rate/100,term_tenor-loan_moratorium,$B$589),0)))))</f>
        <v>0</v>
      </c>
      <c r="G593" s="367">
        <f>IF(G$2&gt;term_tenor,0,IF(DebtPayment="Fixed principal","N/A",IF(DebtPercent="Calculated","N/A",IF(G$2&lt;loan_moratorium,G$575,IF(AND(G$2&lt;=term_tenor,G$2&lt;=analysis_period),-PMT(term_int_rate/100,term_tenor-loan_moratorium,$B$589),0)))))</f>
        <v>0</v>
      </c>
      <c r="H593" s="367">
        <f>IF(H$2&gt;term_tenor,0,IF(DebtPayment="Fixed principal","N/A",IF(DebtPercent="Calculated","N/A",IF(H$2&lt;loan_moratorium,H$575,IF(AND(H$2&lt;=term_tenor,H$2&lt;=analysis_period),-PMT(term_int_rate/100,term_tenor-loan_moratorium,$B$589),0)))))</f>
        <v>0</v>
      </c>
      <c r="I593" s="367">
        <f>IF(I$2&gt;term_tenor,0,IF(DebtPayment="Fixed principal","N/A",IF(DebtPercent="Calculated","N/A",IF(I$2&lt;loan_moratorium,I$575,IF(AND(I$2&lt;=term_tenor,I$2&lt;=analysis_period),-PMT(term_int_rate/100,term_tenor-loan_moratorium,$B$589),0)))))</f>
        <v>0</v>
      </c>
      <c r="J593" s="367">
        <f>IF(J$2&gt;term_tenor,0,IF(DebtPayment="Fixed principal","N/A",IF(DebtPercent="Calculated","N/A",IF(J$2&lt;loan_moratorium,J$575,IF(AND(J$2&lt;=term_tenor,J$2&lt;=analysis_period),-PMT(term_int_rate/100,term_tenor-loan_moratorium,$B$589),0)))))</f>
        <v>0</v>
      </c>
      <c r="K593" s="367">
        <f>IF(K$2&gt;term_tenor,0,IF(DebtPayment="Fixed principal","N/A",IF(DebtPercent="Calculated","N/A",IF(K$2&lt;loan_moratorium,K$575,IF(AND(K$2&lt;=term_tenor,K$2&lt;=analysis_period),-PMT(term_int_rate/100,term_tenor-loan_moratorium,$B$589),0)))))</f>
        <v>0</v>
      </c>
      <c r="L593" s="367">
        <f>IF(L$2&gt;term_tenor,0,IF(DebtPayment="Fixed principal","N/A",IF(DebtPercent="Calculated","N/A",IF(L$2&lt;loan_moratorium,L$575,IF(AND(L$2&lt;=term_tenor,L$2&lt;=analysis_period),-PMT(term_int_rate/100,term_tenor-loan_moratorium,$B$589),0)))))</f>
        <v>0</v>
      </c>
      <c r="M593" s="367">
        <f>IF(M$2&gt;term_tenor,0,IF(DebtPayment="Fixed principal","N/A",IF(DebtPercent="Calculated","N/A",IF(M$2&lt;loan_moratorium,M$575,IF(AND(M$2&lt;=term_tenor,M$2&lt;=analysis_period),-PMT(term_int_rate/100,term_tenor-loan_moratorium,$B$589),0)))))</f>
        <v>0</v>
      </c>
      <c r="N593" s="367">
        <f>IF(N$2&gt;term_tenor,0,IF(DebtPayment="Fixed principal","N/A",IF(DebtPercent="Calculated","N/A",IF(N$2&lt;loan_moratorium,N$575,IF(AND(N$2&lt;=term_tenor,N$2&lt;=analysis_period),-PMT(term_int_rate/100,term_tenor-loan_moratorium,$B$589),0)))))</f>
        <v>0</v>
      </c>
      <c r="O593" s="367">
        <f>IF(O$2&gt;term_tenor,0,IF(DebtPayment="Fixed principal","N/A",IF(DebtPercent="Calculated","N/A",IF(O$2&lt;loan_moratorium,O$575,IF(AND(O$2&lt;=term_tenor,O$2&lt;=analysis_period),-PMT(term_int_rate/100,term_tenor-loan_moratorium,$B$589),0)))))</f>
        <v>0</v>
      </c>
      <c r="P593" s="367">
        <f>IF(P$2&gt;term_tenor,0,IF(DebtPayment="Fixed principal","N/A",IF(DebtPercent="Calculated","N/A",IF(P$2&lt;loan_moratorium,P$575,IF(AND(P$2&lt;=term_tenor,P$2&lt;=analysis_period),-PMT(term_int_rate/100,term_tenor-loan_moratorium,$B$589),0)))))</f>
        <v>0</v>
      </c>
      <c r="Q593" s="367">
        <f>IF(Q$2&gt;term_tenor,0,IF(DebtPayment="Fixed principal","N/A",IF(DebtPercent="Calculated","N/A",IF(Q$2&lt;loan_moratorium,Q$575,IF(AND(Q$2&lt;=term_tenor,Q$2&lt;=analysis_period),-PMT(term_int_rate/100,term_tenor-loan_moratorium,$B$589),0)))))</f>
        <v>0</v>
      </c>
      <c r="R593" s="367">
        <f>IF(R$2&gt;term_tenor,0,IF(DebtPayment="Fixed principal","N/A",IF(DebtPercent="Calculated","N/A",IF(R$2&lt;loan_moratorium,R$575,IF(AND(R$2&lt;=term_tenor,R$2&lt;=analysis_period),-PMT(term_int_rate/100,term_tenor-loan_moratorium,$B$589),0)))))</f>
        <v>0</v>
      </c>
      <c r="S593" s="367">
        <f>IF(S$2&gt;term_tenor,0,IF(DebtPayment="Fixed principal","N/A",IF(DebtPercent="Calculated","N/A",IF(S$2&lt;loan_moratorium,S$575,IF(AND(S$2&lt;=term_tenor,S$2&lt;=analysis_period),-PMT(term_int_rate/100,term_tenor-loan_moratorium,$B$589),0)))))</f>
        <v>0</v>
      </c>
      <c r="T593" s="367">
        <f>IF(T$2&gt;term_tenor,0,IF(DebtPayment="Fixed principal","N/A",IF(DebtPercent="Calculated","N/A",IF(T$2&lt;loan_moratorium,T$575,IF(AND(T$2&lt;=term_tenor,T$2&lt;=analysis_period),-PMT(term_int_rate/100,term_tenor-loan_moratorium,$B$589),0)))))</f>
        <v>0</v>
      </c>
      <c r="U593" s="367">
        <f>IF(U$2&gt;term_tenor,0,IF(DebtPayment="Fixed principal","N/A",IF(DebtPercent="Calculated","N/A",IF(U$2&lt;loan_moratorium,U$575,IF(AND(U$2&lt;=term_tenor,U$2&lt;=analysis_period),-PMT(term_int_rate/100,term_tenor-loan_moratorium,$B$589),0)))))</f>
        <v>0</v>
      </c>
      <c r="V593" s="367">
        <f>IF(V$2&gt;term_tenor,0,IF(DebtPayment="Fixed principal","N/A",IF(DebtPercent="Calculated","N/A",IF(V$2&lt;loan_moratorium,V$575,IF(AND(V$2&lt;=term_tenor,V$2&lt;=analysis_period),-PMT(term_int_rate/100,term_tenor-loan_moratorium,$B$589),0)))))</f>
        <v>0</v>
      </c>
      <c r="W593" s="367">
        <f>IF(W$2&gt;term_tenor,0,IF(DebtPayment="Fixed principal","N/A",IF(DebtPercent="Calculated","N/A",IF(W$2&lt;loan_moratorium,W$575,IF(AND(W$2&lt;=term_tenor,W$2&lt;=analysis_period),-PMT(term_int_rate/100,term_tenor-loan_moratorium,$B$589),0)))))</f>
        <v>0</v>
      </c>
      <c r="X593" s="367">
        <f>IF(X$2&gt;term_tenor,0,IF(DebtPayment="Fixed principal","N/A",IF(DebtPercent="Calculated","N/A",IF(X$2&lt;loan_moratorium,X$575,IF(AND(X$2&lt;=term_tenor,X$2&lt;=analysis_period),-PMT(term_int_rate/100,term_tenor-loan_moratorium,$B$589),0)))))</f>
        <v>0</v>
      </c>
      <c r="Y593" s="367">
        <f>IF(Y$2&gt;term_tenor,0,IF(DebtPayment="Fixed principal","N/A",IF(DebtPercent="Calculated","N/A",IF(Y$2&lt;loan_moratorium,Y$575,IF(AND(Y$2&lt;=term_tenor,Y$2&lt;=analysis_period),-PMT(term_int_rate/100,term_tenor-loan_moratorium,$B$589),0)))))</f>
        <v>0</v>
      </c>
      <c r="Z593" s="367">
        <f>IF(Z$2&gt;term_tenor,0,IF(DebtPayment="Fixed principal","N/A",IF(DebtPercent="Calculated","N/A",IF(Z$2&lt;loan_moratorium,Z$575,IF(AND(Z$2&lt;=term_tenor,Z$2&lt;=analysis_period),-PMT(term_int_rate/100,term_tenor-loan_moratorium,$B$589),0)))))</f>
        <v>0</v>
      </c>
      <c r="AA593" s="367">
        <f>IF(AA$2&gt;term_tenor,0,IF(DebtPayment="Fixed principal","N/A",IF(DebtPercent="Calculated","N/A",IF(AA$2&lt;loan_moratorium,AA$575,IF(AND(AA$2&lt;=term_tenor,AA$2&lt;=analysis_period),-PMT(term_int_rate/100,term_tenor-loan_moratorium,$B$589),0)))))</f>
        <v>0</v>
      </c>
      <c r="AB593" s="367">
        <f>IF(AB$2&gt;term_tenor,0,IF(DebtPayment="Fixed principal","N/A",IF(DebtPercent="Calculated","N/A",IF(AB$2&lt;loan_moratorium,AB$575,IF(AND(AB$2&lt;=term_tenor,AB$2&lt;=analysis_period),-PMT(term_int_rate/100,term_tenor-loan_moratorium,$B$589),0)))))</f>
        <v>0</v>
      </c>
      <c r="AC593" s="367">
        <f>IF(AC$2&gt;term_tenor,0,IF(DebtPayment="Fixed principal","N/A",IF(DebtPercent="Calculated","N/A",IF(AC$2&lt;loan_moratorium,AC$575,IF(AND(AC$2&lt;=term_tenor,AC$2&lt;=analysis_period),-PMT(term_int_rate/100,term_tenor-loan_moratorium,$B$589),0)))))</f>
        <v>0</v>
      </c>
      <c r="AD593" s="367">
        <f>IF(AD$2&gt;term_tenor,0,IF(DebtPayment="Fixed principal","N/A",IF(DebtPercent="Calculated","N/A",IF(AD$2&lt;loan_moratorium,AD$575,IF(AND(AD$2&lt;=term_tenor,AD$2&lt;=analysis_period),-PMT(term_int_rate/100,term_tenor-loan_moratorium,$B$589),0)))))</f>
        <v>0</v>
      </c>
      <c r="AE593" s="367">
        <f>IF(AE$2&gt;term_tenor,0,IF(DebtPayment="Fixed principal","N/A",IF(DebtPercent="Calculated","N/A",IF(AE$2&lt;loan_moratorium,AE$575,IF(AND(AE$2&lt;=term_tenor,AE$2&lt;=analysis_period),-PMT(term_int_rate/100,term_tenor-loan_moratorium,$B$589),0)))))</f>
        <v>0</v>
      </c>
      <c r="AF593" s="367">
        <f>IF(AF$2&gt;term_tenor,0,IF(DebtPayment="Fixed principal","N/A",IF(DebtPercent="Calculated","N/A",IF(AF$2&lt;loan_moratorium,AF$575,IF(AND(AF$2&lt;=term_tenor,AF$2&lt;=analysis_period),-PMT(term_int_rate/100,term_tenor-loan_moratorium,$B$589),0)))))</f>
        <v>0</v>
      </c>
      <c r="AG593" s="367">
        <f>IF(AG$2&gt;term_tenor,0,IF(DebtPayment="Fixed principal","N/A",IF(DebtPercent="Calculated","N/A",IF(AG$2&lt;loan_moratorium,AG$575,IF(AND(AG$2&lt;=term_tenor,AG$2&lt;=analysis_period),-PMT(term_int_rate/100,term_tenor-loan_moratorium,$B$589),0)))))</f>
        <v>0</v>
      </c>
      <c r="AH593" s="367">
        <f>IF(AH$2&gt;term_tenor,0,IF(DebtPayment="Fixed principal","N/A",IF(DebtPercent="Calculated","N/A",IF(AH$2&lt;loan_moratorium,AH$575,IF(AND(AH$2&lt;=term_tenor,AH$2&lt;=analysis_period),-PMT(term_int_rate/100,term_tenor-loan_moratorium,$B$589),0)))))</f>
        <v>0</v>
      </c>
      <c r="AI593" s="367">
        <f>IF(AI$2&gt;term_tenor,0,IF(DebtPayment="Fixed principal","N/A",IF(DebtPercent="Calculated","N/A",IF(AI$2&lt;loan_moratorium,AI$575,IF(AND(AI$2&lt;=term_tenor,AI$2&lt;=analysis_period),-PMT(term_int_rate/100,term_tenor-loan_moratorium,$B$589),0)))))</f>
        <v>0</v>
      </c>
      <c r="AJ593" s="367">
        <f>IF(AJ$2&gt;term_tenor,0,IF(DebtPayment="Fixed principal","N/A",IF(DebtPercent="Calculated","N/A",IF(AJ$2&lt;loan_moratorium,AJ$575,IF(AND(AJ$2&lt;=term_tenor,AJ$2&lt;=analysis_period),-PMT(term_int_rate/100,term_tenor-loan_moratorium,$B$589),0)))))</f>
        <v>0</v>
      </c>
      <c r="AK593" s="367">
        <f>IF(AK$2&gt;term_tenor,0,IF(DebtPayment="Fixed principal","N/A",IF(DebtPercent="Calculated","N/A",IF(AK$2&lt;loan_moratorium,AK$575,IF(AND(AK$2&lt;=term_tenor,AK$2&lt;=analysis_period),-PMT(term_int_rate/100,term_tenor-loan_moratorium,$B$589),0)))))</f>
        <v>0</v>
      </c>
      <c r="AL593" s="367">
        <f>IF(AL$2&gt;term_tenor,0,IF(DebtPayment="Fixed principal","N/A",IF(DebtPercent="Calculated","N/A",IF(AL$2&lt;loan_moratorium,AL$575,IF(AND(AL$2&lt;=term_tenor,AL$2&lt;=analysis_period),-PMT(term_int_rate/100,term_tenor-loan_moratorium,$B$589),0)))))</f>
        <v>0</v>
      </c>
      <c r="AM593" s="367">
        <f>IF(AM$2&gt;term_tenor,0,IF(DebtPayment="Fixed principal","N/A",IF(DebtPercent="Calculated","N/A",IF(AM$2&lt;loan_moratorium,AM$575,IF(AND(AM$2&lt;=term_tenor,AM$2&lt;=analysis_period),-PMT(term_int_rate/100,term_tenor-loan_moratorium,$B$589),0)))))</f>
        <v>0</v>
      </c>
      <c r="AN593" s="367">
        <f>IF(AN$2&gt;term_tenor,0,IF(DebtPayment="Fixed principal","N/A",IF(DebtPercent="Calculated","N/A",IF(AN$2&lt;loan_moratorium,AN$575,IF(AND(AN$2&lt;=term_tenor,AN$2&lt;=analysis_period),-PMT(term_int_rate/100,term_tenor-loan_moratorium,$B$589),0)))))</f>
        <v>0</v>
      </c>
      <c r="AO593" s="367">
        <f>IF(AO$2&gt;term_tenor,0,IF(DebtPayment="Fixed principal","N/A",IF(DebtPercent="Calculated","N/A",IF(AO$2&lt;loan_moratorium,AO$575,IF(AND(AO$2&lt;=term_tenor,AO$2&lt;=analysis_period),-PMT(term_int_rate/100,term_tenor-loan_moratorium,$B$589),0)))))</f>
        <v>0</v>
      </c>
      <c r="AP593" s="367">
        <f>IF(AP$2&gt;term_tenor,0,IF(DebtPayment="Fixed principal","N/A",IF(DebtPercent="Calculated","N/A",IF(AP$2&lt;loan_moratorium,AP$575,IF(AND(AP$2&lt;=term_tenor,AP$2&lt;=analysis_period),-PMT(term_int_rate/100,term_tenor-loan_moratorium,$B$589),0)))))</f>
        <v>0</v>
      </c>
    </row>
    <row r="594" spans="1:42" s="16" customFormat="1" x14ac:dyDescent="0.2">
      <c r="A594" s="365" t="s">
        <v>300</v>
      </c>
      <c r="B594" s="189"/>
      <c r="C594" s="367">
        <f>IF(C$2&gt;term_tenor,0,IF(DebtPayment="Fixed principal","N/A",IF(DebtPercent="Calculated","N/A",IF(C$2&lt;loan_moratorium,C$575,IF(AND(C$2&lt;=term_tenor,C$2&lt;=analysis_period),-PMT(term_int_rate/100,term_tenor-loan_moratorium,$B$589),0)))))</f>
        <v>0</v>
      </c>
      <c r="D594" s="367">
        <f t="shared" ref="C594:AP594" si="285">IF(D$2&gt;term_tenor,0,IF(DebtPayment="Equal Payments","N/A",IF(DebtPercent="Calculated","N/A",IF(D$2&lt;=loan_moratorium,0,$B$589/(term_tenor-loan_moratorium)))))</f>
        <v>0</v>
      </c>
      <c r="E594" s="367">
        <f t="shared" si="285"/>
        <v>0</v>
      </c>
      <c r="F594" s="367">
        <f t="shared" si="285"/>
        <v>0</v>
      </c>
      <c r="G594" s="367">
        <f t="shared" si="285"/>
        <v>0</v>
      </c>
      <c r="H594" s="367">
        <f t="shared" si="285"/>
        <v>0</v>
      </c>
      <c r="I594" s="367">
        <f t="shared" si="285"/>
        <v>0</v>
      </c>
      <c r="J594" s="367">
        <f t="shared" si="285"/>
        <v>0</v>
      </c>
      <c r="K594" s="367">
        <f t="shared" si="285"/>
        <v>0</v>
      </c>
      <c r="L594" s="367">
        <f t="shared" si="285"/>
        <v>0</v>
      </c>
      <c r="M594" s="367">
        <f t="shared" si="285"/>
        <v>0</v>
      </c>
      <c r="N594" s="367">
        <f t="shared" si="285"/>
        <v>0</v>
      </c>
      <c r="O594" s="367">
        <f t="shared" si="285"/>
        <v>0</v>
      </c>
      <c r="P594" s="367">
        <f t="shared" si="285"/>
        <v>0</v>
      </c>
      <c r="Q594" s="367">
        <f t="shared" si="285"/>
        <v>0</v>
      </c>
      <c r="R594" s="367">
        <f t="shared" si="285"/>
        <v>0</v>
      </c>
      <c r="S594" s="367">
        <f t="shared" si="285"/>
        <v>0</v>
      </c>
      <c r="T594" s="367">
        <f t="shared" si="285"/>
        <v>0</v>
      </c>
      <c r="U594" s="367">
        <f t="shared" si="285"/>
        <v>0</v>
      </c>
      <c r="V594" s="367">
        <f t="shared" si="285"/>
        <v>0</v>
      </c>
      <c r="W594" s="367">
        <f t="shared" si="285"/>
        <v>0</v>
      </c>
      <c r="X594" s="367">
        <f t="shared" si="285"/>
        <v>0</v>
      </c>
      <c r="Y594" s="367">
        <f t="shared" si="285"/>
        <v>0</v>
      </c>
      <c r="Z594" s="367">
        <f t="shared" si="285"/>
        <v>0</v>
      </c>
      <c r="AA594" s="367">
        <f t="shared" si="285"/>
        <v>0</v>
      </c>
      <c r="AB594" s="367">
        <f t="shared" si="285"/>
        <v>0</v>
      </c>
      <c r="AC594" s="367">
        <f t="shared" si="285"/>
        <v>0</v>
      </c>
      <c r="AD594" s="367">
        <f t="shared" si="285"/>
        <v>0</v>
      </c>
      <c r="AE594" s="367">
        <f t="shared" si="285"/>
        <v>0</v>
      </c>
      <c r="AF594" s="367">
        <f t="shared" si="285"/>
        <v>0</v>
      </c>
      <c r="AG594" s="367">
        <f t="shared" si="285"/>
        <v>0</v>
      </c>
      <c r="AH594" s="367">
        <f t="shared" si="285"/>
        <v>0</v>
      </c>
      <c r="AI594" s="367">
        <f t="shared" si="285"/>
        <v>0</v>
      </c>
      <c r="AJ594" s="367">
        <f t="shared" si="285"/>
        <v>0</v>
      </c>
      <c r="AK594" s="367">
        <f t="shared" si="285"/>
        <v>0</v>
      </c>
      <c r="AL594" s="367">
        <f t="shared" si="285"/>
        <v>0</v>
      </c>
      <c r="AM594" s="367">
        <f t="shared" si="285"/>
        <v>0</v>
      </c>
      <c r="AN594" s="367">
        <f t="shared" si="285"/>
        <v>0</v>
      </c>
      <c r="AO594" s="367">
        <f t="shared" si="285"/>
        <v>0</v>
      </c>
      <c r="AP594" s="367">
        <f t="shared" si="285"/>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265</v>
      </c>
      <c r="B596" s="146">
        <f>MIN(C596:AP596)</f>
        <v>0</v>
      </c>
      <c r="C596" s="152" t="str">
        <f>IF(DebtServiceCoverageRatio="Calculated",IF(AND(C$2&lt;=term_tenor,C$2&lt;=analysis_period),C$582/C$574,"N/A"),IF(AND(C$2&lt;=term_tenor,C$2&lt;=analysis_period),DebtServiceCoverageRatio,"N/A"))</f>
        <v>N/A</v>
      </c>
      <c r="D596" s="152" t="str">
        <f>IF(DebtServiceCoverageRatio="Calculated",IF(AND(D$2&lt;=term_tenor,D$2&lt;=analysis_period),D$582/D$574,"N/A"),IF(AND(D$2&lt;=term_tenor,D$2&lt;=analysis_period),DebtServiceCoverageRatio,"N/A"))</f>
        <v>N/A</v>
      </c>
      <c r="E596" s="152" t="str">
        <f>IF(DebtServiceCoverageRatio="Calculated",IF(AND(E$2&lt;=term_tenor,E$2&lt;=analysis_period),E$582/E$574,"N/A"),IF(AND(E$2&lt;=term_tenor,E$2&lt;=analysis_period),DebtServiceCoverageRatio,"N/A"))</f>
        <v>N/A</v>
      </c>
      <c r="F596" s="152" t="str">
        <f>IF(DebtServiceCoverageRatio="Calculated",IF(AND(F$2&lt;=term_tenor,F$2&lt;=analysis_period),F$582/F$574,"N/A"),IF(AND(F$2&lt;=term_tenor,F$2&lt;=analysis_period),DebtServiceCoverageRatio,"N/A"))</f>
        <v>N/A</v>
      </c>
      <c r="G596" s="152" t="str">
        <f>IF(DebtServiceCoverageRatio="Calculated",IF(AND(G$2&lt;=term_tenor,G$2&lt;=analysis_period),G$582/G$574,"N/A"),IF(AND(G$2&lt;=term_tenor,G$2&lt;=analysis_period),DebtServiceCoverageRatio,"N/A"))</f>
        <v>N/A</v>
      </c>
      <c r="H596" s="152" t="str">
        <f>IF(DebtServiceCoverageRatio="Calculated",IF(AND(H$2&lt;=term_tenor,H$2&lt;=analysis_period),H$582/H$574,"N/A"),IF(AND(H$2&lt;=term_tenor,H$2&lt;=analysis_period),DebtServiceCoverageRatio,"N/A"))</f>
        <v>N/A</v>
      </c>
      <c r="I596" s="152" t="str">
        <f>IF(DebtServiceCoverageRatio="Calculated",IF(AND(I$2&lt;=term_tenor,I$2&lt;=analysis_period),I$582/I$574,"N/A"),IF(AND(I$2&lt;=term_tenor,I$2&lt;=analysis_period),DebtServiceCoverageRatio,"N/A"))</f>
        <v>N/A</v>
      </c>
      <c r="J596" s="152" t="str">
        <f>IF(DebtServiceCoverageRatio="Calculated",IF(AND(J$2&lt;=term_tenor,J$2&lt;=analysis_period),J$582/J$574,"N/A"),IF(AND(J$2&lt;=term_tenor,J$2&lt;=analysis_period),DebtServiceCoverageRatio,"N/A"))</f>
        <v>N/A</v>
      </c>
      <c r="K596" s="152" t="str">
        <f>IF(DebtServiceCoverageRatio="Calculated",IF(AND(K$2&lt;=term_tenor,K$2&lt;=analysis_period),K$582/K$574,"N/A"),IF(AND(K$2&lt;=term_tenor,K$2&lt;=analysis_period),DebtServiceCoverageRatio,"N/A"))</f>
        <v>N/A</v>
      </c>
      <c r="L596" s="152" t="str">
        <f>IF(DebtServiceCoverageRatio="Calculated",IF(AND(L$2&lt;=term_tenor,L$2&lt;=analysis_period),L$582/L$574,"N/A"),IF(AND(L$2&lt;=term_tenor,L$2&lt;=analysis_period),DebtServiceCoverageRatio,"N/A"))</f>
        <v>N/A</v>
      </c>
      <c r="M596" s="152" t="str">
        <f>IF(DebtServiceCoverageRatio="Calculated",IF(AND(M$2&lt;=term_tenor,M$2&lt;=analysis_period),M$582/M$574,"N/A"),IF(AND(M$2&lt;=term_tenor,M$2&lt;=analysis_period),DebtServiceCoverageRatio,"N/A"))</f>
        <v>N/A</v>
      </c>
      <c r="N596" s="152" t="str">
        <f>IF(DebtServiceCoverageRatio="Calculated",IF(AND(N$2&lt;=term_tenor,N$2&lt;=analysis_period),N$582/N$574,"N/A"),IF(AND(N$2&lt;=term_tenor,N$2&lt;=analysis_period),DebtServiceCoverageRatio,"N/A"))</f>
        <v>N/A</v>
      </c>
      <c r="O596" s="152" t="str">
        <f>IF(DebtServiceCoverageRatio="Calculated",IF(AND(O$2&lt;=term_tenor,O$2&lt;=analysis_period),O$582/O$574,"N/A"),IF(AND(O$2&lt;=term_tenor,O$2&lt;=analysis_period),DebtServiceCoverageRatio,"N/A"))</f>
        <v>N/A</v>
      </c>
      <c r="P596" s="152" t="str">
        <f>IF(DebtServiceCoverageRatio="Calculated",IF(AND(P$2&lt;=term_tenor,P$2&lt;=analysis_period),P$582/P$574,"N/A"),IF(AND(P$2&lt;=term_tenor,P$2&lt;=analysis_period),DebtServiceCoverageRatio,"N/A"))</f>
        <v>N/A</v>
      </c>
      <c r="Q596" s="152" t="str">
        <f>IF(DebtServiceCoverageRatio="Calculated",IF(AND(Q$2&lt;=term_tenor,Q$2&lt;=analysis_period),Q$582/Q$574,"N/A"),IF(AND(Q$2&lt;=term_tenor,Q$2&lt;=analysis_period),DebtServiceCoverageRatio,"N/A"))</f>
        <v>N/A</v>
      </c>
      <c r="R596" s="152" t="str">
        <f>IF(DebtServiceCoverageRatio="Calculated",IF(AND(R$2&lt;=term_tenor,R$2&lt;=analysis_period),R$582/R$574,"N/A"),IF(AND(R$2&lt;=term_tenor,R$2&lt;=analysis_period),DebtServiceCoverageRatio,"N/A"))</f>
        <v>N/A</v>
      </c>
      <c r="S596" s="152" t="str">
        <f>IF(DebtServiceCoverageRatio="Calculated",IF(AND(S$2&lt;=term_tenor,S$2&lt;=analysis_period),S$582/S$574,"N/A"),IF(AND(S$2&lt;=term_tenor,S$2&lt;=analysis_period),DebtServiceCoverageRatio,"N/A"))</f>
        <v>N/A</v>
      </c>
      <c r="T596" s="152" t="str">
        <f>IF(DebtServiceCoverageRatio="Calculated",IF(AND(T$2&lt;=term_tenor,T$2&lt;=analysis_period),T$582/T$574,"N/A"),IF(AND(T$2&lt;=term_tenor,T$2&lt;=analysis_period),DebtServiceCoverageRatio,"N/A"))</f>
        <v>N/A</v>
      </c>
      <c r="U596" s="152" t="str">
        <f>IF(DebtServiceCoverageRatio="Calculated",IF(AND(U$2&lt;=term_tenor,U$2&lt;=analysis_period),U$582/U$574,"N/A"),IF(AND(U$2&lt;=term_tenor,U$2&lt;=analysis_period),DebtServiceCoverageRatio,"N/A"))</f>
        <v>N/A</v>
      </c>
      <c r="V596" s="152" t="str">
        <f>IF(DebtServiceCoverageRatio="Calculated",IF(AND(V$2&lt;=term_tenor,V$2&lt;=analysis_period),V$582/V$574,"N/A"),IF(AND(V$2&lt;=term_tenor,V$2&lt;=analysis_period),DebtServiceCoverageRatio,"N/A"))</f>
        <v>N/A</v>
      </c>
      <c r="W596" s="152" t="str">
        <f>IF(DebtServiceCoverageRatio="Calculated",IF(AND(W$2&lt;=term_tenor,W$2&lt;=analysis_period),W$582/W$574,"N/A"),IF(AND(W$2&lt;=term_tenor,W$2&lt;=analysis_period),DebtServiceCoverageRatio,"N/A"))</f>
        <v>N/A</v>
      </c>
      <c r="X596" s="152" t="str">
        <f>IF(DebtServiceCoverageRatio="Calculated",IF(AND(X$2&lt;=term_tenor,X$2&lt;=analysis_period),X$582/X$574,"N/A"),IF(AND(X$2&lt;=term_tenor,X$2&lt;=analysis_period),DebtServiceCoverageRatio,"N/A"))</f>
        <v>N/A</v>
      </c>
      <c r="Y596" s="152" t="str">
        <f>IF(DebtServiceCoverageRatio="Calculated",IF(AND(Y$2&lt;=term_tenor,Y$2&lt;=analysis_period),Y$582/Y$574,"N/A"),IF(AND(Y$2&lt;=term_tenor,Y$2&lt;=analysis_period),DebtServiceCoverageRatio,"N/A"))</f>
        <v>N/A</v>
      </c>
      <c r="Z596" s="152" t="str">
        <f>IF(DebtServiceCoverageRatio="Calculated",IF(AND(Z$2&lt;=term_tenor,Z$2&lt;=analysis_period),Z$582/Z$574,"N/A"),IF(AND(Z$2&lt;=term_tenor,Z$2&lt;=analysis_period),DebtServiceCoverageRatio,"N/A"))</f>
        <v>N/A</v>
      </c>
      <c r="AA596" s="152" t="str">
        <f>IF(DebtServiceCoverageRatio="Calculated",IF(AND(AA$2&lt;=term_tenor,AA$2&lt;=analysis_period),AA$582/AA$574,"N/A"),IF(AND(AA$2&lt;=term_tenor,AA$2&lt;=analysis_period),DebtServiceCoverageRatio,"N/A"))</f>
        <v>N/A</v>
      </c>
      <c r="AB596" s="152" t="str">
        <f>IF(DebtServiceCoverageRatio="Calculated",IF(AND(AB$2&lt;=term_tenor,AB$2&lt;=analysis_period),AB$582/AB$574,"N/A"),IF(AND(AB$2&lt;=term_tenor,AB$2&lt;=analysis_period),DebtServiceCoverageRatio,"N/A"))</f>
        <v>N/A</v>
      </c>
      <c r="AC596" s="152" t="str">
        <f>IF(DebtServiceCoverageRatio="Calculated",IF(AND(AC$2&lt;=term_tenor,AC$2&lt;=analysis_period),AC$582/AC$574,"N/A"),IF(AND(AC$2&lt;=term_tenor,AC$2&lt;=analysis_period),DebtServiceCoverageRatio,"N/A"))</f>
        <v>N/A</v>
      </c>
      <c r="AD596" s="152" t="str">
        <f>IF(DebtServiceCoverageRatio="Calculated",IF(AND(AD$2&lt;=term_tenor,AD$2&lt;=analysis_period),AD$582/AD$574,"N/A"),IF(AND(AD$2&lt;=term_tenor,AD$2&lt;=analysis_period),DebtServiceCoverageRatio,"N/A"))</f>
        <v>N/A</v>
      </c>
      <c r="AE596" s="152" t="str">
        <f>IF(DebtServiceCoverageRatio="Calculated",IF(AND(AE$2&lt;=term_tenor,AE$2&lt;=analysis_period),AE$582/AE$574,"N/A"),IF(AND(AE$2&lt;=term_tenor,AE$2&lt;=analysis_period),DebtServiceCoverageRatio,"N/A"))</f>
        <v>N/A</v>
      </c>
      <c r="AF596" s="152" t="str">
        <f>IF(DebtServiceCoverageRatio="Calculated",IF(AND(AF$2&lt;=term_tenor,AF$2&lt;=analysis_period),AF$582/AF$574,"N/A"),IF(AND(AF$2&lt;=term_tenor,AF$2&lt;=analysis_period),DebtServiceCoverageRatio,"N/A"))</f>
        <v>N/A</v>
      </c>
      <c r="AG596" s="152" t="str">
        <f>IF(DebtServiceCoverageRatio="Calculated",IF(AND(AG$2&lt;=term_tenor,AG$2&lt;=analysis_period),AG$582/AG$574,"N/A"),IF(AND(AG$2&lt;=term_tenor,AG$2&lt;=analysis_period),DebtServiceCoverageRatio,"N/A"))</f>
        <v>N/A</v>
      </c>
      <c r="AH596" s="152" t="str">
        <f>IF(DebtServiceCoverageRatio="Calculated",IF(AND(AH$2&lt;=term_tenor,AH$2&lt;=analysis_period),AH$582/AH$574,"N/A"),IF(AND(AH$2&lt;=term_tenor,AH$2&lt;=analysis_period),DebtServiceCoverageRatio,"N/A"))</f>
        <v>N/A</v>
      </c>
      <c r="AI596" s="152" t="str">
        <f>IF(DebtServiceCoverageRatio="Calculated",IF(AND(AI$2&lt;=term_tenor,AI$2&lt;=analysis_period),AI$582/AI$574,"N/A"),IF(AND(AI$2&lt;=term_tenor,AI$2&lt;=analysis_period),DebtServiceCoverageRatio,"N/A"))</f>
        <v>N/A</v>
      </c>
      <c r="AJ596" s="152" t="str">
        <f>IF(DebtServiceCoverageRatio="Calculated",IF(AND(AJ$2&lt;=term_tenor,AJ$2&lt;=analysis_period),AJ$582/AJ$574,"N/A"),IF(AND(AJ$2&lt;=term_tenor,AJ$2&lt;=analysis_period),DebtServiceCoverageRatio,"N/A"))</f>
        <v>N/A</v>
      </c>
      <c r="AK596" s="152" t="str">
        <f>IF(DebtServiceCoverageRatio="Calculated",IF(AND(AK$2&lt;=term_tenor,AK$2&lt;=analysis_period),AK$582/AK$574,"N/A"),IF(AND(AK$2&lt;=term_tenor,AK$2&lt;=analysis_period),DebtServiceCoverageRatio,"N/A"))</f>
        <v>N/A</v>
      </c>
      <c r="AL596" s="152" t="str">
        <f>IF(DebtServiceCoverageRatio="Calculated",IF(AND(AL$2&lt;=term_tenor,AL$2&lt;=analysis_period),AL$582/AL$574,"N/A"),IF(AND(AL$2&lt;=term_tenor,AL$2&lt;=analysis_period),DebtServiceCoverageRatio,"N/A"))</f>
        <v>N/A</v>
      </c>
      <c r="AM596" s="152" t="str">
        <f>IF(DebtServiceCoverageRatio="Calculated",IF(AND(AM$2&lt;=term_tenor,AM$2&lt;=analysis_period),AM$582/AM$574,"N/A"),IF(AND(AM$2&lt;=term_tenor,AM$2&lt;=analysis_period),DebtServiceCoverageRatio,"N/A"))</f>
        <v>N/A</v>
      </c>
      <c r="AN596" s="152" t="str">
        <f>IF(DebtServiceCoverageRatio="Calculated",IF(AND(AN$2&lt;=term_tenor,AN$2&lt;=analysis_period),AN$582/AN$574,"N/A"),IF(AND(AN$2&lt;=term_tenor,AN$2&lt;=analysis_period),DebtServiceCoverageRatio,"N/A"))</f>
        <v>N/A</v>
      </c>
      <c r="AO596" s="152" t="str">
        <f>IF(DebtServiceCoverageRatio="Calculated",IF(AND(AO$2&lt;=term_tenor,AO$2&lt;=analysis_period),AO$582/AO$574,"N/A"),IF(AND(AO$2&lt;=term_tenor,AO$2&lt;=analysis_period),DebtServiceCoverageRatio,"N/A"))</f>
        <v>N/A</v>
      </c>
      <c r="AP596" s="152" t="str">
        <f>IF(DebtServiceCoverageRatio="Calculated",IF(AND(AP$2&lt;=term_tenor,AP$2&lt;=analysis_period),AP$582/AP$574,"N/A"),IF(AND(AP$2&lt;=term_tenor,AP$2&lt;=analysis_period),DebtServiceCoverageRatio,"N/A"))</f>
        <v>N/A</v>
      </c>
    </row>
    <row r="597" spans="1:42" s="16" customFormat="1" x14ac:dyDescent="0.2">
      <c r="A597" s="117" t="s">
        <v>409</v>
      </c>
      <c r="B597" s="146">
        <f>IF(dscr_limit_debt_fraction="Yes",SUM(B587:AP587)/(-$B$102*dscr_maximum_debt_fraction/100)*DebtServiceCoverageRatio,0)</f>
        <v>0</v>
      </c>
      <c r="C597" s="152" t="str">
        <f>IF(dscr_limit_debt_fraction="Yes",$B$597,C$596)</f>
        <v>N/A</v>
      </c>
      <c r="D597" s="152" t="str">
        <f>IF(dscr_limit_debt_fraction="Yes",$B$597,D$596)</f>
        <v>N/A</v>
      </c>
      <c r="E597" s="152" t="str">
        <f>IF(dscr_limit_debt_fraction="Yes",$B$597,E$596)</f>
        <v>N/A</v>
      </c>
      <c r="F597" s="152" t="str">
        <f>IF(dscr_limit_debt_fraction="Yes",$B$597,F$596)</f>
        <v>N/A</v>
      </c>
      <c r="G597" s="152" t="str">
        <f>IF(dscr_limit_debt_fraction="Yes",$B$597,G$596)</f>
        <v>N/A</v>
      </c>
      <c r="H597" s="152" t="str">
        <f>IF(dscr_limit_debt_fraction="Yes",$B$597,H$596)</f>
        <v>N/A</v>
      </c>
      <c r="I597" s="152" t="str">
        <f>IF(dscr_limit_debt_fraction="Yes",$B$597,I$596)</f>
        <v>N/A</v>
      </c>
      <c r="J597" s="152" t="str">
        <f>IF(dscr_limit_debt_fraction="Yes",$B$597,J$596)</f>
        <v>N/A</v>
      </c>
      <c r="K597" s="152" t="str">
        <f>IF(dscr_limit_debt_fraction="Yes",$B$597,K$596)</f>
        <v>N/A</v>
      </c>
      <c r="L597" s="152" t="str">
        <f>IF(dscr_limit_debt_fraction="Yes",$B$597,L$596)</f>
        <v>N/A</v>
      </c>
      <c r="M597" s="152" t="str">
        <f>IF(dscr_limit_debt_fraction="Yes",$B$597,M$596)</f>
        <v>N/A</v>
      </c>
      <c r="N597" s="152" t="str">
        <f>IF(dscr_limit_debt_fraction="Yes",$B$597,N$596)</f>
        <v>N/A</v>
      </c>
      <c r="O597" s="152" t="str">
        <f>IF(dscr_limit_debt_fraction="Yes",$B$597,O$596)</f>
        <v>N/A</v>
      </c>
      <c r="P597" s="152" t="str">
        <f>IF(dscr_limit_debt_fraction="Yes",$B$597,P$596)</f>
        <v>N/A</v>
      </c>
      <c r="Q597" s="152" t="str">
        <f>IF(dscr_limit_debt_fraction="Yes",$B$597,Q$596)</f>
        <v>N/A</v>
      </c>
      <c r="R597" s="152" t="str">
        <f>IF(dscr_limit_debt_fraction="Yes",$B$597,R$596)</f>
        <v>N/A</v>
      </c>
      <c r="S597" s="152" t="str">
        <f>IF(dscr_limit_debt_fraction="Yes",$B$597,S$596)</f>
        <v>N/A</v>
      </c>
      <c r="T597" s="152" t="str">
        <f>IF(dscr_limit_debt_fraction="Yes",$B$597,T$596)</f>
        <v>N/A</v>
      </c>
      <c r="U597" s="152" t="str">
        <f>IF(dscr_limit_debt_fraction="Yes",$B$597,U$596)</f>
        <v>N/A</v>
      </c>
      <c r="V597" s="152" t="str">
        <f>IF(dscr_limit_debt_fraction="Yes",$B$597,V$596)</f>
        <v>N/A</v>
      </c>
      <c r="W597" s="152" t="str">
        <f>IF(dscr_limit_debt_fraction="Yes",$B$597,W$596)</f>
        <v>N/A</v>
      </c>
      <c r="X597" s="152" t="str">
        <f>IF(dscr_limit_debt_fraction="Yes",$B$597,X$596)</f>
        <v>N/A</v>
      </c>
      <c r="Y597" s="152" t="str">
        <f>IF(dscr_limit_debt_fraction="Yes",$B$597,Y$596)</f>
        <v>N/A</v>
      </c>
      <c r="Z597" s="152" t="str">
        <f>IF(dscr_limit_debt_fraction="Yes",$B$597,Z$596)</f>
        <v>N/A</v>
      </c>
      <c r="AA597" s="152" t="str">
        <f>IF(dscr_limit_debt_fraction="Yes",$B$597,AA$596)</f>
        <v>N/A</v>
      </c>
      <c r="AB597" s="152" t="str">
        <f>IF(dscr_limit_debt_fraction="Yes",$B$597,AB$596)</f>
        <v>N/A</v>
      </c>
      <c r="AC597" s="152" t="str">
        <f>IF(dscr_limit_debt_fraction="Yes",$B$597,AC$596)</f>
        <v>N/A</v>
      </c>
      <c r="AD597" s="152" t="str">
        <f>IF(dscr_limit_debt_fraction="Yes",$B$597,AD$596)</f>
        <v>N/A</v>
      </c>
      <c r="AE597" s="152" t="str">
        <f>IF(dscr_limit_debt_fraction="Yes",$B$597,AE$596)</f>
        <v>N/A</v>
      </c>
      <c r="AF597" s="152" t="str">
        <f>IF(dscr_limit_debt_fraction="Yes",$B$597,AF$596)</f>
        <v>N/A</v>
      </c>
      <c r="AG597" s="152" t="str">
        <f>IF(dscr_limit_debt_fraction="Yes",$B$597,AG$596)</f>
        <v>N/A</v>
      </c>
      <c r="AH597" s="152" t="str">
        <f>IF(dscr_limit_debt_fraction="Yes",$B$597,AH$596)</f>
        <v>N/A</v>
      </c>
      <c r="AI597" s="152" t="str">
        <f>IF(dscr_limit_debt_fraction="Yes",$B$597,AI$596)</f>
        <v>N/A</v>
      </c>
      <c r="AJ597" s="152" t="str">
        <f>IF(dscr_limit_debt_fraction="Yes",$B$597,AJ$596)</f>
        <v>N/A</v>
      </c>
      <c r="AK597" s="152" t="str">
        <f>IF(dscr_limit_debt_fraction="Yes",$B$597,AK$596)</f>
        <v>N/A</v>
      </c>
      <c r="AL597" s="152" t="str">
        <f>IF(dscr_limit_debt_fraction="Yes",$B$597,AL$596)</f>
        <v>N/A</v>
      </c>
      <c r="AM597" s="152" t="str">
        <f>IF(dscr_limit_debt_fraction="Yes",$B$597,AM$596)</f>
        <v>N/A</v>
      </c>
      <c r="AN597" s="152" t="str">
        <f>IF(dscr_limit_debt_fraction="Yes",$B$597,AN$596)</f>
        <v>N/A</v>
      </c>
      <c r="AO597" s="152" t="str">
        <f>IF(dscr_limit_debt_fraction="Yes",$B$597,AO$596)</f>
        <v>N/A</v>
      </c>
      <c r="AP597" s="152" t="str">
        <f>IF(dscr_limit_debt_fraction="Yes",$B$597,AP$596)</f>
        <v>N/A</v>
      </c>
    </row>
    <row r="598" spans="1:42" x14ac:dyDescent="0.2">
      <c r="A598" s="31"/>
      <c r="B598" s="242"/>
    </row>
    <row r="599" spans="1:42" x14ac:dyDescent="0.2">
      <c r="A599" s="109" t="s">
        <v>72</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302</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303</v>
      </c>
      <c r="B601" s="217">
        <v>0</v>
      </c>
      <c r="C601" s="217">
        <f>B604</f>
        <v>0</v>
      </c>
      <c r="D601" s="217">
        <f t="shared" ref="D601:AP601" si="286">C604</f>
        <v>0</v>
      </c>
      <c r="E601" s="217">
        <f t="shared" si="286"/>
        <v>0</v>
      </c>
      <c r="F601" s="217">
        <f t="shared" si="286"/>
        <v>0</v>
      </c>
      <c r="G601" s="217">
        <f t="shared" si="286"/>
        <v>0</v>
      </c>
      <c r="H601" s="217">
        <f t="shared" si="286"/>
        <v>0</v>
      </c>
      <c r="I601" s="217">
        <f t="shared" si="286"/>
        <v>0</v>
      </c>
      <c r="J601" s="217">
        <f t="shared" si="286"/>
        <v>0</v>
      </c>
      <c r="K601" s="217">
        <f t="shared" si="286"/>
        <v>0</v>
      </c>
      <c r="L601" s="217">
        <f t="shared" si="286"/>
        <v>0</v>
      </c>
      <c r="M601" s="217">
        <f t="shared" si="286"/>
        <v>0</v>
      </c>
      <c r="N601" s="217">
        <f t="shared" si="286"/>
        <v>0</v>
      </c>
      <c r="O601" s="217">
        <f t="shared" si="286"/>
        <v>0</v>
      </c>
      <c r="P601" s="217">
        <f t="shared" si="286"/>
        <v>0</v>
      </c>
      <c r="Q601" s="217">
        <f t="shared" si="286"/>
        <v>0</v>
      </c>
      <c r="R601" s="217">
        <f t="shared" si="286"/>
        <v>0</v>
      </c>
      <c r="S601" s="217">
        <f t="shared" si="286"/>
        <v>0</v>
      </c>
      <c r="T601" s="217">
        <f t="shared" si="286"/>
        <v>0</v>
      </c>
      <c r="U601" s="217">
        <f t="shared" si="286"/>
        <v>0</v>
      </c>
      <c r="V601" s="217">
        <f t="shared" si="286"/>
        <v>0</v>
      </c>
      <c r="W601" s="217">
        <f t="shared" si="286"/>
        <v>0</v>
      </c>
      <c r="X601" s="217">
        <f t="shared" si="286"/>
        <v>0</v>
      </c>
      <c r="Y601" s="217">
        <f t="shared" si="286"/>
        <v>0</v>
      </c>
      <c r="Z601" s="217">
        <f t="shared" si="286"/>
        <v>0</v>
      </c>
      <c r="AA601" s="217">
        <f t="shared" si="286"/>
        <v>0</v>
      </c>
      <c r="AB601" s="217">
        <f t="shared" si="286"/>
        <v>0</v>
      </c>
      <c r="AC601" s="217">
        <f t="shared" si="286"/>
        <v>0</v>
      </c>
      <c r="AD601" s="217">
        <f t="shared" si="286"/>
        <v>0</v>
      </c>
      <c r="AE601" s="217">
        <f t="shared" si="286"/>
        <v>0</v>
      </c>
      <c r="AF601" s="217">
        <f t="shared" si="286"/>
        <v>0</v>
      </c>
      <c r="AG601" s="217">
        <f t="shared" si="286"/>
        <v>0</v>
      </c>
      <c r="AH601" s="217">
        <f t="shared" si="286"/>
        <v>0</v>
      </c>
      <c r="AI601" s="217">
        <f t="shared" si="286"/>
        <v>0</v>
      </c>
      <c r="AJ601" s="217">
        <f t="shared" si="286"/>
        <v>0</v>
      </c>
      <c r="AK601" s="217">
        <f t="shared" si="286"/>
        <v>0</v>
      </c>
      <c r="AL601" s="217">
        <f t="shared" si="286"/>
        <v>0</v>
      </c>
      <c r="AM601" s="217">
        <f t="shared" si="286"/>
        <v>0</v>
      </c>
      <c r="AN601" s="217">
        <f t="shared" si="286"/>
        <v>0</v>
      </c>
      <c r="AO601" s="217">
        <f t="shared" si="286"/>
        <v>0</v>
      </c>
      <c r="AP601" s="217">
        <f t="shared" si="286"/>
        <v>0</v>
      </c>
    </row>
    <row r="602" spans="1:42" x14ac:dyDescent="0.2">
      <c r="A602" s="4" t="s">
        <v>24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304</v>
      </c>
      <c r="B603" s="218">
        <f t="array" ref="B603:AP603">Inputs!C198:AQ198</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266</v>
      </c>
      <c r="B604" s="217">
        <f t="array" ref="B604:AP604">Inputs!C199:AQ199</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301</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303</v>
      </c>
      <c r="B607" s="217">
        <v>0</v>
      </c>
      <c r="C607" s="217">
        <f>B610</f>
        <v>0</v>
      </c>
      <c r="D607" s="217">
        <f t="shared" ref="D607:AP607" si="287">C610</f>
        <v>0</v>
      </c>
      <c r="E607" s="217">
        <f t="shared" si="287"/>
        <v>0</v>
      </c>
      <c r="F607" s="217">
        <f t="shared" si="287"/>
        <v>0</v>
      </c>
      <c r="G607" s="217">
        <f t="shared" si="287"/>
        <v>0</v>
      </c>
      <c r="H607" s="217">
        <f t="shared" si="287"/>
        <v>0</v>
      </c>
      <c r="I607" s="217">
        <f t="shared" si="287"/>
        <v>0</v>
      </c>
      <c r="J607" s="217">
        <f t="shared" si="287"/>
        <v>0</v>
      </c>
      <c r="K607" s="217">
        <f t="shared" si="287"/>
        <v>0</v>
      </c>
      <c r="L607" s="217">
        <f t="shared" si="287"/>
        <v>0</v>
      </c>
      <c r="M607" s="217">
        <f t="shared" si="287"/>
        <v>0</v>
      </c>
      <c r="N607" s="217">
        <f t="shared" si="287"/>
        <v>0</v>
      </c>
      <c r="O607" s="217">
        <f t="shared" si="287"/>
        <v>0</v>
      </c>
      <c r="P607" s="217">
        <f t="shared" si="287"/>
        <v>0</v>
      </c>
      <c r="Q607" s="217">
        <f t="shared" si="287"/>
        <v>0</v>
      </c>
      <c r="R607" s="217">
        <f t="shared" si="287"/>
        <v>0</v>
      </c>
      <c r="S607" s="217">
        <f t="shared" si="287"/>
        <v>0</v>
      </c>
      <c r="T607" s="217">
        <f t="shared" si="287"/>
        <v>0</v>
      </c>
      <c r="U607" s="217">
        <f t="shared" si="287"/>
        <v>0</v>
      </c>
      <c r="V607" s="217">
        <f t="shared" si="287"/>
        <v>0</v>
      </c>
      <c r="W607" s="217">
        <f t="shared" si="287"/>
        <v>0</v>
      </c>
      <c r="X607" s="217">
        <f t="shared" si="287"/>
        <v>0</v>
      </c>
      <c r="Y607" s="217">
        <f t="shared" si="287"/>
        <v>0</v>
      </c>
      <c r="Z607" s="217">
        <f t="shared" si="287"/>
        <v>0</v>
      </c>
      <c r="AA607" s="217">
        <f t="shared" si="287"/>
        <v>0</v>
      </c>
      <c r="AB607" s="217">
        <f t="shared" si="287"/>
        <v>0</v>
      </c>
      <c r="AC607" s="217">
        <f t="shared" si="287"/>
        <v>0</v>
      </c>
      <c r="AD607" s="217">
        <f t="shared" si="287"/>
        <v>0</v>
      </c>
      <c r="AE607" s="217">
        <f t="shared" si="287"/>
        <v>0</v>
      </c>
      <c r="AF607" s="217">
        <f t="shared" si="287"/>
        <v>0</v>
      </c>
      <c r="AG607" s="217">
        <f t="shared" si="287"/>
        <v>0</v>
      </c>
      <c r="AH607" s="217">
        <f t="shared" si="287"/>
        <v>0</v>
      </c>
      <c r="AI607" s="217">
        <f t="shared" si="287"/>
        <v>0</v>
      </c>
      <c r="AJ607" s="217">
        <f t="shared" si="287"/>
        <v>0</v>
      </c>
      <c r="AK607" s="217">
        <f t="shared" si="287"/>
        <v>0</v>
      </c>
      <c r="AL607" s="217">
        <f t="shared" si="287"/>
        <v>0</v>
      </c>
      <c r="AM607" s="217">
        <f t="shared" si="287"/>
        <v>0</v>
      </c>
      <c r="AN607" s="217">
        <f t="shared" si="287"/>
        <v>0</v>
      </c>
      <c r="AO607" s="217">
        <f t="shared" si="287"/>
        <v>0</v>
      </c>
      <c r="AP607" s="217">
        <f t="shared" si="287"/>
        <v>0</v>
      </c>
    </row>
    <row r="608" spans="1:42" x14ac:dyDescent="0.2">
      <c r="A608" s="4" t="s">
        <v>24</v>
      </c>
      <c r="B608" s="217">
        <f t="shared" ref="B608:AP608" si="288">IF(B$2&lt;analysis_period,B610-B607,0)</f>
        <v>0</v>
      </c>
      <c r="C608" s="217">
        <f t="shared" si="288"/>
        <v>0</v>
      </c>
      <c r="D608" s="217">
        <f t="shared" si="288"/>
        <v>0</v>
      </c>
      <c r="E608" s="217">
        <f t="shared" si="288"/>
        <v>0</v>
      </c>
      <c r="F608" s="217">
        <f t="shared" si="288"/>
        <v>0</v>
      </c>
      <c r="G608" s="217">
        <f t="shared" si="288"/>
        <v>0</v>
      </c>
      <c r="H608" s="217">
        <f t="shared" si="288"/>
        <v>0</v>
      </c>
      <c r="I608" s="217">
        <f t="shared" si="288"/>
        <v>0</v>
      </c>
      <c r="J608" s="217">
        <f t="shared" si="288"/>
        <v>0</v>
      </c>
      <c r="K608" s="217">
        <f t="shared" si="288"/>
        <v>0</v>
      </c>
      <c r="L608" s="217">
        <f t="shared" si="288"/>
        <v>0</v>
      </c>
      <c r="M608" s="217">
        <f t="shared" si="288"/>
        <v>0</v>
      </c>
      <c r="N608" s="217">
        <f t="shared" si="288"/>
        <v>0</v>
      </c>
      <c r="O608" s="217">
        <f t="shared" si="288"/>
        <v>0</v>
      </c>
      <c r="P608" s="217">
        <f t="shared" si="288"/>
        <v>0</v>
      </c>
      <c r="Q608" s="217">
        <f t="shared" si="288"/>
        <v>0</v>
      </c>
      <c r="R608" s="217">
        <f t="shared" si="288"/>
        <v>0</v>
      </c>
      <c r="S608" s="217">
        <f t="shared" si="288"/>
        <v>0</v>
      </c>
      <c r="T608" s="217">
        <f t="shared" si="288"/>
        <v>0</v>
      </c>
      <c r="U608" s="217">
        <f t="shared" si="288"/>
        <v>0</v>
      </c>
      <c r="V608" s="217">
        <f t="shared" si="288"/>
        <v>0</v>
      </c>
      <c r="W608" s="217">
        <f t="shared" si="288"/>
        <v>0</v>
      </c>
      <c r="X608" s="217">
        <f t="shared" si="288"/>
        <v>0</v>
      </c>
      <c r="Y608" s="217">
        <f t="shared" si="288"/>
        <v>0</v>
      </c>
      <c r="Z608" s="217">
        <f t="shared" si="288"/>
        <v>0</v>
      </c>
      <c r="AA608" s="217">
        <f t="shared" si="288"/>
        <v>0</v>
      </c>
      <c r="AB608" s="217">
        <f t="shared" si="288"/>
        <v>0</v>
      </c>
      <c r="AC608" s="217">
        <f t="shared" si="288"/>
        <v>0</v>
      </c>
      <c r="AD608" s="217">
        <f t="shared" si="288"/>
        <v>0</v>
      </c>
      <c r="AE608" s="217">
        <f t="shared" si="288"/>
        <v>0</v>
      </c>
      <c r="AF608" s="217">
        <f t="shared" si="288"/>
        <v>0</v>
      </c>
      <c r="AG608" s="217">
        <f t="shared" si="288"/>
        <v>0</v>
      </c>
      <c r="AH608" s="217">
        <f t="shared" si="288"/>
        <v>0</v>
      </c>
      <c r="AI608" s="217">
        <f t="shared" si="288"/>
        <v>0</v>
      </c>
      <c r="AJ608" s="217">
        <f t="shared" si="288"/>
        <v>0</v>
      </c>
      <c r="AK608" s="217">
        <f t="shared" si="288"/>
        <v>0</v>
      </c>
      <c r="AL608" s="217">
        <f t="shared" si="288"/>
        <v>0</v>
      </c>
      <c r="AM608" s="217">
        <f t="shared" si="288"/>
        <v>0</v>
      </c>
      <c r="AN608" s="217">
        <f t="shared" si="288"/>
        <v>0</v>
      </c>
      <c r="AO608" s="217">
        <f t="shared" si="288"/>
        <v>0</v>
      </c>
      <c r="AP608" s="217">
        <f t="shared" si="288"/>
        <v>0</v>
      </c>
    </row>
    <row r="609" spans="1:42" x14ac:dyDescent="0.2">
      <c r="A609" s="4" t="s">
        <v>304</v>
      </c>
      <c r="B609" s="218">
        <v>0</v>
      </c>
      <c r="C609" s="218">
        <f t="shared" ref="C609:AP609" si="289">IF(C$2=analysis_period,-C607,0)</f>
        <v>0</v>
      </c>
      <c r="D609" s="218">
        <f t="shared" si="289"/>
        <v>0</v>
      </c>
      <c r="E609" s="218">
        <f t="shared" si="289"/>
        <v>0</v>
      </c>
      <c r="F609" s="218">
        <f t="shared" si="289"/>
        <v>0</v>
      </c>
      <c r="G609" s="218">
        <f t="shared" si="289"/>
        <v>0</v>
      </c>
      <c r="H609" s="218">
        <f t="shared" si="289"/>
        <v>0</v>
      </c>
      <c r="I609" s="218">
        <f t="shared" si="289"/>
        <v>0</v>
      </c>
      <c r="J609" s="218">
        <f t="shared" si="289"/>
        <v>0</v>
      </c>
      <c r="K609" s="218">
        <f t="shared" si="289"/>
        <v>0</v>
      </c>
      <c r="L609" s="218">
        <f t="shared" si="289"/>
        <v>0</v>
      </c>
      <c r="M609" s="218">
        <f t="shared" si="289"/>
        <v>0</v>
      </c>
      <c r="N609" s="218">
        <f t="shared" si="289"/>
        <v>0</v>
      </c>
      <c r="O609" s="218">
        <f t="shared" si="289"/>
        <v>0</v>
      </c>
      <c r="P609" s="218">
        <f t="shared" si="289"/>
        <v>0</v>
      </c>
      <c r="Q609" s="218">
        <f t="shared" si="289"/>
        <v>0</v>
      </c>
      <c r="R609" s="218">
        <f t="shared" si="289"/>
        <v>0</v>
      </c>
      <c r="S609" s="218">
        <f t="shared" si="289"/>
        <v>0</v>
      </c>
      <c r="T609" s="218">
        <f t="shared" si="289"/>
        <v>0</v>
      </c>
      <c r="U609" s="218">
        <f t="shared" si="289"/>
        <v>0</v>
      </c>
      <c r="V609" s="218">
        <f t="shared" si="289"/>
        <v>0</v>
      </c>
      <c r="W609" s="218">
        <f t="shared" si="289"/>
        <v>0</v>
      </c>
      <c r="X609" s="218">
        <f t="shared" si="289"/>
        <v>0</v>
      </c>
      <c r="Y609" s="218">
        <f t="shared" si="289"/>
        <v>0</v>
      </c>
      <c r="Z609" s="218">
        <f t="shared" si="289"/>
        <v>0</v>
      </c>
      <c r="AA609" s="218">
        <f t="shared" si="289"/>
        <v>0</v>
      </c>
      <c r="AB609" s="218">
        <f t="shared" si="289"/>
        <v>0</v>
      </c>
      <c r="AC609" s="218">
        <f t="shared" si="289"/>
        <v>0</v>
      </c>
      <c r="AD609" s="218">
        <f t="shared" si="289"/>
        <v>0</v>
      </c>
      <c r="AE609" s="218">
        <f t="shared" si="289"/>
        <v>0</v>
      </c>
      <c r="AF609" s="218">
        <f t="shared" si="289"/>
        <v>0</v>
      </c>
      <c r="AG609" s="218">
        <f t="shared" si="289"/>
        <v>0</v>
      </c>
      <c r="AH609" s="218">
        <f t="shared" si="289"/>
        <v>0</v>
      </c>
      <c r="AI609" s="218">
        <f t="shared" si="289"/>
        <v>0</v>
      </c>
      <c r="AJ609" s="218">
        <f t="shared" si="289"/>
        <v>0</v>
      </c>
      <c r="AK609" s="218">
        <f t="shared" si="289"/>
        <v>0</v>
      </c>
      <c r="AL609" s="218">
        <f t="shared" si="289"/>
        <v>0</v>
      </c>
      <c r="AM609" s="218">
        <f t="shared" si="289"/>
        <v>0</v>
      </c>
      <c r="AN609" s="218">
        <f t="shared" si="289"/>
        <v>0</v>
      </c>
      <c r="AO609" s="218">
        <f t="shared" si="289"/>
        <v>0</v>
      </c>
      <c r="AP609" s="218">
        <f t="shared" si="289"/>
        <v>0</v>
      </c>
    </row>
    <row r="610" spans="1:42" s="16" customFormat="1" x14ac:dyDescent="0.2">
      <c r="A610" s="16" t="s">
        <v>266</v>
      </c>
      <c r="B610" s="211">
        <f t="shared" ref="B610:AP610" si="290">C$62*(months_working_reserve/12)</f>
        <v>0</v>
      </c>
      <c r="C610" s="211">
        <f t="shared" si="290"/>
        <v>0</v>
      </c>
      <c r="D610" s="211">
        <f t="shared" si="290"/>
        <v>0</v>
      </c>
      <c r="E610" s="211">
        <f t="shared" si="290"/>
        <v>0</v>
      </c>
      <c r="F610" s="211">
        <f t="shared" si="290"/>
        <v>0</v>
      </c>
      <c r="G610" s="211">
        <f t="shared" si="290"/>
        <v>0</v>
      </c>
      <c r="H610" s="211">
        <f t="shared" si="290"/>
        <v>0</v>
      </c>
      <c r="I610" s="211">
        <f t="shared" si="290"/>
        <v>0</v>
      </c>
      <c r="J610" s="211">
        <f t="shared" si="290"/>
        <v>0</v>
      </c>
      <c r="K610" s="211">
        <f t="shared" si="290"/>
        <v>0</v>
      </c>
      <c r="L610" s="211">
        <f t="shared" si="290"/>
        <v>0</v>
      </c>
      <c r="M610" s="211">
        <f t="shared" si="290"/>
        <v>0</v>
      </c>
      <c r="N610" s="211">
        <f t="shared" si="290"/>
        <v>0</v>
      </c>
      <c r="O610" s="211">
        <f t="shared" si="290"/>
        <v>0</v>
      </c>
      <c r="P610" s="211">
        <f t="shared" si="290"/>
        <v>0</v>
      </c>
      <c r="Q610" s="211">
        <f t="shared" si="290"/>
        <v>0</v>
      </c>
      <c r="R610" s="211">
        <f t="shared" si="290"/>
        <v>0</v>
      </c>
      <c r="S610" s="211">
        <f t="shared" si="290"/>
        <v>0</v>
      </c>
      <c r="T610" s="211">
        <f t="shared" si="290"/>
        <v>0</v>
      </c>
      <c r="U610" s="211">
        <f t="shared" si="290"/>
        <v>0</v>
      </c>
      <c r="V610" s="211">
        <f t="shared" si="290"/>
        <v>0</v>
      </c>
      <c r="W610" s="211">
        <f t="shared" si="290"/>
        <v>0</v>
      </c>
      <c r="X610" s="211">
        <f t="shared" si="290"/>
        <v>0</v>
      </c>
      <c r="Y610" s="211">
        <f t="shared" si="290"/>
        <v>0</v>
      </c>
      <c r="Z610" s="211">
        <f t="shared" si="290"/>
        <v>0</v>
      </c>
      <c r="AA610" s="211">
        <f t="shared" si="290"/>
        <v>0</v>
      </c>
      <c r="AB610" s="211">
        <f t="shared" si="290"/>
        <v>0</v>
      </c>
      <c r="AC610" s="211">
        <f t="shared" si="290"/>
        <v>0</v>
      </c>
      <c r="AD610" s="211">
        <f t="shared" si="290"/>
        <v>0</v>
      </c>
      <c r="AE610" s="211">
        <f t="shared" si="290"/>
        <v>0</v>
      </c>
      <c r="AF610" s="211">
        <f t="shared" si="290"/>
        <v>0</v>
      </c>
      <c r="AG610" s="211">
        <f t="shared" si="290"/>
        <v>0</v>
      </c>
      <c r="AH610" s="211">
        <f t="shared" si="290"/>
        <v>0</v>
      </c>
      <c r="AI610" s="211">
        <f t="shared" si="290"/>
        <v>0</v>
      </c>
      <c r="AJ610" s="211">
        <f t="shared" si="290"/>
        <v>0</v>
      </c>
      <c r="AK610" s="211">
        <f t="shared" si="290"/>
        <v>0</v>
      </c>
      <c r="AL610" s="211">
        <f t="shared" si="290"/>
        <v>0</v>
      </c>
      <c r="AM610" s="211">
        <f t="shared" si="290"/>
        <v>0</v>
      </c>
      <c r="AN610" s="211">
        <f t="shared" si="290"/>
        <v>0</v>
      </c>
      <c r="AO610" s="211">
        <f t="shared" si="290"/>
        <v>0</v>
      </c>
      <c r="AP610" s="211">
        <f t="shared" si="290"/>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313</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303</v>
      </c>
      <c r="B613" s="217">
        <v>0</v>
      </c>
      <c r="C613" s="217">
        <f>B616</f>
        <v>0</v>
      </c>
      <c r="D613" s="217">
        <f t="shared" ref="D613" si="291">C616</f>
        <v>0</v>
      </c>
      <c r="E613" s="217">
        <f t="shared" ref="E613" si="292">D616</f>
        <v>0</v>
      </c>
      <c r="F613" s="217">
        <f t="shared" ref="F613" si="293">E616</f>
        <v>0</v>
      </c>
      <c r="G613" s="217">
        <f t="shared" ref="G613" si="294">F616</f>
        <v>0</v>
      </c>
      <c r="H613" s="217">
        <f t="shared" ref="H613" si="295">G616</f>
        <v>0</v>
      </c>
      <c r="I613" s="217">
        <f t="shared" ref="I613" si="296">H616</f>
        <v>0</v>
      </c>
      <c r="J613" s="217">
        <f t="shared" ref="J613" si="297">I616</f>
        <v>0</v>
      </c>
      <c r="K613" s="217">
        <f t="shared" ref="K613" si="298">J616</f>
        <v>0</v>
      </c>
      <c r="L613" s="217">
        <f t="shared" ref="L613" si="299">K616</f>
        <v>0</v>
      </c>
      <c r="M613" s="217">
        <f t="shared" ref="M613" si="300">L616</f>
        <v>0</v>
      </c>
      <c r="N613" s="217">
        <f t="shared" ref="N613" si="301">M616</f>
        <v>0</v>
      </c>
      <c r="O613" s="217">
        <f t="shared" ref="O613" si="302">N616</f>
        <v>0</v>
      </c>
      <c r="P613" s="217">
        <f t="shared" ref="P613" si="303">O616</f>
        <v>0</v>
      </c>
      <c r="Q613" s="217">
        <f t="shared" ref="Q613" si="304">P616</f>
        <v>0</v>
      </c>
      <c r="R613" s="217">
        <f t="shared" ref="R613" si="305">Q616</f>
        <v>0</v>
      </c>
      <c r="S613" s="217">
        <f t="shared" ref="S613" si="306">R616</f>
        <v>0</v>
      </c>
      <c r="T613" s="217">
        <f t="shared" ref="T613" si="307">S616</f>
        <v>0</v>
      </c>
      <c r="U613" s="217">
        <f t="shared" ref="U613" si="308">T616</f>
        <v>0</v>
      </c>
      <c r="V613" s="217">
        <f t="shared" ref="V613" si="309">U616</f>
        <v>0</v>
      </c>
      <c r="W613" s="217">
        <f t="shared" ref="W613" si="310">V616</f>
        <v>0</v>
      </c>
      <c r="X613" s="217">
        <f t="shared" ref="X613" si="311">W616</f>
        <v>0</v>
      </c>
      <c r="Y613" s="217">
        <f t="shared" ref="Y613" si="312">X616</f>
        <v>0</v>
      </c>
      <c r="Z613" s="217">
        <f t="shared" ref="Z613" si="313">Y616</f>
        <v>0</v>
      </c>
      <c r="AA613" s="217">
        <f t="shared" ref="AA613" si="314">Z616</f>
        <v>0</v>
      </c>
      <c r="AB613" s="217">
        <f t="shared" ref="AB613" si="315">AA616</f>
        <v>0</v>
      </c>
      <c r="AC613" s="217">
        <f t="shared" ref="AC613" si="316">AB616</f>
        <v>0</v>
      </c>
      <c r="AD613" s="217">
        <f t="shared" ref="AD613" si="317">AC616</f>
        <v>0</v>
      </c>
      <c r="AE613" s="217">
        <f t="shared" ref="AE613" si="318">AD616</f>
        <v>0</v>
      </c>
      <c r="AF613" s="217">
        <f t="shared" ref="AF613" si="319">AE616</f>
        <v>0</v>
      </c>
      <c r="AG613" s="217">
        <f t="shared" ref="AG613" si="320">AF616</f>
        <v>0</v>
      </c>
      <c r="AH613" s="217">
        <f t="shared" ref="AH613" si="321">AG616</f>
        <v>0</v>
      </c>
      <c r="AI613" s="217">
        <f t="shared" ref="AI613" si="322">AH616</f>
        <v>0</v>
      </c>
      <c r="AJ613" s="217">
        <f t="shared" ref="AJ613" si="323">AI616</f>
        <v>0</v>
      </c>
      <c r="AK613" s="217">
        <f t="shared" ref="AK613" si="324">AJ616</f>
        <v>0</v>
      </c>
      <c r="AL613" s="217">
        <f t="shared" ref="AL613" si="325">AK616</f>
        <v>0</v>
      </c>
      <c r="AM613" s="217">
        <f t="shared" ref="AM613" si="326">AL616</f>
        <v>0</v>
      </c>
      <c r="AN613" s="217">
        <f t="shared" ref="AN613" si="327">AM616</f>
        <v>0</v>
      </c>
      <c r="AO613" s="217">
        <f t="shared" ref="AO613" si="328">AN616</f>
        <v>0</v>
      </c>
      <c r="AP613" s="217">
        <f t="shared" ref="AP613" si="329">AO616</f>
        <v>0</v>
      </c>
    </row>
    <row r="614" spans="1:42" s="16" customFormat="1" x14ac:dyDescent="0.2">
      <c r="A614" s="4" t="s">
        <v>24</v>
      </c>
      <c r="B614" s="217">
        <f t="shared" ref="B614:AP614" si="330">IF(B$2&lt;analysis_period,B616-B613,0)</f>
        <v>0</v>
      </c>
      <c r="C614" s="217">
        <f t="shared" si="330"/>
        <v>0</v>
      </c>
      <c r="D614" s="217">
        <f t="shared" si="330"/>
        <v>0</v>
      </c>
      <c r="E614" s="217">
        <f t="shared" si="330"/>
        <v>0</v>
      </c>
      <c r="F614" s="217">
        <f t="shared" si="330"/>
        <v>0</v>
      </c>
      <c r="G614" s="217">
        <f t="shared" si="330"/>
        <v>0</v>
      </c>
      <c r="H614" s="217">
        <f t="shared" si="330"/>
        <v>0</v>
      </c>
      <c r="I614" s="217">
        <f t="shared" si="330"/>
        <v>0</v>
      </c>
      <c r="J614" s="217">
        <f t="shared" si="330"/>
        <v>0</v>
      </c>
      <c r="K614" s="217">
        <f t="shared" si="330"/>
        <v>0</v>
      </c>
      <c r="L614" s="217">
        <f t="shared" si="330"/>
        <v>0</v>
      </c>
      <c r="M614" s="217">
        <f t="shared" si="330"/>
        <v>0</v>
      </c>
      <c r="N614" s="217">
        <f t="shared" si="330"/>
        <v>0</v>
      </c>
      <c r="O614" s="217">
        <f t="shared" si="330"/>
        <v>0</v>
      </c>
      <c r="P614" s="217">
        <f t="shared" si="330"/>
        <v>0</v>
      </c>
      <c r="Q614" s="217">
        <f t="shared" si="330"/>
        <v>0</v>
      </c>
      <c r="R614" s="217">
        <f t="shared" si="330"/>
        <v>0</v>
      </c>
      <c r="S614" s="217">
        <f t="shared" si="330"/>
        <v>0</v>
      </c>
      <c r="T614" s="217">
        <f t="shared" si="330"/>
        <v>0</v>
      </c>
      <c r="U614" s="217">
        <f t="shared" si="330"/>
        <v>0</v>
      </c>
      <c r="V614" s="217">
        <f t="shared" si="330"/>
        <v>0</v>
      </c>
      <c r="W614" s="217">
        <f t="shared" si="330"/>
        <v>0</v>
      </c>
      <c r="X614" s="217">
        <f t="shared" si="330"/>
        <v>0</v>
      </c>
      <c r="Y614" s="217">
        <f t="shared" si="330"/>
        <v>0</v>
      </c>
      <c r="Z614" s="217">
        <f t="shared" si="330"/>
        <v>0</v>
      </c>
      <c r="AA614" s="217">
        <f t="shared" si="330"/>
        <v>0</v>
      </c>
      <c r="AB614" s="217">
        <f t="shared" si="330"/>
        <v>0</v>
      </c>
      <c r="AC614" s="217">
        <f t="shared" si="330"/>
        <v>0</v>
      </c>
      <c r="AD614" s="217">
        <f t="shared" si="330"/>
        <v>0</v>
      </c>
      <c r="AE614" s="217">
        <f t="shared" si="330"/>
        <v>0</v>
      </c>
      <c r="AF614" s="217">
        <f t="shared" si="330"/>
        <v>0</v>
      </c>
      <c r="AG614" s="217">
        <f t="shared" si="330"/>
        <v>0</v>
      </c>
      <c r="AH614" s="217">
        <f t="shared" si="330"/>
        <v>0</v>
      </c>
      <c r="AI614" s="217">
        <f t="shared" si="330"/>
        <v>0</v>
      </c>
      <c r="AJ614" s="217">
        <f t="shared" si="330"/>
        <v>0</v>
      </c>
      <c r="AK614" s="217">
        <f t="shared" si="330"/>
        <v>0</v>
      </c>
      <c r="AL614" s="217">
        <f t="shared" si="330"/>
        <v>0</v>
      </c>
      <c r="AM614" s="217">
        <f t="shared" si="330"/>
        <v>0</v>
      </c>
      <c r="AN614" s="217">
        <f t="shared" si="330"/>
        <v>0</v>
      </c>
      <c r="AO614" s="217">
        <f t="shared" si="330"/>
        <v>0</v>
      </c>
      <c r="AP614" s="217">
        <f t="shared" si="330"/>
        <v>0</v>
      </c>
    </row>
    <row r="615" spans="1:42" s="16" customFormat="1" x14ac:dyDescent="0.2">
      <c r="A615" s="4" t="s">
        <v>304</v>
      </c>
      <c r="B615" s="218">
        <v>0</v>
      </c>
      <c r="C615" s="218">
        <f t="shared" ref="C615:AP615" si="331">IF(C$2=analysis_period,-C613,0)</f>
        <v>0</v>
      </c>
      <c r="D615" s="218">
        <f t="shared" si="331"/>
        <v>0</v>
      </c>
      <c r="E615" s="218">
        <f t="shared" si="331"/>
        <v>0</v>
      </c>
      <c r="F615" s="218">
        <f t="shared" si="331"/>
        <v>0</v>
      </c>
      <c r="G615" s="218">
        <f t="shared" si="331"/>
        <v>0</v>
      </c>
      <c r="H615" s="218">
        <f t="shared" si="331"/>
        <v>0</v>
      </c>
      <c r="I615" s="218">
        <f t="shared" si="331"/>
        <v>0</v>
      </c>
      <c r="J615" s="218">
        <f t="shared" si="331"/>
        <v>0</v>
      </c>
      <c r="K615" s="218">
        <f t="shared" si="331"/>
        <v>0</v>
      </c>
      <c r="L615" s="218">
        <f t="shared" si="331"/>
        <v>0</v>
      </c>
      <c r="M615" s="218">
        <f t="shared" si="331"/>
        <v>0</v>
      </c>
      <c r="N615" s="218">
        <f t="shared" si="331"/>
        <v>0</v>
      </c>
      <c r="O615" s="218">
        <f t="shared" si="331"/>
        <v>0</v>
      </c>
      <c r="P615" s="218">
        <f t="shared" si="331"/>
        <v>0</v>
      </c>
      <c r="Q615" s="218">
        <f t="shared" si="331"/>
        <v>0</v>
      </c>
      <c r="R615" s="218">
        <f t="shared" si="331"/>
        <v>0</v>
      </c>
      <c r="S615" s="218">
        <f t="shared" si="331"/>
        <v>0</v>
      </c>
      <c r="T615" s="218">
        <f t="shared" si="331"/>
        <v>0</v>
      </c>
      <c r="U615" s="218">
        <f t="shared" si="331"/>
        <v>0</v>
      </c>
      <c r="V615" s="218">
        <f t="shared" si="331"/>
        <v>0</v>
      </c>
      <c r="W615" s="218">
        <f t="shared" si="331"/>
        <v>0</v>
      </c>
      <c r="X615" s="218">
        <f t="shared" si="331"/>
        <v>0</v>
      </c>
      <c r="Y615" s="218">
        <f t="shared" si="331"/>
        <v>0</v>
      </c>
      <c r="Z615" s="218">
        <f t="shared" si="331"/>
        <v>0</v>
      </c>
      <c r="AA615" s="218">
        <f t="shared" si="331"/>
        <v>0</v>
      </c>
      <c r="AB615" s="218">
        <f t="shared" si="331"/>
        <v>0</v>
      </c>
      <c r="AC615" s="218">
        <f t="shared" si="331"/>
        <v>0</v>
      </c>
      <c r="AD615" s="218">
        <f t="shared" si="331"/>
        <v>0</v>
      </c>
      <c r="AE615" s="218">
        <f t="shared" si="331"/>
        <v>0</v>
      </c>
      <c r="AF615" s="218">
        <f t="shared" si="331"/>
        <v>0</v>
      </c>
      <c r="AG615" s="218">
        <f t="shared" si="331"/>
        <v>0</v>
      </c>
      <c r="AH615" s="218">
        <f t="shared" si="331"/>
        <v>0</v>
      </c>
      <c r="AI615" s="218">
        <f t="shared" si="331"/>
        <v>0</v>
      </c>
      <c r="AJ615" s="218">
        <f t="shared" si="331"/>
        <v>0</v>
      </c>
      <c r="AK615" s="218">
        <f t="shared" si="331"/>
        <v>0</v>
      </c>
      <c r="AL615" s="218">
        <f t="shared" si="331"/>
        <v>0</v>
      </c>
      <c r="AM615" s="218">
        <f t="shared" si="331"/>
        <v>0</v>
      </c>
      <c r="AN615" s="218">
        <f t="shared" si="331"/>
        <v>0</v>
      </c>
      <c r="AO615" s="218">
        <f t="shared" si="331"/>
        <v>0</v>
      </c>
      <c r="AP615" s="218">
        <f t="shared" si="331"/>
        <v>0</v>
      </c>
    </row>
    <row r="616" spans="1:42" x14ac:dyDescent="0.2">
      <c r="A616" s="16" t="s">
        <v>266</v>
      </c>
      <c r="B616" s="211">
        <f t="shared" ref="B616:AP616" si="332">C$16*(months_receivables_reserve/12)</f>
        <v>0</v>
      </c>
      <c r="C616" s="211">
        <f t="shared" si="332"/>
        <v>0</v>
      </c>
      <c r="D616" s="211">
        <f t="shared" si="332"/>
        <v>0</v>
      </c>
      <c r="E616" s="211">
        <f t="shared" si="332"/>
        <v>0</v>
      </c>
      <c r="F616" s="211">
        <f t="shared" si="332"/>
        <v>0</v>
      </c>
      <c r="G616" s="211">
        <f t="shared" si="332"/>
        <v>0</v>
      </c>
      <c r="H616" s="211">
        <f t="shared" si="332"/>
        <v>0</v>
      </c>
      <c r="I616" s="211">
        <f t="shared" si="332"/>
        <v>0</v>
      </c>
      <c r="J616" s="211">
        <f t="shared" si="332"/>
        <v>0</v>
      </c>
      <c r="K616" s="211">
        <f t="shared" si="332"/>
        <v>0</v>
      </c>
      <c r="L616" s="211">
        <f t="shared" si="332"/>
        <v>0</v>
      </c>
      <c r="M616" s="211">
        <f t="shared" si="332"/>
        <v>0</v>
      </c>
      <c r="N616" s="211">
        <f t="shared" si="332"/>
        <v>0</v>
      </c>
      <c r="O616" s="211">
        <f t="shared" si="332"/>
        <v>0</v>
      </c>
      <c r="P616" s="211">
        <f t="shared" si="332"/>
        <v>0</v>
      </c>
      <c r="Q616" s="211">
        <f t="shared" si="332"/>
        <v>0</v>
      </c>
      <c r="R616" s="211">
        <f t="shared" si="332"/>
        <v>0</v>
      </c>
      <c r="S616" s="211">
        <f t="shared" si="332"/>
        <v>0</v>
      </c>
      <c r="T616" s="211">
        <f t="shared" si="332"/>
        <v>0</v>
      </c>
      <c r="U616" s="211">
        <f t="shared" si="332"/>
        <v>0</v>
      </c>
      <c r="V616" s="211">
        <f t="shared" si="332"/>
        <v>0</v>
      </c>
      <c r="W616" s="211">
        <f t="shared" si="332"/>
        <v>0</v>
      </c>
      <c r="X616" s="211">
        <f t="shared" si="332"/>
        <v>0</v>
      </c>
      <c r="Y616" s="211">
        <f t="shared" si="332"/>
        <v>0</v>
      </c>
      <c r="Z616" s="211">
        <f t="shared" si="332"/>
        <v>0</v>
      </c>
      <c r="AA616" s="211">
        <f t="shared" si="332"/>
        <v>0</v>
      </c>
      <c r="AB616" s="211">
        <f t="shared" si="332"/>
        <v>0</v>
      </c>
      <c r="AC616" s="211">
        <f t="shared" si="332"/>
        <v>0</v>
      </c>
      <c r="AD616" s="211">
        <f t="shared" si="332"/>
        <v>0</v>
      </c>
      <c r="AE616" s="211">
        <f t="shared" si="332"/>
        <v>0</v>
      </c>
      <c r="AF616" s="211">
        <f t="shared" si="332"/>
        <v>0</v>
      </c>
      <c r="AG616" s="211">
        <f t="shared" si="332"/>
        <v>0</v>
      </c>
      <c r="AH616" s="211">
        <f t="shared" si="332"/>
        <v>0</v>
      </c>
      <c r="AI616" s="211">
        <f t="shared" si="332"/>
        <v>0</v>
      </c>
      <c r="AJ616" s="211">
        <f t="shared" si="332"/>
        <v>0</v>
      </c>
      <c r="AK616" s="211">
        <f t="shared" si="332"/>
        <v>0</v>
      </c>
      <c r="AL616" s="211">
        <f t="shared" si="332"/>
        <v>0</v>
      </c>
      <c r="AM616" s="211">
        <f t="shared" si="332"/>
        <v>0</v>
      </c>
      <c r="AN616" s="211">
        <f t="shared" si="332"/>
        <v>0</v>
      </c>
      <c r="AO616" s="211">
        <f t="shared" si="332"/>
        <v>0</v>
      </c>
      <c r="AP616" s="211">
        <f t="shared" si="332"/>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305</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303</v>
      </c>
      <c r="B619" s="217">
        <v>0</v>
      </c>
      <c r="C619" s="217">
        <f>B622</f>
        <v>0</v>
      </c>
      <c r="D619" s="217">
        <f t="shared" ref="D619:AP619" si="333">C622</f>
        <v>0</v>
      </c>
      <c r="E619" s="217">
        <f t="shared" si="333"/>
        <v>0</v>
      </c>
      <c r="F619" s="217">
        <f t="shared" si="333"/>
        <v>0</v>
      </c>
      <c r="G619" s="217">
        <f t="shared" si="333"/>
        <v>0</v>
      </c>
      <c r="H619" s="217">
        <f t="shared" si="333"/>
        <v>0</v>
      </c>
      <c r="I619" s="217">
        <f t="shared" si="333"/>
        <v>0</v>
      </c>
      <c r="J619" s="217">
        <f t="shared" si="333"/>
        <v>0</v>
      </c>
      <c r="K619" s="217">
        <f t="shared" si="333"/>
        <v>0</v>
      </c>
      <c r="L619" s="217">
        <f t="shared" si="333"/>
        <v>0</v>
      </c>
      <c r="M619" s="217">
        <f t="shared" si="333"/>
        <v>0</v>
      </c>
      <c r="N619" s="217">
        <f t="shared" si="333"/>
        <v>0</v>
      </c>
      <c r="O619" s="217">
        <f t="shared" si="333"/>
        <v>0</v>
      </c>
      <c r="P619" s="217">
        <f t="shared" si="333"/>
        <v>0</v>
      </c>
      <c r="Q619" s="217">
        <f t="shared" si="333"/>
        <v>0</v>
      </c>
      <c r="R619" s="217">
        <f t="shared" si="333"/>
        <v>0</v>
      </c>
      <c r="S619" s="217">
        <f t="shared" si="333"/>
        <v>0</v>
      </c>
      <c r="T619" s="217">
        <f t="shared" si="333"/>
        <v>0</v>
      </c>
      <c r="U619" s="217">
        <f t="shared" si="333"/>
        <v>0</v>
      </c>
      <c r="V619" s="217">
        <f t="shared" si="333"/>
        <v>0</v>
      </c>
      <c r="W619" s="217">
        <f t="shared" si="333"/>
        <v>0</v>
      </c>
      <c r="X619" s="217">
        <f t="shared" si="333"/>
        <v>0</v>
      </c>
      <c r="Y619" s="217">
        <f t="shared" si="333"/>
        <v>0</v>
      </c>
      <c r="Z619" s="217">
        <f t="shared" si="333"/>
        <v>0</v>
      </c>
      <c r="AA619" s="217">
        <f t="shared" si="333"/>
        <v>0</v>
      </c>
      <c r="AB619" s="217">
        <f t="shared" si="333"/>
        <v>0</v>
      </c>
      <c r="AC619" s="217">
        <f t="shared" si="333"/>
        <v>0</v>
      </c>
      <c r="AD619" s="217">
        <f t="shared" si="333"/>
        <v>0</v>
      </c>
      <c r="AE619" s="217">
        <f t="shared" si="333"/>
        <v>0</v>
      </c>
      <c r="AF619" s="217">
        <f t="shared" si="333"/>
        <v>0</v>
      </c>
      <c r="AG619" s="217">
        <f t="shared" si="333"/>
        <v>0</v>
      </c>
      <c r="AH619" s="217">
        <f t="shared" si="333"/>
        <v>0</v>
      </c>
      <c r="AI619" s="217">
        <f t="shared" si="333"/>
        <v>0</v>
      </c>
      <c r="AJ619" s="217">
        <f t="shared" si="333"/>
        <v>0</v>
      </c>
      <c r="AK619" s="217">
        <f t="shared" si="333"/>
        <v>0</v>
      </c>
      <c r="AL619" s="217">
        <f t="shared" si="333"/>
        <v>0</v>
      </c>
      <c r="AM619" s="217">
        <f t="shared" si="333"/>
        <v>0</v>
      </c>
      <c r="AN619" s="217">
        <f t="shared" si="333"/>
        <v>0</v>
      </c>
      <c r="AO619" s="217">
        <f t="shared" si="333"/>
        <v>0</v>
      </c>
      <c r="AP619" s="217">
        <f t="shared" si="333"/>
        <v>0</v>
      </c>
    </row>
    <row r="620" spans="1:42" x14ac:dyDescent="0.2">
      <c r="A620" s="4" t="s">
        <v>73</v>
      </c>
      <c r="B620" s="217">
        <v>0</v>
      </c>
      <c r="C620" s="217">
        <f>C648</f>
        <v>0</v>
      </c>
      <c r="D620" s="217">
        <f t="shared" ref="D620:AP620" si="334">D648</f>
        <v>0</v>
      </c>
      <c r="E620" s="217">
        <f t="shared" si="334"/>
        <v>0</v>
      </c>
      <c r="F620" s="217">
        <f t="shared" si="334"/>
        <v>0</v>
      </c>
      <c r="G620" s="217">
        <f t="shared" si="334"/>
        <v>0</v>
      </c>
      <c r="H620" s="217">
        <f t="shared" si="334"/>
        <v>0</v>
      </c>
      <c r="I620" s="217">
        <f t="shared" si="334"/>
        <v>0</v>
      </c>
      <c r="J620" s="217">
        <f t="shared" si="334"/>
        <v>0</v>
      </c>
      <c r="K620" s="217">
        <f t="shared" si="334"/>
        <v>0</v>
      </c>
      <c r="L620" s="217">
        <f t="shared" si="334"/>
        <v>0</v>
      </c>
      <c r="M620" s="217">
        <f t="shared" si="334"/>
        <v>0</v>
      </c>
      <c r="N620" s="217">
        <f t="shared" si="334"/>
        <v>0</v>
      </c>
      <c r="O620" s="217">
        <f t="shared" si="334"/>
        <v>0</v>
      </c>
      <c r="P620" s="217">
        <f t="shared" si="334"/>
        <v>0</v>
      </c>
      <c r="Q620" s="217">
        <f t="shared" si="334"/>
        <v>0</v>
      </c>
      <c r="R620" s="217">
        <f t="shared" si="334"/>
        <v>0</v>
      </c>
      <c r="S620" s="217">
        <f t="shared" si="334"/>
        <v>0</v>
      </c>
      <c r="T620" s="217">
        <f t="shared" si="334"/>
        <v>0</v>
      </c>
      <c r="U620" s="217">
        <f t="shared" si="334"/>
        <v>0</v>
      </c>
      <c r="V620" s="217">
        <f t="shared" si="334"/>
        <v>0</v>
      </c>
      <c r="W620" s="217">
        <f t="shared" si="334"/>
        <v>0</v>
      </c>
      <c r="X620" s="217">
        <f t="shared" si="334"/>
        <v>0</v>
      </c>
      <c r="Y620" s="217">
        <f t="shared" si="334"/>
        <v>0</v>
      </c>
      <c r="Z620" s="217">
        <f t="shared" si="334"/>
        <v>0</v>
      </c>
      <c r="AA620" s="217">
        <f t="shared" si="334"/>
        <v>0</v>
      </c>
      <c r="AB620" s="217">
        <f t="shared" si="334"/>
        <v>0</v>
      </c>
      <c r="AC620" s="217">
        <f t="shared" si="334"/>
        <v>0</v>
      </c>
      <c r="AD620" s="217">
        <f t="shared" si="334"/>
        <v>0</v>
      </c>
      <c r="AE620" s="217">
        <f t="shared" si="334"/>
        <v>0</v>
      </c>
      <c r="AF620" s="217">
        <f t="shared" si="334"/>
        <v>0</v>
      </c>
      <c r="AG620" s="217">
        <f t="shared" si="334"/>
        <v>0</v>
      </c>
      <c r="AH620" s="217">
        <f t="shared" si="334"/>
        <v>0</v>
      </c>
      <c r="AI620" s="217">
        <f t="shared" si="334"/>
        <v>0</v>
      </c>
      <c r="AJ620" s="217">
        <f t="shared" si="334"/>
        <v>0</v>
      </c>
      <c r="AK620" s="217">
        <f t="shared" si="334"/>
        <v>0</v>
      </c>
      <c r="AL620" s="217">
        <f t="shared" si="334"/>
        <v>0</v>
      </c>
      <c r="AM620" s="217">
        <f t="shared" si="334"/>
        <v>0</v>
      </c>
      <c r="AN620" s="217">
        <f t="shared" si="334"/>
        <v>0</v>
      </c>
      <c r="AO620" s="217">
        <f t="shared" si="334"/>
        <v>0</v>
      </c>
      <c r="AP620" s="217">
        <f t="shared" si="334"/>
        <v>0</v>
      </c>
    </row>
    <row r="621" spans="1:42" x14ac:dyDescent="0.2">
      <c r="A621" s="4" t="s">
        <v>304</v>
      </c>
      <c r="B621" s="218">
        <v>0</v>
      </c>
      <c r="C621" s="218">
        <f>-C636</f>
        <v>0</v>
      </c>
      <c r="D621" s="218">
        <f t="shared" ref="D621:AP621" si="335">-D636</f>
        <v>0</v>
      </c>
      <c r="E621" s="218">
        <f t="shared" si="335"/>
        <v>0</v>
      </c>
      <c r="F621" s="218">
        <f t="shared" si="335"/>
        <v>0</v>
      </c>
      <c r="G621" s="218">
        <f t="shared" si="335"/>
        <v>0</v>
      </c>
      <c r="H621" s="218">
        <f t="shared" si="335"/>
        <v>0</v>
      </c>
      <c r="I621" s="218">
        <f t="shared" si="335"/>
        <v>0</v>
      </c>
      <c r="J621" s="218">
        <f t="shared" si="335"/>
        <v>0</v>
      </c>
      <c r="K621" s="218">
        <f t="shared" si="335"/>
        <v>0</v>
      </c>
      <c r="L621" s="218">
        <f t="shared" si="335"/>
        <v>0</v>
      </c>
      <c r="M621" s="218">
        <f t="shared" si="335"/>
        <v>0</v>
      </c>
      <c r="N621" s="218">
        <f t="shared" si="335"/>
        <v>0</v>
      </c>
      <c r="O621" s="218">
        <f t="shared" si="335"/>
        <v>0</v>
      </c>
      <c r="P621" s="218">
        <f t="shared" si="335"/>
        <v>0</v>
      </c>
      <c r="Q621" s="218">
        <f t="shared" si="335"/>
        <v>0</v>
      </c>
      <c r="R621" s="218">
        <f t="shared" si="335"/>
        <v>0</v>
      </c>
      <c r="S621" s="218">
        <f t="shared" si="335"/>
        <v>0</v>
      </c>
      <c r="T621" s="218">
        <f t="shared" si="335"/>
        <v>0</v>
      </c>
      <c r="U621" s="218">
        <f t="shared" si="335"/>
        <v>0</v>
      </c>
      <c r="V621" s="218">
        <f t="shared" si="335"/>
        <v>0</v>
      </c>
      <c r="W621" s="218">
        <f t="shared" si="335"/>
        <v>0</v>
      </c>
      <c r="X621" s="218">
        <f t="shared" si="335"/>
        <v>0</v>
      </c>
      <c r="Y621" s="218">
        <f t="shared" si="335"/>
        <v>0</v>
      </c>
      <c r="Z621" s="218">
        <f t="shared" si="335"/>
        <v>0</v>
      </c>
      <c r="AA621" s="218">
        <f t="shared" si="335"/>
        <v>0</v>
      </c>
      <c r="AB621" s="218">
        <f t="shared" si="335"/>
        <v>0</v>
      </c>
      <c r="AC621" s="218">
        <f t="shared" si="335"/>
        <v>0</v>
      </c>
      <c r="AD621" s="218">
        <f t="shared" si="335"/>
        <v>0</v>
      </c>
      <c r="AE621" s="218">
        <f t="shared" si="335"/>
        <v>0</v>
      </c>
      <c r="AF621" s="218">
        <f t="shared" si="335"/>
        <v>0</v>
      </c>
      <c r="AG621" s="218">
        <f t="shared" si="335"/>
        <v>0</v>
      </c>
      <c r="AH621" s="218">
        <f t="shared" si="335"/>
        <v>0</v>
      </c>
      <c r="AI621" s="218">
        <f t="shared" si="335"/>
        <v>0</v>
      </c>
      <c r="AJ621" s="218">
        <f t="shared" si="335"/>
        <v>0</v>
      </c>
      <c r="AK621" s="218">
        <f t="shared" si="335"/>
        <v>0</v>
      </c>
      <c r="AL621" s="218">
        <f t="shared" si="335"/>
        <v>0</v>
      </c>
      <c r="AM621" s="218">
        <f t="shared" si="335"/>
        <v>0</v>
      </c>
      <c r="AN621" s="218">
        <f t="shared" si="335"/>
        <v>0</v>
      </c>
      <c r="AO621" s="218">
        <f t="shared" si="335"/>
        <v>0</v>
      </c>
      <c r="AP621" s="218">
        <f t="shared" si="335"/>
        <v>0</v>
      </c>
    </row>
    <row r="622" spans="1:42" x14ac:dyDescent="0.2">
      <c r="A622" s="4" t="s">
        <v>266</v>
      </c>
      <c r="B622" s="217">
        <f>SUM(B619:B621)</f>
        <v>0</v>
      </c>
      <c r="C622" s="217">
        <f>SUM(C619:C621)</f>
        <v>0</v>
      </c>
      <c r="D622" s="217">
        <f t="shared" ref="D622:AP622" si="336">SUM(D619:D621)</f>
        <v>0</v>
      </c>
      <c r="E622" s="217">
        <f t="shared" si="336"/>
        <v>0</v>
      </c>
      <c r="F622" s="217">
        <f t="shared" si="336"/>
        <v>0</v>
      </c>
      <c r="G622" s="217">
        <f t="shared" si="336"/>
        <v>0</v>
      </c>
      <c r="H622" s="217">
        <f t="shared" si="336"/>
        <v>0</v>
      </c>
      <c r="I622" s="217">
        <f t="shared" si="336"/>
        <v>0</v>
      </c>
      <c r="J622" s="217">
        <f t="shared" si="336"/>
        <v>0</v>
      </c>
      <c r="K622" s="217">
        <f t="shared" si="336"/>
        <v>0</v>
      </c>
      <c r="L622" s="217">
        <f t="shared" si="336"/>
        <v>0</v>
      </c>
      <c r="M622" s="217">
        <f t="shared" si="336"/>
        <v>0</v>
      </c>
      <c r="N622" s="217">
        <f t="shared" si="336"/>
        <v>0</v>
      </c>
      <c r="O622" s="217">
        <f t="shared" si="336"/>
        <v>0</v>
      </c>
      <c r="P622" s="217">
        <f t="shared" si="336"/>
        <v>0</v>
      </c>
      <c r="Q622" s="217">
        <f t="shared" si="336"/>
        <v>0</v>
      </c>
      <c r="R622" s="217">
        <f t="shared" si="336"/>
        <v>0</v>
      </c>
      <c r="S622" s="217">
        <f t="shared" si="336"/>
        <v>0</v>
      </c>
      <c r="T622" s="217">
        <f t="shared" si="336"/>
        <v>0</v>
      </c>
      <c r="U622" s="217">
        <f t="shared" si="336"/>
        <v>0</v>
      </c>
      <c r="V622" s="217">
        <f t="shared" si="336"/>
        <v>0</v>
      </c>
      <c r="W622" s="217">
        <f t="shared" si="336"/>
        <v>0</v>
      </c>
      <c r="X622" s="217">
        <f t="shared" si="336"/>
        <v>0</v>
      </c>
      <c r="Y622" s="217">
        <f t="shared" si="336"/>
        <v>0</v>
      </c>
      <c r="Z622" s="217">
        <f t="shared" si="336"/>
        <v>0</v>
      </c>
      <c r="AA622" s="217">
        <f t="shared" si="336"/>
        <v>0</v>
      </c>
      <c r="AB622" s="217">
        <f t="shared" si="336"/>
        <v>0</v>
      </c>
      <c r="AC622" s="217">
        <f t="shared" si="336"/>
        <v>0</v>
      </c>
      <c r="AD622" s="217">
        <f t="shared" si="336"/>
        <v>0</v>
      </c>
      <c r="AE622" s="217">
        <f t="shared" si="336"/>
        <v>0</v>
      </c>
      <c r="AF622" s="217">
        <f t="shared" si="336"/>
        <v>0</v>
      </c>
      <c r="AG622" s="217">
        <f t="shared" si="336"/>
        <v>0</v>
      </c>
      <c r="AH622" s="217">
        <f t="shared" si="336"/>
        <v>0</v>
      </c>
      <c r="AI622" s="217">
        <f t="shared" si="336"/>
        <v>0</v>
      </c>
      <c r="AJ622" s="217">
        <f t="shared" si="336"/>
        <v>0</v>
      </c>
      <c r="AK622" s="217">
        <f t="shared" si="336"/>
        <v>0</v>
      </c>
      <c r="AL622" s="217">
        <f t="shared" si="336"/>
        <v>0</v>
      </c>
      <c r="AM622" s="217">
        <f t="shared" si="336"/>
        <v>0</v>
      </c>
      <c r="AN622" s="217">
        <f t="shared" si="336"/>
        <v>0</v>
      </c>
      <c r="AO622" s="217">
        <f t="shared" si="336"/>
        <v>0</v>
      </c>
      <c r="AP622" s="217">
        <f t="shared" si="336"/>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306</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307</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37">SUM(C626:AP626)</f>
        <v>0</v>
      </c>
      <c r="C626" s="213">
        <f t="shared" ref="C626:AP626" si="338">IF(C$2&gt;analysis_period,0,IF(C$2=equip1_reserve_freq*$A626,equip1_reserve_cost*system_capacity*1000*(1+inflation_rate/100)^B$2,0))</f>
        <v>0</v>
      </c>
      <c r="D626" s="213">
        <f t="shared" si="338"/>
        <v>0</v>
      </c>
      <c r="E626" s="213">
        <f t="shared" si="338"/>
        <v>0</v>
      </c>
      <c r="F626" s="213">
        <f t="shared" si="338"/>
        <v>0</v>
      </c>
      <c r="G626" s="213">
        <f t="shared" si="338"/>
        <v>0</v>
      </c>
      <c r="H626" s="213">
        <f t="shared" si="338"/>
        <v>0</v>
      </c>
      <c r="I626" s="213">
        <f t="shared" si="338"/>
        <v>0</v>
      </c>
      <c r="J626" s="213">
        <f t="shared" si="338"/>
        <v>0</v>
      </c>
      <c r="K626" s="213">
        <f t="shared" si="338"/>
        <v>0</v>
      </c>
      <c r="L626" s="213">
        <f t="shared" si="338"/>
        <v>0</v>
      </c>
      <c r="M626" s="213">
        <f t="shared" si="338"/>
        <v>0</v>
      </c>
      <c r="N626" s="213">
        <f t="shared" si="338"/>
        <v>0</v>
      </c>
      <c r="O626" s="213">
        <f t="shared" si="338"/>
        <v>0</v>
      </c>
      <c r="P626" s="213">
        <f t="shared" si="338"/>
        <v>0</v>
      </c>
      <c r="Q626" s="213">
        <f t="shared" si="338"/>
        <v>0</v>
      </c>
      <c r="R626" s="213">
        <f t="shared" si="338"/>
        <v>0</v>
      </c>
      <c r="S626" s="213">
        <f t="shared" si="338"/>
        <v>0</v>
      </c>
      <c r="T626" s="213">
        <f t="shared" si="338"/>
        <v>0</v>
      </c>
      <c r="U626" s="213">
        <f t="shared" si="338"/>
        <v>0</v>
      </c>
      <c r="V626" s="213">
        <f t="shared" si="338"/>
        <v>0</v>
      </c>
      <c r="W626" s="213">
        <f t="shared" si="338"/>
        <v>0</v>
      </c>
      <c r="X626" s="213">
        <f t="shared" si="338"/>
        <v>0</v>
      </c>
      <c r="Y626" s="213">
        <f t="shared" si="338"/>
        <v>0</v>
      </c>
      <c r="Z626" s="213">
        <f t="shared" si="338"/>
        <v>0</v>
      </c>
      <c r="AA626" s="213">
        <f t="shared" si="338"/>
        <v>0</v>
      </c>
      <c r="AB626" s="213">
        <f t="shared" si="338"/>
        <v>0</v>
      </c>
      <c r="AC626" s="213">
        <f t="shared" si="338"/>
        <v>0</v>
      </c>
      <c r="AD626" s="213">
        <f t="shared" si="338"/>
        <v>0</v>
      </c>
      <c r="AE626" s="213">
        <f t="shared" si="338"/>
        <v>0</v>
      </c>
      <c r="AF626" s="213">
        <f t="shared" si="338"/>
        <v>0</v>
      </c>
      <c r="AG626" s="213">
        <f t="shared" si="338"/>
        <v>0</v>
      </c>
      <c r="AH626" s="213">
        <f t="shared" si="338"/>
        <v>0</v>
      </c>
      <c r="AI626" s="213">
        <f t="shared" si="338"/>
        <v>0</v>
      </c>
      <c r="AJ626" s="213">
        <f t="shared" si="338"/>
        <v>0</v>
      </c>
      <c r="AK626" s="213">
        <f t="shared" si="338"/>
        <v>0</v>
      </c>
      <c r="AL626" s="213">
        <f t="shared" si="338"/>
        <v>0</v>
      </c>
      <c r="AM626" s="213">
        <f t="shared" si="338"/>
        <v>0</v>
      </c>
      <c r="AN626" s="213">
        <f t="shared" si="338"/>
        <v>0</v>
      </c>
      <c r="AO626" s="213">
        <f t="shared" si="338"/>
        <v>0</v>
      </c>
      <c r="AP626" s="213">
        <f t="shared" si="338"/>
        <v>0</v>
      </c>
    </row>
    <row r="627" spans="1:42" x14ac:dyDescent="0.2">
      <c r="A627" s="4">
        <f>A626+1</f>
        <v>2</v>
      </c>
      <c r="B627" s="233">
        <f t="shared" si="337"/>
        <v>0</v>
      </c>
      <c r="C627" s="213">
        <f t="shared" ref="C627:AP627" si="339">IF(C$2&gt;analysis_period,0,IF(C$2=equip1_reserve_freq*$A627,equip1_reserve_cost*system_capacity*1000*(1+inflation_rate/100)^B$2,0))</f>
        <v>0</v>
      </c>
      <c r="D627" s="213">
        <f t="shared" si="339"/>
        <v>0</v>
      </c>
      <c r="E627" s="213">
        <f t="shared" si="339"/>
        <v>0</v>
      </c>
      <c r="F627" s="213">
        <f t="shared" si="339"/>
        <v>0</v>
      </c>
      <c r="G627" s="213">
        <f t="shared" si="339"/>
        <v>0</v>
      </c>
      <c r="H627" s="213">
        <f t="shared" si="339"/>
        <v>0</v>
      </c>
      <c r="I627" s="213">
        <f t="shared" si="339"/>
        <v>0</v>
      </c>
      <c r="J627" s="213">
        <f t="shared" si="339"/>
        <v>0</v>
      </c>
      <c r="K627" s="213">
        <f t="shared" si="339"/>
        <v>0</v>
      </c>
      <c r="L627" s="213">
        <f t="shared" si="339"/>
        <v>0</v>
      </c>
      <c r="M627" s="213">
        <f t="shared" si="339"/>
        <v>0</v>
      </c>
      <c r="N627" s="213">
        <f t="shared" si="339"/>
        <v>0</v>
      </c>
      <c r="O627" s="213">
        <f t="shared" si="339"/>
        <v>0</v>
      </c>
      <c r="P627" s="213">
        <f t="shared" si="339"/>
        <v>0</v>
      </c>
      <c r="Q627" s="213">
        <f t="shared" si="339"/>
        <v>0</v>
      </c>
      <c r="R627" s="213">
        <f t="shared" si="339"/>
        <v>0</v>
      </c>
      <c r="S627" s="213">
        <f t="shared" si="339"/>
        <v>0</v>
      </c>
      <c r="T627" s="213">
        <f t="shared" si="339"/>
        <v>0</v>
      </c>
      <c r="U627" s="213">
        <f t="shared" si="339"/>
        <v>0</v>
      </c>
      <c r="V627" s="213">
        <f t="shared" si="339"/>
        <v>0</v>
      </c>
      <c r="W627" s="213">
        <f t="shared" si="339"/>
        <v>0</v>
      </c>
      <c r="X627" s="213">
        <f t="shared" si="339"/>
        <v>0</v>
      </c>
      <c r="Y627" s="213">
        <f t="shared" si="339"/>
        <v>0</v>
      </c>
      <c r="Z627" s="213">
        <f t="shared" si="339"/>
        <v>0</v>
      </c>
      <c r="AA627" s="213">
        <f t="shared" si="339"/>
        <v>0</v>
      </c>
      <c r="AB627" s="213">
        <f t="shared" si="339"/>
        <v>0</v>
      </c>
      <c r="AC627" s="213">
        <f t="shared" si="339"/>
        <v>0</v>
      </c>
      <c r="AD627" s="213">
        <f t="shared" si="339"/>
        <v>0</v>
      </c>
      <c r="AE627" s="213">
        <f t="shared" si="339"/>
        <v>0</v>
      </c>
      <c r="AF627" s="213">
        <f t="shared" si="339"/>
        <v>0</v>
      </c>
      <c r="AG627" s="213">
        <f t="shared" si="339"/>
        <v>0</v>
      </c>
      <c r="AH627" s="213">
        <f t="shared" si="339"/>
        <v>0</v>
      </c>
      <c r="AI627" s="213">
        <f t="shared" si="339"/>
        <v>0</v>
      </c>
      <c r="AJ627" s="213">
        <f t="shared" si="339"/>
        <v>0</v>
      </c>
      <c r="AK627" s="213">
        <f t="shared" si="339"/>
        <v>0</v>
      </c>
      <c r="AL627" s="213">
        <f t="shared" si="339"/>
        <v>0</v>
      </c>
      <c r="AM627" s="213">
        <f t="shared" si="339"/>
        <v>0</v>
      </c>
      <c r="AN627" s="213">
        <f t="shared" si="339"/>
        <v>0</v>
      </c>
      <c r="AO627" s="213">
        <f t="shared" si="339"/>
        <v>0</v>
      </c>
      <c r="AP627" s="213">
        <f t="shared" si="339"/>
        <v>0</v>
      </c>
    </row>
    <row r="628" spans="1:42" x14ac:dyDescent="0.2">
      <c r="A628" s="4">
        <f t="shared" ref="A628:A635" si="340">A627+1</f>
        <v>3</v>
      </c>
      <c r="B628" s="233">
        <f t="shared" si="337"/>
        <v>0</v>
      </c>
      <c r="C628" s="213">
        <f t="shared" ref="C628:AP628" si="341">IF(C$2&gt;analysis_period,0,IF(C$2=equip1_reserve_freq*$A628,equip1_reserve_cost*system_capacity*1000*(1+inflation_rate/100)^B$2,0))</f>
        <v>0</v>
      </c>
      <c r="D628" s="213">
        <f t="shared" si="341"/>
        <v>0</v>
      </c>
      <c r="E628" s="213">
        <f t="shared" si="341"/>
        <v>0</v>
      </c>
      <c r="F628" s="213">
        <f t="shared" si="341"/>
        <v>0</v>
      </c>
      <c r="G628" s="213">
        <f t="shared" si="341"/>
        <v>0</v>
      </c>
      <c r="H628" s="213">
        <f t="shared" si="341"/>
        <v>0</v>
      </c>
      <c r="I628" s="213">
        <f t="shared" si="341"/>
        <v>0</v>
      </c>
      <c r="J628" s="213">
        <f t="shared" si="341"/>
        <v>0</v>
      </c>
      <c r="K628" s="213">
        <f t="shared" si="341"/>
        <v>0</v>
      </c>
      <c r="L628" s="213">
        <f t="shared" si="341"/>
        <v>0</v>
      </c>
      <c r="M628" s="213">
        <f t="shared" si="341"/>
        <v>0</v>
      </c>
      <c r="N628" s="213">
        <f t="shared" si="341"/>
        <v>0</v>
      </c>
      <c r="O628" s="213">
        <f t="shared" si="341"/>
        <v>0</v>
      </c>
      <c r="P628" s="213">
        <f t="shared" si="341"/>
        <v>0</v>
      </c>
      <c r="Q628" s="213">
        <f t="shared" si="341"/>
        <v>0</v>
      </c>
      <c r="R628" s="213">
        <f t="shared" si="341"/>
        <v>0</v>
      </c>
      <c r="S628" s="213">
        <f t="shared" si="341"/>
        <v>0</v>
      </c>
      <c r="T628" s="213">
        <f t="shared" si="341"/>
        <v>0</v>
      </c>
      <c r="U628" s="213">
        <f t="shared" si="341"/>
        <v>0</v>
      </c>
      <c r="V628" s="213">
        <f t="shared" si="341"/>
        <v>0</v>
      </c>
      <c r="W628" s="213">
        <f t="shared" si="341"/>
        <v>0</v>
      </c>
      <c r="X628" s="213">
        <f t="shared" si="341"/>
        <v>0</v>
      </c>
      <c r="Y628" s="213">
        <f t="shared" si="341"/>
        <v>0</v>
      </c>
      <c r="Z628" s="213">
        <f t="shared" si="341"/>
        <v>0</v>
      </c>
      <c r="AA628" s="213">
        <f t="shared" si="341"/>
        <v>0</v>
      </c>
      <c r="AB628" s="213">
        <f t="shared" si="341"/>
        <v>0</v>
      </c>
      <c r="AC628" s="213">
        <f t="shared" si="341"/>
        <v>0</v>
      </c>
      <c r="AD628" s="213">
        <f t="shared" si="341"/>
        <v>0</v>
      </c>
      <c r="AE628" s="213">
        <f t="shared" si="341"/>
        <v>0</v>
      </c>
      <c r="AF628" s="213">
        <f t="shared" si="341"/>
        <v>0</v>
      </c>
      <c r="AG628" s="213">
        <f t="shared" si="341"/>
        <v>0</v>
      </c>
      <c r="AH628" s="213">
        <f t="shared" si="341"/>
        <v>0</v>
      </c>
      <c r="AI628" s="213">
        <f t="shared" si="341"/>
        <v>0</v>
      </c>
      <c r="AJ628" s="213">
        <f t="shared" si="341"/>
        <v>0</v>
      </c>
      <c r="AK628" s="213">
        <f t="shared" si="341"/>
        <v>0</v>
      </c>
      <c r="AL628" s="213">
        <f t="shared" si="341"/>
        <v>0</v>
      </c>
      <c r="AM628" s="213">
        <f t="shared" si="341"/>
        <v>0</v>
      </c>
      <c r="AN628" s="213">
        <f t="shared" si="341"/>
        <v>0</v>
      </c>
      <c r="AO628" s="213">
        <f t="shared" si="341"/>
        <v>0</v>
      </c>
      <c r="AP628" s="213">
        <f t="shared" si="341"/>
        <v>0</v>
      </c>
    </row>
    <row r="629" spans="1:42" x14ac:dyDescent="0.2">
      <c r="A629" s="4">
        <f t="shared" si="340"/>
        <v>4</v>
      </c>
      <c r="B629" s="233">
        <f t="shared" si="337"/>
        <v>0</v>
      </c>
      <c r="C629" s="213">
        <f t="shared" ref="C629:AP629" si="342">IF(C$2&gt;analysis_period,0,IF(C$2=equip1_reserve_freq*$A629,equip1_reserve_cost*system_capacity*1000*(1+inflation_rate/100)^B$2,0))</f>
        <v>0</v>
      </c>
      <c r="D629" s="213">
        <f t="shared" si="342"/>
        <v>0</v>
      </c>
      <c r="E629" s="213">
        <f t="shared" si="342"/>
        <v>0</v>
      </c>
      <c r="F629" s="213">
        <f t="shared" si="342"/>
        <v>0</v>
      </c>
      <c r="G629" s="213">
        <f t="shared" si="342"/>
        <v>0</v>
      </c>
      <c r="H629" s="213">
        <f t="shared" si="342"/>
        <v>0</v>
      </c>
      <c r="I629" s="213">
        <f t="shared" si="342"/>
        <v>0</v>
      </c>
      <c r="J629" s="213">
        <f t="shared" si="342"/>
        <v>0</v>
      </c>
      <c r="K629" s="213">
        <f t="shared" si="342"/>
        <v>0</v>
      </c>
      <c r="L629" s="213">
        <f t="shared" si="342"/>
        <v>0</v>
      </c>
      <c r="M629" s="213">
        <f t="shared" si="342"/>
        <v>0</v>
      </c>
      <c r="N629" s="213">
        <f t="shared" si="342"/>
        <v>0</v>
      </c>
      <c r="O629" s="213">
        <f t="shared" si="342"/>
        <v>0</v>
      </c>
      <c r="P629" s="213">
        <f t="shared" si="342"/>
        <v>0</v>
      </c>
      <c r="Q629" s="213">
        <f t="shared" si="342"/>
        <v>0</v>
      </c>
      <c r="R629" s="213">
        <f t="shared" si="342"/>
        <v>0</v>
      </c>
      <c r="S629" s="213">
        <f t="shared" si="342"/>
        <v>0</v>
      </c>
      <c r="T629" s="213">
        <f t="shared" si="342"/>
        <v>0</v>
      </c>
      <c r="U629" s="213">
        <f t="shared" si="342"/>
        <v>0</v>
      </c>
      <c r="V629" s="213">
        <f t="shared" si="342"/>
        <v>0</v>
      </c>
      <c r="W629" s="213">
        <f t="shared" si="342"/>
        <v>0</v>
      </c>
      <c r="X629" s="213">
        <f t="shared" si="342"/>
        <v>0</v>
      </c>
      <c r="Y629" s="213">
        <f t="shared" si="342"/>
        <v>0</v>
      </c>
      <c r="Z629" s="213">
        <f t="shared" si="342"/>
        <v>0</v>
      </c>
      <c r="AA629" s="213">
        <f t="shared" si="342"/>
        <v>0</v>
      </c>
      <c r="AB629" s="213">
        <f t="shared" si="342"/>
        <v>0</v>
      </c>
      <c r="AC629" s="213">
        <f t="shared" si="342"/>
        <v>0</v>
      </c>
      <c r="AD629" s="213">
        <f t="shared" si="342"/>
        <v>0</v>
      </c>
      <c r="AE629" s="213">
        <f t="shared" si="342"/>
        <v>0</v>
      </c>
      <c r="AF629" s="213">
        <f t="shared" si="342"/>
        <v>0</v>
      </c>
      <c r="AG629" s="213">
        <f t="shared" si="342"/>
        <v>0</v>
      </c>
      <c r="AH629" s="213">
        <f t="shared" si="342"/>
        <v>0</v>
      </c>
      <c r="AI629" s="213">
        <f t="shared" si="342"/>
        <v>0</v>
      </c>
      <c r="AJ629" s="213">
        <f t="shared" si="342"/>
        <v>0</v>
      </c>
      <c r="AK629" s="213">
        <f t="shared" si="342"/>
        <v>0</v>
      </c>
      <c r="AL629" s="213">
        <f t="shared" si="342"/>
        <v>0</v>
      </c>
      <c r="AM629" s="213">
        <f t="shared" si="342"/>
        <v>0</v>
      </c>
      <c r="AN629" s="213">
        <f t="shared" si="342"/>
        <v>0</v>
      </c>
      <c r="AO629" s="213">
        <f t="shared" si="342"/>
        <v>0</v>
      </c>
      <c r="AP629" s="213">
        <f t="shared" si="342"/>
        <v>0</v>
      </c>
    </row>
    <row r="630" spans="1:42" x14ac:dyDescent="0.2">
      <c r="A630" s="4">
        <f t="shared" si="340"/>
        <v>5</v>
      </c>
      <c r="B630" s="233">
        <f t="shared" si="337"/>
        <v>0</v>
      </c>
      <c r="C630" s="213">
        <f t="shared" ref="C630:AP630" si="343">IF(C$2&gt;analysis_period,0,IF(C$2=equip1_reserve_freq*$A630,equip1_reserve_cost*system_capacity*1000*(1+inflation_rate/100)^B$2,0))</f>
        <v>0</v>
      </c>
      <c r="D630" s="213">
        <f t="shared" si="343"/>
        <v>0</v>
      </c>
      <c r="E630" s="213">
        <f t="shared" si="343"/>
        <v>0</v>
      </c>
      <c r="F630" s="213">
        <f t="shared" si="343"/>
        <v>0</v>
      </c>
      <c r="G630" s="213">
        <f t="shared" si="343"/>
        <v>0</v>
      </c>
      <c r="H630" s="213">
        <f t="shared" si="343"/>
        <v>0</v>
      </c>
      <c r="I630" s="213">
        <f t="shared" si="343"/>
        <v>0</v>
      </c>
      <c r="J630" s="213">
        <f t="shared" si="343"/>
        <v>0</v>
      </c>
      <c r="K630" s="213">
        <f t="shared" si="343"/>
        <v>0</v>
      </c>
      <c r="L630" s="213">
        <f t="shared" si="343"/>
        <v>0</v>
      </c>
      <c r="M630" s="213">
        <f t="shared" si="343"/>
        <v>0</v>
      </c>
      <c r="N630" s="213">
        <f t="shared" si="343"/>
        <v>0</v>
      </c>
      <c r="O630" s="213">
        <f t="shared" si="343"/>
        <v>0</v>
      </c>
      <c r="P630" s="213">
        <f t="shared" si="343"/>
        <v>0</v>
      </c>
      <c r="Q630" s="213">
        <f t="shared" si="343"/>
        <v>0</v>
      </c>
      <c r="R630" s="213">
        <f t="shared" si="343"/>
        <v>0</v>
      </c>
      <c r="S630" s="213">
        <f t="shared" si="343"/>
        <v>0</v>
      </c>
      <c r="T630" s="213">
        <f t="shared" si="343"/>
        <v>0</v>
      </c>
      <c r="U630" s="213">
        <f t="shared" si="343"/>
        <v>0</v>
      </c>
      <c r="V630" s="213">
        <f t="shared" si="343"/>
        <v>0</v>
      </c>
      <c r="W630" s="213">
        <f t="shared" si="343"/>
        <v>0</v>
      </c>
      <c r="X630" s="213">
        <f t="shared" si="343"/>
        <v>0</v>
      </c>
      <c r="Y630" s="213">
        <f t="shared" si="343"/>
        <v>0</v>
      </c>
      <c r="Z630" s="213">
        <f t="shared" si="343"/>
        <v>0</v>
      </c>
      <c r="AA630" s="213">
        <f t="shared" si="343"/>
        <v>0</v>
      </c>
      <c r="AB630" s="213">
        <f t="shared" si="343"/>
        <v>0</v>
      </c>
      <c r="AC630" s="213">
        <f t="shared" si="343"/>
        <v>0</v>
      </c>
      <c r="AD630" s="213">
        <f t="shared" si="343"/>
        <v>0</v>
      </c>
      <c r="AE630" s="213">
        <f t="shared" si="343"/>
        <v>0</v>
      </c>
      <c r="AF630" s="213">
        <f t="shared" si="343"/>
        <v>0</v>
      </c>
      <c r="AG630" s="213">
        <f t="shared" si="343"/>
        <v>0</v>
      </c>
      <c r="AH630" s="213">
        <f t="shared" si="343"/>
        <v>0</v>
      </c>
      <c r="AI630" s="213">
        <f t="shared" si="343"/>
        <v>0</v>
      </c>
      <c r="AJ630" s="213">
        <f t="shared" si="343"/>
        <v>0</v>
      </c>
      <c r="AK630" s="213">
        <f t="shared" si="343"/>
        <v>0</v>
      </c>
      <c r="AL630" s="213">
        <f t="shared" si="343"/>
        <v>0</v>
      </c>
      <c r="AM630" s="213">
        <f t="shared" si="343"/>
        <v>0</v>
      </c>
      <c r="AN630" s="213">
        <f t="shared" si="343"/>
        <v>0</v>
      </c>
      <c r="AO630" s="213">
        <f t="shared" si="343"/>
        <v>0</v>
      </c>
      <c r="AP630" s="213">
        <f t="shared" si="343"/>
        <v>0</v>
      </c>
    </row>
    <row r="631" spans="1:42" x14ac:dyDescent="0.2">
      <c r="A631" s="4">
        <f t="shared" si="340"/>
        <v>6</v>
      </c>
      <c r="B631" s="233">
        <f t="shared" si="337"/>
        <v>0</v>
      </c>
      <c r="C631" s="213">
        <f t="shared" ref="C631:AP631" si="344">IF(C$2&gt;analysis_period,0,IF(C$2=equip1_reserve_freq*$A631,equip1_reserve_cost*system_capacity*1000*(1+inflation_rate/100)^B$2,0))</f>
        <v>0</v>
      </c>
      <c r="D631" s="213">
        <f t="shared" si="344"/>
        <v>0</v>
      </c>
      <c r="E631" s="213">
        <f t="shared" si="344"/>
        <v>0</v>
      </c>
      <c r="F631" s="213">
        <f t="shared" si="344"/>
        <v>0</v>
      </c>
      <c r="G631" s="213">
        <f t="shared" si="344"/>
        <v>0</v>
      </c>
      <c r="H631" s="213">
        <f t="shared" si="344"/>
        <v>0</v>
      </c>
      <c r="I631" s="213">
        <f t="shared" si="344"/>
        <v>0</v>
      </c>
      <c r="J631" s="213">
        <f t="shared" si="344"/>
        <v>0</v>
      </c>
      <c r="K631" s="213">
        <f t="shared" si="344"/>
        <v>0</v>
      </c>
      <c r="L631" s="213">
        <f t="shared" si="344"/>
        <v>0</v>
      </c>
      <c r="M631" s="213">
        <f t="shared" si="344"/>
        <v>0</v>
      </c>
      <c r="N631" s="213">
        <f t="shared" si="344"/>
        <v>0</v>
      </c>
      <c r="O631" s="213">
        <f t="shared" si="344"/>
        <v>0</v>
      </c>
      <c r="P631" s="213">
        <f t="shared" si="344"/>
        <v>0</v>
      </c>
      <c r="Q631" s="213">
        <f t="shared" si="344"/>
        <v>0</v>
      </c>
      <c r="R631" s="213">
        <f t="shared" si="344"/>
        <v>0</v>
      </c>
      <c r="S631" s="213">
        <f t="shared" si="344"/>
        <v>0</v>
      </c>
      <c r="T631" s="213">
        <f t="shared" si="344"/>
        <v>0</v>
      </c>
      <c r="U631" s="213">
        <f t="shared" si="344"/>
        <v>0</v>
      </c>
      <c r="V631" s="213">
        <f t="shared" si="344"/>
        <v>0</v>
      </c>
      <c r="W631" s="213">
        <f t="shared" si="344"/>
        <v>0</v>
      </c>
      <c r="X631" s="213">
        <f t="shared" si="344"/>
        <v>0</v>
      </c>
      <c r="Y631" s="213">
        <f t="shared" si="344"/>
        <v>0</v>
      </c>
      <c r="Z631" s="213">
        <f t="shared" si="344"/>
        <v>0</v>
      </c>
      <c r="AA631" s="213">
        <f t="shared" si="344"/>
        <v>0</v>
      </c>
      <c r="AB631" s="213">
        <f t="shared" si="344"/>
        <v>0</v>
      </c>
      <c r="AC631" s="213">
        <f t="shared" si="344"/>
        <v>0</v>
      </c>
      <c r="AD631" s="213">
        <f t="shared" si="344"/>
        <v>0</v>
      </c>
      <c r="AE631" s="213">
        <f t="shared" si="344"/>
        <v>0</v>
      </c>
      <c r="AF631" s="213">
        <f t="shared" si="344"/>
        <v>0</v>
      </c>
      <c r="AG631" s="213">
        <f t="shared" si="344"/>
        <v>0</v>
      </c>
      <c r="AH631" s="213">
        <f t="shared" si="344"/>
        <v>0</v>
      </c>
      <c r="AI631" s="213">
        <f t="shared" si="344"/>
        <v>0</v>
      </c>
      <c r="AJ631" s="213">
        <f t="shared" si="344"/>
        <v>0</v>
      </c>
      <c r="AK631" s="213">
        <f t="shared" si="344"/>
        <v>0</v>
      </c>
      <c r="AL631" s="213">
        <f t="shared" si="344"/>
        <v>0</v>
      </c>
      <c r="AM631" s="213">
        <f t="shared" si="344"/>
        <v>0</v>
      </c>
      <c r="AN631" s="213">
        <f t="shared" si="344"/>
        <v>0</v>
      </c>
      <c r="AO631" s="213">
        <f t="shared" si="344"/>
        <v>0</v>
      </c>
      <c r="AP631" s="213">
        <f t="shared" si="344"/>
        <v>0</v>
      </c>
    </row>
    <row r="632" spans="1:42" x14ac:dyDescent="0.2">
      <c r="A632" s="4">
        <f t="shared" si="340"/>
        <v>7</v>
      </c>
      <c r="B632" s="233">
        <f t="shared" si="337"/>
        <v>0</v>
      </c>
      <c r="C632" s="213">
        <f t="shared" ref="C632:AP632" si="345">IF(C$2&gt;analysis_period,0,IF(C$2=equip1_reserve_freq*$A632,equip1_reserve_cost*system_capacity*1000*(1+inflation_rate/100)^B$2,0))</f>
        <v>0</v>
      </c>
      <c r="D632" s="213">
        <f t="shared" si="345"/>
        <v>0</v>
      </c>
      <c r="E632" s="213">
        <f t="shared" si="345"/>
        <v>0</v>
      </c>
      <c r="F632" s="213">
        <f t="shared" si="345"/>
        <v>0</v>
      </c>
      <c r="G632" s="213">
        <f t="shared" si="345"/>
        <v>0</v>
      </c>
      <c r="H632" s="213">
        <f t="shared" si="345"/>
        <v>0</v>
      </c>
      <c r="I632" s="213">
        <f t="shared" si="345"/>
        <v>0</v>
      </c>
      <c r="J632" s="213">
        <f t="shared" si="345"/>
        <v>0</v>
      </c>
      <c r="K632" s="213">
        <f t="shared" si="345"/>
        <v>0</v>
      </c>
      <c r="L632" s="213">
        <f t="shared" si="345"/>
        <v>0</v>
      </c>
      <c r="M632" s="213">
        <f t="shared" si="345"/>
        <v>0</v>
      </c>
      <c r="N632" s="213">
        <f t="shared" si="345"/>
        <v>0</v>
      </c>
      <c r="O632" s="213">
        <f t="shared" si="345"/>
        <v>0</v>
      </c>
      <c r="P632" s="213">
        <f t="shared" si="345"/>
        <v>0</v>
      </c>
      <c r="Q632" s="213">
        <f t="shared" si="345"/>
        <v>0</v>
      </c>
      <c r="R632" s="213">
        <f t="shared" si="345"/>
        <v>0</v>
      </c>
      <c r="S632" s="213">
        <f t="shared" si="345"/>
        <v>0</v>
      </c>
      <c r="T632" s="213">
        <f t="shared" si="345"/>
        <v>0</v>
      </c>
      <c r="U632" s="213">
        <f t="shared" si="345"/>
        <v>0</v>
      </c>
      <c r="V632" s="213">
        <f t="shared" si="345"/>
        <v>0</v>
      </c>
      <c r="W632" s="213">
        <f t="shared" si="345"/>
        <v>0</v>
      </c>
      <c r="X632" s="213">
        <f t="shared" si="345"/>
        <v>0</v>
      </c>
      <c r="Y632" s="213">
        <f t="shared" si="345"/>
        <v>0</v>
      </c>
      <c r="Z632" s="213">
        <f t="shared" si="345"/>
        <v>0</v>
      </c>
      <c r="AA632" s="213">
        <f t="shared" si="345"/>
        <v>0</v>
      </c>
      <c r="AB632" s="213">
        <f t="shared" si="345"/>
        <v>0</v>
      </c>
      <c r="AC632" s="213">
        <f t="shared" si="345"/>
        <v>0</v>
      </c>
      <c r="AD632" s="213">
        <f t="shared" si="345"/>
        <v>0</v>
      </c>
      <c r="AE632" s="213">
        <f t="shared" si="345"/>
        <v>0</v>
      </c>
      <c r="AF632" s="213">
        <f t="shared" si="345"/>
        <v>0</v>
      </c>
      <c r="AG632" s="213">
        <f t="shared" si="345"/>
        <v>0</v>
      </c>
      <c r="AH632" s="213">
        <f t="shared" si="345"/>
        <v>0</v>
      </c>
      <c r="AI632" s="213">
        <f t="shared" si="345"/>
        <v>0</v>
      </c>
      <c r="AJ632" s="213">
        <f t="shared" si="345"/>
        <v>0</v>
      </c>
      <c r="AK632" s="213">
        <f t="shared" si="345"/>
        <v>0</v>
      </c>
      <c r="AL632" s="213">
        <f t="shared" si="345"/>
        <v>0</v>
      </c>
      <c r="AM632" s="213">
        <f t="shared" si="345"/>
        <v>0</v>
      </c>
      <c r="AN632" s="213">
        <f t="shared" si="345"/>
        <v>0</v>
      </c>
      <c r="AO632" s="213">
        <f t="shared" si="345"/>
        <v>0</v>
      </c>
      <c r="AP632" s="213">
        <f t="shared" si="345"/>
        <v>0</v>
      </c>
    </row>
    <row r="633" spans="1:42" x14ac:dyDescent="0.2">
      <c r="A633" s="4">
        <f t="shared" si="340"/>
        <v>8</v>
      </c>
      <c r="B633" s="233">
        <f t="shared" si="337"/>
        <v>0</v>
      </c>
      <c r="C633" s="213">
        <f t="shared" ref="C633:AP633" si="346">IF(C$2&gt;analysis_period,0,IF(C$2=equip1_reserve_freq*$A633,equip1_reserve_cost*system_capacity*1000*(1+inflation_rate/100)^B$2,0))</f>
        <v>0</v>
      </c>
      <c r="D633" s="213">
        <f t="shared" si="346"/>
        <v>0</v>
      </c>
      <c r="E633" s="213">
        <f t="shared" si="346"/>
        <v>0</v>
      </c>
      <c r="F633" s="213">
        <f t="shared" si="346"/>
        <v>0</v>
      </c>
      <c r="G633" s="213">
        <f t="shared" si="346"/>
        <v>0</v>
      </c>
      <c r="H633" s="213">
        <f t="shared" si="346"/>
        <v>0</v>
      </c>
      <c r="I633" s="213">
        <f t="shared" si="346"/>
        <v>0</v>
      </c>
      <c r="J633" s="213">
        <f t="shared" si="346"/>
        <v>0</v>
      </c>
      <c r="K633" s="213">
        <f t="shared" si="346"/>
        <v>0</v>
      </c>
      <c r="L633" s="213">
        <f t="shared" si="346"/>
        <v>0</v>
      </c>
      <c r="M633" s="213">
        <f t="shared" si="346"/>
        <v>0</v>
      </c>
      <c r="N633" s="213">
        <f t="shared" si="346"/>
        <v>0</v>
      </c>
      <c r="O633" s="213">
        <f t="shared" si="346"/>
        <v>0</v>
      </c>
      <c r="P633" s="213">
        <f t="shared" si="346"/>
        <v>0</v>
      </c>
      <c r="Q633" s="213">
        <f t="shared" si="346"/>
        <v>0</v>
      </c>
      <c r="R633" s="213">
        <f t="shared" si="346"/>
        <v>0</v>
      </c>
      <c r="S633" s="213">
        <f t="shared" si="346"/>
        <v>0</v>
      </c>
      <c r="T633" s="213">
        <f t="shared" si="346"/>
        <v>0</v>
      </c>
      <c r="U633" s="213">
        <f t="shared" si="346"/>
        <v>0</v>
      </c>
      <c r="V633" s="213">
        <f t="shared" si="346"/>
        <v>0</v>
      </c>
      <c r="W633" s="213">
        <f t="shared" si="346"/>
        <v>0</v>
      </c>
      <c r="X633" s="213">
        <f t="shared" si="346"/>
        <v>0</v>
      </c>
      <c r="Y633" s="213">
        <f t="shared" si="346"/>
        <v>0</v>
      </c>
      <c r="Z633" s="213">
        <f t="shared" si="346"/>
        <v>0</v>
      </c>
      <c r="AA633" s="213">
        <f t="shared" si="346"/>
        <v>0</v>
      </c>
      <c r="AB633" s="213">
        <f t="shared" si="346"/>
        <v>0</v>
      </c>
      <c r="AC633" s="213">
        <f t="shared" si="346"/>
        <v>0</v>
      </c>
      <c r="AD633" s="213">
        <f t="shared" si="346"/>
        <v>0</v>
      </c>
      <c r="AE633" s="213">
        <f t="shared" si="346"/>
        <v>0</v>
      </c>
      <c r="AF633" s="213">
        <f t="shared" si="346"/>
        <v>0</v>
      </c>
      <c r="AG633" s="213">
        <f t="shared" si="346"/>
        <v>0</v>
      </c>
      <c r="AH633" s="213">
        <f t="shared" si="346"/>
        <v>0</v>
      </c>
      <c r="AI633" s="213">
        <f t="shared" si="346"/>
        <v>0</v>
      </c>
      <c r="AJ633" s="213">
        <f t="shared" si="346"/>
        <v>0</v>
      </c>
      <c r="AK633" s="213">
        <f t="shared" si="346"/>
        <v>0</v>
      </c>
      <c r="AL633" s="213">
        <f t="shared" si="346"/>
        <v>0</v>
      </c>
      <c r="AM633" s="213">
        <f t="shared" si="346"/>
        <v>0</v>
      </c>
      <c r="AN633" s="213">
        <f t="shared" si="346"/>
        <v>0</v>
      </c>
      <c r="AO633" s="213">
        <f t="shared" si="346"/>
        <v>0</v>
      </c>
      <c r="AP633" s="213">
        <f t="shared" si="346"/>
        <v>0</v>
      </c>
    </row>
    <row r="634" spans="1:42" x14ac:dyDescent="0.2">
      <c r="A634" s="4">
        <f>A633+1</f>
        <v>9</v>
      </c>
      <c r="B634" s="233">
        <f t="shared" si="337"/>
        <v>0</v>
      </c>
      <c r="C634" s="213">
        <f t="shared" ref="C634:AP634" si="347">IF(C$2&gt;analysis_period,0,IF(C$2=equip1_reserve_freq*$A634,equip1_reserve_cost*system_capacity*1000*(1+inflation_rate/100)^B$2,0))</f>
        <v>0</v>
      </c>
      <c r="D634" s="213">
        <f t="shared" si="347"/>
        <v>0</v>
      </c>
      <c r="E634" s="213">
        <f t="shared" si="347"/>
        <v>0</v>
      </c>
      <c r="F634" s="213">
        <f t="shared" si="347"/>
        <v>0</v>
      </c>
      <c r="G634" s="213">
        <f t="shared" si="347"/>
        <v>0</v>
      </c>
      <c r="H634" s="213">
        <f t="shared" si="347"/>
        <v>0</v>
      </c>
      <c r="I634" s="213">
        <f t="shared" si="347"/>
        <v>0</v>
      </c>
      <c r="J634" s="213">
        <f t="shared" si="347"/>
        <v>0</v>
      </c>
      <c r="K634" s="213">
        <f t="shared" si="347"/>
        <v>0</v>
      </c>
      <c r="L634" s="213">
        <f t="shared" si="347"/>
        <v>0</v>
      </c>
      <c r="M634" s="213">
        <f t="shared" si="347"/>
        <v>0</v>
      </c>
      <c r="N634" s="213">
        <f t="shared" si="347"/>
        <v>0</v>
      </c>
      <c r="O634" s="213">
        <f t="shared" si="347"/>
        <v>0</v>
      </c>
      <c r="P634" s="213">
        <f t="shared" si="347"/>
        <v>0</v>
      </c>
      <c r="Q634" s="213">
        <f t="shared" si="347"/>
        <v>0</v>
      </c>
      <c r="R634" s="213">
        <f t="shared" si="347"/>
        <v>0</v>
      </c>
      <c r="S634" s="213">
        <f t="shared" si="347"/>
        <v>0</v>
      </c>
      <c r="T634" s="213">
        <f t="shared" si="347"/>
        <v>0</v>
      </c>
      <c r="U634" s="213">
        <f t="shared" si="347"/>
        <v>0</v>
      </c>
      <c r="V634" s="213">
        <f t="shared" si="347"/>
        <v>0</v>
      </c>
      <c r="W634" s="213">
        <f t="shared" si="347"/>
        <v>0</v>
      </c>
      <c r="X634" s="213">
        <f t="shared" si="347"/>
        <v>0</v>
      </c>
      <c r="Y634" s="213">
        <f t="shared" si="347"/>
        <v>0</v>
      </c>
      <c r="Z634" s="213">
        <f t="shared" si="347"/>
        <v>0</v>
      </c>
      <c r="AA634" s="213">
        <f t="shared" si="347"/>
        <v>0</v>
      </c>
      <c r="AB634" s="213">
        <f t="shared" si="347"/>
        <v>0</v>
      </c>
      <c r="AC634" s="213">
        <f t="shared" si="347"/>
        <v>0</v>
      </c>
      <c r="AD634" s="213">
        <f t="shared" si="347"/>
        <v>0</v>
      </c>
      <c r="AE634" s="213">
        <f t="shared" si="347"/>
        <v>0</v>
      </c>
      <c r="AF634" s="213">
        <f t="shared" si="347"/>
        <v>0</v>
      </c>
      <c r="AG634" s="213">
        <f t="shared" si="347"/>
        <v>0</v>
      </c>
      <c r="AH634" s="213">
        <f t="shared" si="347"/>
        <v>0</v>
      </c>
      <c r="AI634" s="213">
        <f t="shared" si="347"/>
        <v>0</v>
      </c>
      <c r="AJ634" s="213">
        <f t="shared" si="347"/>
        <v>0</v>
      </c>
      <c r="AK634" s="213">
        <f t="shared" si="347"/>
        <v>0</v>
      </c>
      <c r="AL634" s="213">
        <f t="shared" si="347"/>
        <v>0</v>
      </c>
      <c r="AM634" s="213">
        <f t="shared" si="347"/>
        <v>0</v>
      </c>
      <c r="AN634" s="213">
        <f t="shared" si="347"/>
        <v>0</v>
      </c>
      <c r="AO634" s="213">
        <f t="shared" si="347"/>
        <v>0</v>
      </c>
      <c r="AP634" s="213">
        <f t="shared" si="347"/>
        <v>0</v>
      </c>
    </row>
    <row r="635" spans="1:42" x14ac:dyDescent="0.2">
      <c r="A635" s="4">
        <f t="shared" si="340"/>
        <v>10</v>
      </c>
      <c r="B635" s="233">
        <f t="shared" si="337"/>
        <v>0</v>
      </c>
      <c r="C635" s="213">
        <f t="shared" ref="C635:AP635" si="348">IF(C$2&gt;analysis_period,0,IF(C$2=equip1_reserve_freq*$A635,equip1_reserve_cost*system_capacity*1000*(1+inflation_rate/100)^B$2,0))</f>
        <v>0</v>
      </c>
      <c r="D635" s="213">
        <f t="shared" si="348"/>
        <v>0</v>
      </c>
      <c r="E635" s="213">
        <f t="shared" si="348"/>
        <v>0</v>
      </c>
      <c r="F635" s="213">
        <f t="shared" si="348"/>
        <v>0</v>
      </c>
      <c r="G635" s="213">
        <f t="shared" si="348"/>
        <v>0</v>
      </c>
      <c r="H635" s="213">
        <f t="shared" si="348"/>
        <v>0</v>
      </c>
      <c r="I635" s="213">
        <f t="shared" si="348"/>
        <v>0</v>
      </c>
      <c r="J635" s="213">
        <f t="shared" si="348"/>
        <v>0</v>
      </c>
      <c r="K635" s="213">
        <f t="shared" si="348"/>
        <v>0</v>
      </c>
      <c r="L635" s="213">
        <f t="shared" si="348"/>
        <v>0</v>
      </c>
      <c r="M635" s="213">
        <f t="shared" si="348"/>
        <v>0</v>
      </c>
      <c r="N635" s="213">
        <f t="shared" si="348"/>
        <v>0</v>
      </c>
      <c r="O635" s="213">
        <f t="shared" si="348"/>
        <v>0</v>
      </c>
      <c r="P635" s="213">
        <f t="shared" si="348"/>
        <v>0</v>
      </c>
      <c r="Q635" s="213">
        <f t="shared" si="348"/>
        <v>0</v>
      </c>
      <c r="R635" s="213">
        <f t="shared" si="348"/>
        <v>0</v>
      </c>
      <c r="S635" s="213">
        <f t="shared" si="348"/>
        <v>0</v>
      </c>
      <c r="T635" s="213">
        <f t="shared" si="348"/>
        <v>0</v>
      </c>
      <c r="U635" s="213">
        <f t="shared" si="348"/>
        <v>0</v>
      </c>
      <c r="V635" s="213">
        <f t="shared" si="348"/>
        <v>0</v>
      </c>
      <c r="W635" s="213">
        <f t="shared" si="348"/>
        <v>0</v>
      </c>
      <c r="X635" s="213">
        <f t="shared" si="348"/>
        <v>0</v>
      </c>
      <c r="Y635" s="213">
        <f t="shared" si="348"/>
        <v>0</v>
      </c>
      <c r="Z635" s="213">
        <f t="shared" si="348"/>
        <v>0</v>
      </c>
      <c r="AA635" s="213">
        <f t="shared" si="348"/>
        <v>0</v>
      </c>
      <c r="AB635" s="213">
        <f t="shared" si="348"/>
        <v>0</v>
      </c>
      <c r="AC635" s="213">
        <f t="shared" si="348"/>
        <v>0</v>
      </c>
      <c r="AD635" s="213">
        <f t="shared" si="348"/>
        <v>0</v>
      </c>
      <c r="AE635" s="213">
        <f t="shared" si="348"/>
        <v>0</v>
      </c>
      <c r="AF635" s="213">
        <f t="shared" si="348"/>
        <v>0</v>
      </c>
      <c r="AG635" s="213">
        <f t="shared" si="348"/>
        <v>0</v>
      </c>
      <c r="AH635" s="213">
        <f t="shared" si="348"/>
        <v>0</v>
      </c>
      <c r="AI635" s="213">
        <f t="shared" si="348"/>
        <v>0</v>
      </c>
      <c r="AJ635" s="213">
        <f t="shared" si="348"/>
        <v>0</v>
      </c>
      <c r="AK635" s="213">
        <f t="shared" si="348"/>
        <v>0</v>
      </c>
      <c r="AL635" s="213">
        <f t="shared" si="348"/>
        <v>0</v>
      </c>
      <c r="AM635" s="213">
        <f t="shared" si="348"/>
        <v>0</v>
      </c>
      <c r="AN635" s="213">
        <f t="shared" si="348"/>
        <v>0</v>
      </c>
      <c r="AO635" s="213">
        <f t="shared" si="348"/>
        <v>0</v>
      </c>
      <c r="AP635" s="213">
        <f t="shared" si="348"/>
        <v>0</v>
      </c>
    </row>
    <row r="636" spans="1:42" x14ac:dyDescent="0.2">
      <c r="A636" s="37" t="s">
        <v>13</v>
      </c>
      <c r="B636" s="28"/>
      <c r="C636" s="217">
        <f>SUM(C626:C635)</f>
        <v>0</v>
      </c>
      <c r="D636" s="217">
        <f t="shared" ref="D636:AD636" si="349">SUM(D626:D635)</f>
        <v>0</v>
      </c>
      <c r="E636" s="217">
        <f t="shared" si="349"/>
        <v>0</v>
      </c>
      <c r="F636" s="217">
        <f t="shared" si="349"/>
        <v>0</v>
      </c>
      <c r="G636" s="217">
        <f t="shared" si="349"/>
        <v>0</v>
      </c>
      <c r="H636" s="217">
        <f t="shared" si="349"/>
        <v>0</v>
      </c>
      <c r="I636" s="217">
        <f t="shared" si="349"/>
        <v>0</v>
      </c>
      <c r="J636" s="217">
        <f t="shared" si="349"/>
        <v>0</v>
      </c>
      <c r="K636" s="217">
        <f t="shared" si="349"/>
        <v>0</v>
      </c>
      <c r="L636" s="217">
        <f t="shared" si="349"/>
        <v>0</v>
      </c>
      <c r="M636" s="217">
        <f t="shared" si="349"/>
        <v>0</v>
      </c>
      <c r="N636" s="217">
        <f t="shared" si="349"/>
        <v>0</v>
      </c>
      <c r="O636" s="217">
        <f t="shared" si="349"/>
        <v>0</v>
      </c>
      <c r="P636" s="217">
        <f t="shared" si="349"/>
        <v>0</v>
      </c>
      <c r="Q636" s="217">
        <f t="shared" si="349"/>
        <v>0</v>
      </c>
      <c r="R636" s="217">
        <f t="shared" si="349"/>
        <v>0</v>
      </c>
      <c r="S636" s="217">
        <f t="shared" si="349"/>
        <v>0</v>
      </c>
      <c r="T636" s="217">
        <f t="shared" si="349"/>
        <v>0</v>
      </c>
      <c r="U636" s="217">
        <f t="shared" si="349"/>
        <v>0</v>
      </c>
      <c r="V636" s="217">
        <f t="shared" si="349"/>
        <v>0</v>
      </c>
      <c r="W636" s="217">
        <f t="shared" si="349"/>
        <v>0</v>
      </c>
      <c r="X636" s="217">
        <f t="shared" si="349"/>
        <v>0</v>
      </c>
      <c r="Y636" s="217">
        <f t="shared" si="349"/>
        <v>0</v>
      </c>
      <c r="Z636" s="217">
        <f t="shared" si="349"/>
        <v>0</v>
      </c>
      <c r="AA636" s="217">
        <f t="shared" si="349"/>
        <v>0</v>
      </c>
      <c r="AB636" s="217">
        <f t="shared" si="349"/>
        <v>0</v>
      </c>
      <c r="AC636" s="217">
        <f t="shared" si="349"/>
        <v>0</v>
      </c>
      <c r="AD636" s="217">
        <f t="shared" si="349"/>
        <v>0</v>
      </c>
      <c r="AE636" s="217">
        <f t="shared" ref="AE636" si="350">SUM(AE626:AE635)</f>
        <v>0</v>
      </c>
      <c r="AF636" s="217">
        <f t="shared" ref="AF636:AP636" si="351">SUM(AF626:AF635)</f>
        <v>0</v>
      </c>
      <c r="AG636" s="217">
        <f t="shared" si="351"/>
        <v>0</v>
      </c>
      <c r="AH636" s="217">
        <f t="shared" si="351"/>
        <v>0</v>
      </c>
      <c r="AI636" s="217">
        <f t="shared" si="351"/>
        <v>0</v>
      </c>
      <c r="AJ636" s="217">
        <f t="shared" si="351"/>
        <v>0</v>
      </c>
      <c r="AK636" s="217">
        <f t="shared" si="351"/>
        <v>0</v>
      </c>
      <c r="AL636" s="217">
        <f t="shared" si="351"/>
        <v>0</v>
      </c>
      <c r="AM636" s="217">
        <f t="shared" si="351"/>
        <v>0</v>
      </c>
      <c r="AN636" s="217">
        <f t="shared" si="351"/>
        <v>0</v>
      </c>
      <c r="AO636" s="217">
        <f t="shared" si="351"/>
        <v>0</v>
      </c>
      <c r="AP636" s="217">
        <f t="shared" si="351"/>
        <v>0</v>
      </c>
    </row>
    <row r="637" spans="1:42" x14ac:dyDescent="0.2">
      <c r="A637" s="4" t="s">
        <v>308</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2">SUM(C638:AP638)</f>
        <v>0</v>
      </c>
      <c r="C638" s="217">
        <f t="shared" ref="C638:AP638" si="353">IF(C$2&lt;=equip1_reserve_freq*$A$626,$B$626/(equip1_reserve_freq),0)</f>
        <v>0</v>
      </c>
      <c r="D638" s="217">
        <f t="shared" si="353"/>
        <v>0</v>
      </c>
      <c r="E638" s="217">
        <f t="shared" si="353"/>
        <v>0</v>
      </c>
      <c r="F638" s="217">
        <f t="shared" si="353"/>
        <v>0</v>
      </c>
      <c r="G638" s="217">
        <f t="shared" si="353"/>
        <v>0</v>
      </c>
      <c r="H638" s="217">
        <f t="shared" si="353"/>
        <v>0</v>
      </c>
      <c r="I638" s="217">
        <f t="shared" si="353"/>
        <v>0</v>
      </c>
      <c r="J638" s="217">
        <f t="shared" si="353"/>
        <v>0</v>
      </c>
      <c r="K638" s="217">
        <f t="shared" si="353"/>
        <v>0</v>
      </c>
      <c r="L638" s="217">
        <f t="shared" si="353"/>
        <v>0</v>
      </c>
      <c r="M638" s="217">
        <f t="shared" si="353"/>
        <v>0</v>
      </c>
      <c r="N638" s="217">
        <f t="shared" si="353"/>
        <v>0</v>
      </c>
      <c r="O638" s="217">
        <f t="shared" si="353"/>
        <v>0</v>
      </c>
      <c r="P638" s="217">
        <f t="shared" si="353"/>
        <v>0</v>
      </c>
      <c r="Q638" s="217">
        <f t="shared" si="353"/>
        <v>0</v>
      </c>
      <c r="R638" s="217">
        <f t="shared" si="353"/>
        <v>0</v>
      </c>
      <c r="S638" s="217">
        <f t="shared" si="353"/>
        <v>0</v>
      </c>
      <c r="T638" s="217">
        <f t="shared" si="353"/>
        <v>0</v>
      </c>
      <c r="U638" s="217">
        <f t="shared" si="353"/>
        <v>0</v>
      </c>
      <c r="V638" s="217">
        <f t="shared" si="353"/>
        <v>0</v>
      </c>
      <c r="W638" s="217">
        <f t="shared" si="353"/>
        <v>0</v>
      </c>
      <c r="X638" s="217">
        <f t="shared" si="353"/>
        <v>0</v>
      </c>
      <c r="Y638" s="217">
        <f t="shared" si="353"/>
        <v>0</v>
      </c>
      <c r="Z638" s="217">
        <f t="shared" si="353"/>
        <v>0</v>
      </c>
      <c r="AA638" s="217">
        <f t="shared" si="353"/>
        <v>0</v>
      </c>
      <c r="AB638" s="217">
        <f t="shared" si="353"/>
        <v>0</v>
      </c>
      <c r="AC638" s="217">
        <f t="shared" si="353"/>
        <v>0</v>
      </c>
      <c r="AD638" s="217">
        <f t="shared" si="353"/>
        <v>0</v>
      </c>
      <c r="AE638" s="217">
        <f t="shared" si="353"/>
        <v>0</v>
      </c>
      <c r="AF638" s="217">
        <f t="shared" si="353"/>
        <v>0</v>
      </c>
      <c r="AG638" s="217">
        <f t="shared" si="353"/>
        <v>0</v>
      </c>
      <c r="AH638" s="217">
        <f t="shared" si="353"/>
        <v>0</v>
      </c>
      <c r="AI638" s="217">
        <f t="shared" si="353"/>
        <v>0</v>
      </c>
      <c r="AJ638" s="217">
        <f t="shared" si="353"/>
        <v>0</v>
      </c>
      <c r="AK638" s="217">
        <f t="shared" si="353"/>
        <v>0</v>
      </c>
      <c r="AL638" s="217">
        <f t="shared" si="353"/>
        <v>0</v>
      </c>
      <c r="AM638" s="217">
        <f t="shared" si="353"/>
        <v>0</v>
      </c>
      <c r="AN638" s="217">
        <f t="shared" si="353"/>
        <v>0</v>
      </c>
      <c r="AO638" s="217">
        <f t="shared" si="353"/>
        <v>0</v>
      </c>
      <c r="AP638" s="217">
        <f t="shared" si="353"/>
        <v>0</v>
      </c>
    </row>
    <row r="639" spans="1:42" x14ac:dyDescent="0.2">
      <c r="A639" s="4">
        <f>A638+1</f>
        <v>2</v>
      </c>
      <c r="B639" s="233">
        <f t="shared" si="352"/>
        <v>0</v>
      </c>
      <c r="C639" s="235">
        <f t="shared" ref="C639:AP639" si="354">IF(AND(C$2&gt;equip1_reserve_freq*$A626,C$2&lt;=equip1_reserve_freq*$A627),$B627/(equip1_reserve_freq),0)</f>
        <v>0</v>
      </c>
      <c r="D639" s="213">
        <f t="shared" si="354"/>
        <v>0</v>
      </c>
      <c r="E639" s="213">
        <f t="shared" si="354"/>
        <v>0</v>
      </c>
      <c r="F639" s="213">
        <f t="shared" si="354"/>
        <v>0</v>
      </c>
      <c r="G639" s="213">
        <f t="shared" si="354"/>
        <v>0</v>
      </c>
      <c r="H639" s="213">
        <f t="shared" si="354"/>
        <v>0</v>
      </c>
      <c r="I639" s="213">
        <f t="shared" si="354"/>
        <v>0</v>
      </c>
      <c r="J639" s="213">
        <f t="shared" si="354"/>
        <v>0</v>
      </c>
      <c r="K639" s="213">
        <f t="shared" si="354"/>
        <v>0</v>
      </c>
      <c r="L639" s="213">
        <f t="shared" si="354"/>
        <v>0</v>
      </c>
      <c r="M639" s="213">
        <f t="shared" si="354"/>
        <v>0</v>
      </c>
      <c r="N639" s="213">
        <f t="shared" si="354"/>
        <v>0</v>
      </c>
      <c r="O639" s="213">
        <f t="shared" si="354"/>
        <v>0</v>
      </c>
      <c r="P639" s="213">
        <f t="shared" si="354"/>
        <v>0</v>
      </c>
      <c r="Q639" s="213">
        <f t="shared" si="354"/>
        <v>0</v>
      </c>
      <c r="R639" s="213">
        <f t="shared" si="354"/>
        <v>0</v>
      </c>
      <c r="S639" s="213">
        <f t="shared" si="354"/>
        <v>0</v>
      </c>
      <c r="T639" s="213">
        <f t="shared" si="354"/>
        <v>0</v>
      </c>
      <c r="U639" s="213">
        <f t="shared" si="354"/>
        <v>0</v>
      </c>
      <c r="V639" s="213">
        <f t="shared" si="354"/>
        <v>0</v>
      </c>
      <c r="W639" s="213">
        <f t="shared" si="354"/>
        <v>0</v>
      </c>
      <c r="X639" s="213">
        <f t="shared" si="354"/>
        <v>0</v>
      </c>
      <c r="Y639" s="213">
        <f t="shared" si="354"/>
        <v>0</v>
      </c>
      <c r="Z639" s="213">
        <f t="shared" si="354"/>
        <v>0</v>
      </c>
      <c r="AA639" s="213">
        <f t="shared" si="354"/>
        <v>0</v>
      </c>
      <c r="AB639" s="213">
        <f t="shared" si="354"/>
        <v>0</v>
      </c>
      <c r="AC639" s="213">
        <f t="shared" si="354"/>
        <v>0</v>
      </c>
      <c r="AD639" s="213">
        <f t="shared" si="354"/>
        <v>0</v>
      </c>
      <c r="AE639" s="213">
        <f t="shared" si="354"/>
        <v>0</v>
      </c>
      <c r="AF639" s="213">
        <f t="shared" si="354"/>
        <v>0</v>
      </c>
      <c r="AG639" s="213">
        <f t="shared" si="354"/>
        <v>0</v>
      </c>
      <c r="AH639" s="213">
        <f t="shared" si="354"/>
        <v>0</v>
      </c>
      <c r="AI639" s="213">
        <f t="shared" si="354"/>
        <v>0</v>
      </c>
      <c r="AJ639" s="213">
        <f t="shared" si="354"/>
        <v>0</v>
      </c>
      <c r="AK639" s="213">
        <f t="shared" si="354"/>
        <v>0</v>
      </c>
      <c r="AL639" s="213">
        <f t="shared" si="354"/>
        <v>0</v>
      </c>
      <c r="AM639" s="213">
        <f t="shared" si="354"/>
        <v>0</v>
      </c>
      <c r="AN639" s="213">
        <f t="shared" si="354"/>
        <v>0</v>
      </c>
      <c r="AO639" s="213">
        <f t="shared" si="354"/>
        <v>0</v>
      </c>
      <c r="AP639" s="213">
        <f t="shared" si="354"/>
        <v>0</v>
      </c>
    </row>
    <row r="640" spans="1:42" x14ac:dyDescent="0.2">
      <c r="A640" s="4">
        <f t="shared" ref="A640:A645" si="355">A639+1</f>
        <v>3</v>
      </c>
      <c r="B640" s="233">
        <f t="shared" si="352"/>
        <v>0</v>
      </c>
      <c r="C640" s="235">
        <f t="shared" ref="C640:AP640" si="356">IF(AND(C$2&gt;equip1_reserve_freq*$A627,C$2&lt;=equip1_reserve_freq*$A628),$B628/(equip1_reserve_freq),0)</f>
        <v>0</v>
      </c>
      <c r="D640" s="213">
        <f t="shared" si="356"/>
        <v>0</v>
      </c>
      <c r="E640" s="213">
        <f t="shared" si="356"/>
        <v>0</v>
      </c>
      <c r="F640" s="213">
        <f t="shared" si="356"/>
        <v>0</v>
      </c>
      <c r="G640" s="213">
        <f t="shared" si="356"/>
        <v>0</v>
      </c>
      <c r="H640" s="213">
        <f t="shared" si="356"/>
        <v>0</v>
      </c>
      <c r="I640" s="213">
        <f t="shared" si="356"/>
        <v>0</v>
      </c>
      <c r="J640" s="213">
        <f t="shared" si="356"/>
        <v>0</v>
      </c>
      <c r="K640" s="213">
        <f t="shared" si="356"/>
        <v>0</v>
      </c>
      <c r="L640" s="213">
        <f t="shared" si="356"/>
        <v>0</v>
      </c>
      <c r="M640" s="213">
        <f t="shared" si="356"/>
        <v>0</v>
      </c>
      <c r="N640" s="213">
        <f t="shared" si="356"/>
        <v>0</v>
      </c>
      <c r="O640" s="213">
        <f t="shared" si="356"/>
        <v>0</v>
      </c>
      <c r="P640" s="213">
        <f t="shared" si="356"/>
        <v>0</v>
      </c>
      <c r="Q640" s="213">
        <f t="shared" si="356"/>
        <v>0</v>
      </c>
      <c r="R640" s="213">
        <f t="shared" si="356"/>
        <v>0</v>
      </c>
      <c r="S640" s="213">
        <f t="shared" si="356"/>
        <v>0</v>
      </c>
      <c r="T640" s="213">
        <f t="shared" si="356"/>
        <v>0</v>
      </c>
      <c r="U640" s="213">
        <f t="shared" si="356"/>
        <v>0</v>
      </c>
      <c r="V640" s="213">
        <f t="shared" si="356"/>
        <v>0</v>
      </c>
      <c r="W640" s="213">
        <f t="shared" si="356"/>
        <v>0</v>
      </c>
      <c r="X640" s="213">
        <f t="shared" si="356"/>
        <v>0</v>
      </c>
      <c r="Y640" s="213">
        <f t="shared" si="356"/>
        <v>0</v>
      </c>
      <c r="Z640" s="213">
        <f t="shared" si="356"/>
        <v>0</v>
      </c>
      <c r="AA640" s="213">
        <f t="shared" si="356"/>
        <v>0</v>
      </c>
      <c r="AB640" s="213">
        <f t="shared" si="356"/>
        <v>0</v>
      </c>
      <c r="AC640" s="213">
        <f t="shared" si="356"/>
        <v>0</v>
      </c>
      <c r="AD640" s="213">
        <f t="shared" si="356"/>
        <v>0</v>
      </c>
      <c r="AE640" s="213">
        <f t="shared" si="356"/>
        <v>0</v>
      </c>
      <c r="AF640" s="213">
        <f t="shared" si="356"/>
        <v>0</v>
      </c>
      <c r="AG640" s="213">
        <f t="shared" si="356"/>
        <v>0</v>
      </c>
      <c r="AH640" s="213">
        <f t="shared" si="356"/>
        <v>0</v>
      </c>
      <c r="AI640" s="213">
        <f t="shared" si="356"/>
        <v>0</v>
      </c>
      <c r="AJ640" s="213">
        <f t="shared" si="356"/>
        <v>0</v>
      </c>
      <c r="AK640" s="213">
        <f t="shared" si="356"/>
        <v>0</v>
      </c>
      <c r="AL640" s="213">
        <f t="shared" si="356"/>
        <v>0</v>
      </c>
      <c r="AM640" s="213">
        <f t="shared" si="356"/>
        <v>0</v>
      </c>
      <c r="AN640" s="213">
        <f t="shared" si="356"/>
        <v>0</v>
      </c>
      <c r="AO640" s="213">
        <f t="shared" si="356"/>
        <v>0</v>
      </c>
      <c r="AP640" s="213">
        <f t="shared" si="356"/>
        <v>0</v>
      </c>
    </row>
    <row r="641" spans="1:42" x14ac:dyDescent="0.2">
      <c r="A641" s="4">
        <f t="shared" si="355"/>
        <v>4</v>
      </c>
      <c r="B641" s="233">
        <f t="shared" si="352"/>
        <v>0</v>
      </c>
      <c r="C641" s="235">
        <f t="shared" ref="C641:AP641" si="357">IF(AND(C$2&gt;equip1_reserve_freq*$A628,C$2&lt;=equip1_reserve_freq*$A629),$B629/(equip1_reserve_freq),0)</f>
        <v>0</v>
      </c>
      <c r="D641" s="213">
        <f t="shared" si="357"/>
        <v>0</v>
      </c>
      <c r="E641" s="213">
        <f t="shared" si="357"/>
        <v>0</v>
      </c>
      <c r="F641" s="213">
        <f t="shared" si="357"/>
        <v>0</v>
      </c>
      <c r="G641" s="213">
        <f t="shared" si="357"/>
        <v>0</v>
      </c>
      <c r="H641" s="213">
        <f t="shared" si="357"/>
        <v>0</v>
      </c>
      <c r="I641" s="213">
        <f t="shared" si="357"/>
        <v>0</v>
      </c>
      <c r="J641" s="213">
        <f t="shared" si="357"/>
        <v>0</v>
      </c>
      <c r="K641" s="213">
        <f t="shared" si="357"/>
        <v>0</v>
      </c>
      <c r="L641" s="213">
        <f t="shared" si="357"/>
        <v>0</v>
      </c>
      <c r="M641" s="213">
        <f t="shared" si="357"/>
        <v>0</v>
      </c>
      <c r="N641" s="213">
        <f t="shared" si="357"/>
        <v>0</v>
      </c>
      <c r="O641" s="213">
        <f t="shared" si="357"/>
        <v>0</v>
      </c>
      <c r="P641" s="213">
        <f t="shared" si="357"/>
        <v>0</v>
      </c>
      <c r="Q641" s="213">
        <f t="shared" si="357"/>
        <v>0</v>
      </c>
      <c r="R641" s="213">
        <f t="shared" si="357"/>
        <v>0</v>
      </c>
      <c r="S641" s="213">
        <f t="shared" si="357"/>
        <v>0</v>
      </c>
      <c r="T641" s="213">
        <f t="shared" si="357"/>
        <v>0</v>
      </c>
      <c r="U641" s="213">
        <f t="shared" si="357"/>
        <v>0</v>
      </c>
      <c r="V641" s="213">
        <f t="shared" si="357"/>
        <v>0</v>
      </c>
      <c r="W641" s="213">
        <f t="shared" si="357"/>
        <v>0</v>
      </c>
      <c r="X641" s="213">
        <f t="shared" si="357"/>
        <v>0</v>
      </c>
      <c r="Y641" s="213">
        <f t="shared" si="357"/>
        <v>0</v>
      </c>
      <c r="Z641" s="213">
        <f t="shared" si="357"/>
        <v>0</v>
      </c>
      <c r="AA641" s="213">
        <f t="shared" si="357"/>
        <v>0</v>
      </c>
      <c r="AB641" s="213">
        <f t="shared" si="357"/>
        <v>0</v>
      </c>
      <c r="AC641" s="213">
        <f t="shared" si="357"/>
        <v>0</v>
      </c>
      <c r="AD641" s="213">
        <f t="shared" si="357"/>
        <v>0</v>
      </c>
      <c r="AE641" s="213">
        <f t="shared" si="357"/>
        <v>0</v>
      </c>
      <c r="AF641" s="213">
        <f t="shared" si="357"/>
        <v>0</v>
      </c>
      <c r="AG641" s="213">
        <f t="shared" si="357"/>
        <v>0</v>
      </c>
      <c r="AH641" s="213">
        <f t="shared" si="357"/>
        <v>0</v>
      </c>
      <c r="AI641" s="213">
        <f t="shared" si="357"/>
        <v>0</v>
      </c>
      <c r="AJ641" s="213">
        <f t="shared" si="357"/>
        <v>0</v>
      </c>
      <c r="AK641" s="213">
        <f t="shared" si="357"/>
        <v>0</v>
      </c>
      <c r="AL641" s="213">
        <f t="shared" si="357"/>
        <v>0</v>
      </c>
      <c r="AM641" s="213">
        <f t="shared" si="357"/>
        <v>0</v>
      </c>
      <c r="AN641" s="213">
        <f t="shared" si="357"/>
        <v>0</v>
      </c>
      <c r="AO641" s="213">
        <f t="shared" si="357"/>
        <v>0</v>
      </c>
      <c r="AP641" s="213">
        <f t="shared" si="357"/>
        <v>0</v>
      </c>
    </row>
    <row r="642" spans="1:42" x14ac:dyDescent="0.2">
      <c r="A642" s="4">
        <f t="shared" si="355"/>
        <v>5</v>
      </c>
      <c r="B642" s="233">
        <f t="shared" si="352"/>
        <v>0</v>
      </c>
      <c r="C642" s="235">
        <f t="shared" ref="C642:AP642" si="358">IF(AND(C$2&gt;equip1_reserve_freq*$A629,C$2&lt;=equip1_reserve_freq*$A630),$B630/(equip1_reserve_freq),0)</f>
        <v>0</v>
      </c>
      <c r="D642" s="213">
        <f t="shared" si="358"/>
        <v>0</v>
      </c>
      <c r="E642" s="213">
        <f t="shared" si="358"/>
        <v>0</v>
      </c>
      <c r="F642" s="213">
        <f t="shared" si="358"/>
        <v>0</v>
      </c>
      <c r="G642" s="213">
        <f t="shared" si="358"/>
        <v>0</v>
      </c>
      <c r="H642" s="213">
        <f t="shared" si="358"/>
        <v>0</v>
      </c>
      <c r="I642" s="213">
        <f t="shared" si="358"/>
        <v>0</v>
      </c>
      <c r="J642" s="213">
        <f t="shared" si="358"/>
        <v>0</v>
      </c>
      <c r="K642" s="213">
        <f t="shared" si="358"/>
        <v>0</v>
      </c>
      <c r="L642" s="213">
        <f t="shared" si="358"/>
        <v>0</v>
      </c>
      <c r="M642" s="213">
        <f t="shared" si="358"/>
        <v>0</v>
      </c>
      <c r="N642" s="213">
        <f t="shared" si="358"/>
        <v>0</v>
      </c>
      <c r="O642" s="213">
        <f t="shared" si="358"/>
        <v>0</v>
      </c>
      <c r="P642" s="213">
        <f t="shared" si="358"/>
        <v>0</v>
      </c>
      <c r="Q642" s="213">
        <f t="shared" si="358"/>
        <v>0</v>
      </c>
      <c r="R642" s="213">
        <f t="shared" si="358"/>
        <v>0</v>
      </c>
      <c r="S642" s="213">
        <f t="shared" si="358"/>
        <v>0</v>
      </c>
      <c r="T642" s="213">
        <f t="shared" si="358"/>
        <v>0</v>
      </c>
      <c r="U642" s="213">
        <f t="shared" si="358"/>
        <v>0</v>
      </c>
      <c r="V642" s="213">
        <f t="shared" si="358"/>
        <v>0</v>
      </c>
      <c r="W642" s="213">
        <f t="shared" si="358"/>
        <v>0</v>
      </c>
      <c r="X642" s="213">
        <f t="shared" si="358"/>
        <v>0</v>
      </c>
      <c r="Y642" s="213">
        <f t="shared" si="358"/>
        <v>0</v>
      </c>
      <c r="Z642" s="213">
        <f t="shared" si="358"/>
        <v>0</v>
      </c>
      <c r="AA642" s="213">
        <f t="shared" si="358"/>
        <v>0</v>
      </c>
      <c r="AB642" s="213">
        <f t="shared" si="358"/>
        <v>0</v>
      </c>
      <c r="AC642" s="213">
        <f t="shared" si="358"/>
        <v>0</v>
      </c>
      <c r="AD642" s="213">
        <f t="shared" si="358"/>
        <v>0</v>
      </c>
      <c r="AE642" s="213">
        <f t="shared" si="358"/>
        <v>0</v>
      </c>
      <c r="AF642" s="213">
        <f t="shared" si="358"/>
        <v>0</v>
      </c>
      <c r="AG642" s="213">
        <f t="shared" si="358"/>
        <v>0</v>
      </c>
      <c r="AH642" s="213">
        <f t="shared" si="358"/>
        <v>0</v>
      </c>
      <c r="AI642" s="213">
        <f t="shared" si="358"/>
        <v>0</v>
      </c>
      <c r="AJ642" s="213">
        <f t="shared" si="358"/>
        <v>0</v>
      </c>
      <c r="AK642" s="213">
        <f t="shared" si="358"/>
        <v>0</v>
      </c>
      <c r="AL642" s="213">
        <f t="shared" si="358"/>
        <v>0</v>
      </c>
      <c r="AM642" s="213">
        <f t="shared" si="358"/>
        <v>0</v>
      </c>
      <c r="AN642" s="213">
        <f t="shared" si="358"/>
        <v>0</v>
      </c>
      <c r="AO642" s="213">
        <f t="shared" si="358"/>
        <v>0</v>
      </c>
      <c r="AP642" s="213">
        <f t="shared" si="358"/>
        <v>0</v>
      </c>
    </row>
    <row r="643" spans="1:42" x14ac:dyDescent="0.2">
      <c r="A643" s="4">
        <f t="shared" si="355"/>
        <v>6</v>
      </c>
      <c r="B643" s="233">
        <f t="shared" si="352"/>
        <v>0</v>
      </c>
      <c r="C643" s="235">
        <f t="shared" ref="C643:AP643" si="359">IF(AND(C$2&gt;equip1_reserve_freq*$A630,C$2&lt;=equip1_reserve_freq*$A631),$B631/(equip1_reserve_freq),0)</f>
        <v>0</v>
      </c>
      <c r="D643" s="213">
        <f t="shared" si="359"/>
        <v>0</v>
      </c>
      <c r="E643" s="213">
        <f t="shared" si="359"/>
        <v>0</v>
      </c>
      <c r="F643" s="213">
        <f t="shared" si="359"/>
        <v>0</v>
      </c>
      <c r="G643" s="213">
        <f t="shared" si="359"/>
        <v>0</v>
      </c>
      <c r="H643" s="213">
        <f t="shared" si="359"/>
        <v>0</v>
      </c>
      <c r="I643" s="213">
        <f t="shared" si="359"/>
        <v>0</v>
      </c>
      <c r="J643" s="213">
        <f t="shared" si="359"/>
        <v>0</v>
      </c>
      <c r="K643" s="213">
        <f t="shared" si="359"/>
        <v>0</v>
      </c>
      <c r="L643" s="213">
        <f t="shared" si="359"/>
        <v>0</v>
      </c>
      <c r="M643" s="213">
        <f t="shared" si="359"/>
        <v>0</v>
      </c>
      <c r="N643" s="213">
        <f t="shared" si="359"/>
        <v>0</v>
      </c>
      <c r="O643" s="213">
        <f t="shared" si="359"/>
        <v>0</v>
      </c>
      <c r="P643" s="213">
        <f t="shared" si="359"/>
        <v>0</v>
      </c>
      <c r="Q643" s="213">
        <f t="shared" si="359"/>
        <v>0</v>
      </c>
      <c r="R643" s="213">
        <f t="shared" si="359"/>
        <v>0</v>
      </c>
      <c r="S643" s="213">
        <f t="shared" si="359"/>
        <v>0</v>
      </c>
      <c r="T643" s="213">
        <f t="shared" si="359"/>
        <v>0</v>
      </c>
      <c r="U643" s="213">
        <f t="shared" si="359"/>
        <v>0</v>
      </c>
      <c r="V643" s="213">
        <f t="shared" si="359"/>
        <v>0</v>
      </c>
      <c r="W643" s="213">
        <f t="shared" si="359"/>
        <v>0</v>
      </c>
      <c r="X643" s="213">
        <f t="shared" si="359"/>
        <v>0</v>
      </c>
      <c r="Y643" s="213">
        <f t="shared" si="359"/>
        <v>0</v>
      </c>
      <c r="Z643" s="213">
        <f t="shared" si="359"/>
        <v>0</v>
      </c>
      <c r="AA643" s="213">
        <f t="shared" si="359"/>
        <v>0</v>
      </c>
      <c r="AB643" s="213">
        <f t="shared" si="359"/>
        <v>0</v>
      </c>
      <c r="AC643" s="213">
        <f t="shared" si="359"/>
        <v>0</v>
      </c>
      <c r="AD643" s="213">
        <f t="shared" si="359"/>
        <v>0</v>
      </c>
      <c r="AE643" s="213">
        <f t="shared" si="359"/>
        <v>0</v>
      </c>
      <c r="AF643" s="213">
        <f t="shared" si="359"/>
        <v>0</v>
      </c>
      <c r="AG643" s="213">
        <f t="shared" si="359"/>
        <v>0</v>
      </c>
      <c r="AH643" s="213">
        <f t="shared" si="359"/>
        <v>0</v>
      </c>
      <c r="AI643" s="213">
        <f t="shared" si="359"/>
        <v>0</v>
      </c>
      <c r="AJ643" s="213">
        <f t="shared" si="359"/>
        <v>0</v>
      </c>
      <c r="AK643" s="213">
        <f t="shared" si="359"/>
        <v>0</v>
      </c>
      <c r="AL643" s="213">
        <f t="shared" si="359"/>
        <v>0</v>
      </c>
      <c r="AM643" s="213">
        <f t="shared" si="359"/>
        <v>0</v>
      </c>
      <c r="AN643" s="213">
        <f t="shared" si="359"/>
        <v>0</v>
      </c>
      <c r="AO643" s="213">
        <f t="shared" si="359"/>
        <v>0</v>
      </c>
      <c r="AP643" s="213">
        <f t="shared" si="359"/>
        <v>0</v>
      </c>
    </row>
    <row r="644" spans="1:42" x14ac:dyDescent="0.2">
      <c r="A644" s="4">
        <f t="shared" si="355"/>
        <v>7</v>
      </c>
      <c r="B644" s="233">
        <f t="shared" si="352"/>
        <v>0</v>
      </c>
      <c r="C644" s="235">
        <f t="shared" ref="C644:AP644" si="360">IF(AND(C$2&gt;equip1_reserve_freq*$A631,C$2&lt;=equip1_reserve_freq*$A632),$B632/(equip1_reserve_freq),0)</f>
        <v>0</v>
      </c>
      <c r="D644" s="213">
        <f t="shared" si="360"/>
        <v>0</v>
      </c>
      <c r="E644" s="213">
        <f t="shared" si="360"/>
        <v>0</v>
      </c>
      <c r="F644" s="213">
        <f t="shared" si="360"/>
        <v>0</v>
      </c>
      <c r="G644" s="213">
        <f t="shared" si="360"/>
        <v>0</v>
      </c>
      <c r="H644" s="213">
        <f t="shared" si="360"/>
        <v>0</v>
      </c>
      <c r="I644" s="213">
        <f t="shared" si="360"/>
        <v>0</v>
      </c>
      <c r="J644" s="213">
        <f t="shared" si="360"/>
        <v>0</v>
      </c>
      <c r="K644" s="213">
        <f t="shared" si="360"/>
        <v>0</v>
      </c>
      <c r="L644" s="213">
        <f t="shared" si="360"/>
        <v>0</v>
      </c>
      <c r="M644" s="213">
        <f t="shared" si="360"/>
        <v>0</v>
      </c>
      <c r="N644" s="213">
        <f t="shared" si="360"/>
        <v>0</v>
      </c>
      <c r="O644" s="213">
        <f t="shared" si="360"/>
        <v>0</v>
      </c>
      <c r="P644" s="213">
        <f t="shared" si="360"/>
        <v>0</v>
      </c>
      <c r="Q644" s="213">
        <f t="shared" si="360"/>
        <v>0</v>
      </c>
      <c r="R644" s="213">
        <f t="shared" si="360"/>
        <v>0</v>
      </c>
      <c r="S644" s="213">
        <f t="shared" si="360"/>
        <v>0</v>
      </c>
      <c r="T644" s="213">
        <f t="shared" si="360"/>
        <v>0</v>
      </c>
      <c r="U644" s="213">
        <f t="shared" si="360"/>
        <v>0</v>
      </c>
      <c r="V644" s="213">
        <f t="shared" si="360"/>
        <v>0</v>
      </c>
      <c r="W644" s="213">
        <f t="shared" si="360"/>
        <v>0</v>
      </c>
      <c r="X644" s="213">
        <f t="shared" si="360"/>
        <v>0</v>
      </c>
      <c r="Y644" s="213">
        <f t="shared" si="360"/>
        <v>0</v>
      </c>
      <c r="Z644" s="213">
        <f t="shared" si="360"/>
        <v>0</v>
      </c>
      <c r="AA644" s="213">
        <f t="shared" si="360"/>
        <v>0</v>
      </c>
      <c r="AB644" s="213">
        <f t="shared" si="360"/>
        <v>0</v>
      </c>
      <c r="AC644" s="213">
        <f t="shared" si="360"/>
        <v>0</v>
      </c>
      <c r="AD644" s="213">
        <f t="shared" si="360"/>
        <v>0</v>
      </c>
      <c r="AE644" s="213">
        <f t="shared" si="360"/>
        <v>0</v>
      </c>
      <c r="AF644" s="213">
        <f t="shared" si="360"/>
        <v>0</v>
      </c>
      <c r="AG644" s="213">
        <f t="shared" si="360"/>
        <v>0</v>
      </c>
      <c r="AH644" s="213">
        <f t="shared" si="360"/>
        <v>0</v>
      </c>
      <c r="AI644" s="213">
        <f t="shared" si="360"/>
        <v>0</v>
      </c>
      <c r="AJ644" s="213">
        <f t="shared" si="360"/>
        <v>0</v>
      </c>
      <c r="AK644" s="213">
        <f t="shared" si="360"/>
        <v>0</v>
      </c>
      <c r="AL644" s="213">
        <f t="shared" si="360"/>
        <v>0</v>
      </c>
      <c r="AM644" s="213">
        <f t="shared" si="360"/>
        <v>0</v>
      </c>
      <c r="AN644" s="213">
        <f t="shared" si="360"/>
        <v>0</v>
      </c>
      <c r="AO644" s="213">
        <f t="shared" si="360"/>
        <v>0</v>
      </c>
      <c r="AP644" s="213">
        <f t="shared" si="360"/>
        <v>0</v>
      </c>
    </row>
    <row r="645" spans="1:42" x14ac:dyDescent="0.2">
      <c r="A645" s="4">
        <f t="shared" si="355"/>
        <v>8</v>
      </c>
      <c r="B645" s="233">
        <f t="shared" si="352"/>
        <v>0</v>
      </c>
      <c r="C645" s="235">
        <f t="shared" ref="C645:AP645" si="361">IF(AND(C$2&gt;equip1_reserve_freq*$A632,C$2&lt;=equip1_reserve_freq*$A633),$B633/(equip1_reserve_freq),0)</f>
        <v>0</v>
      </c>
      <c r="D645" s="213">
        <f t="shared" si="361"/>
        <v>0</v>
      </c>
      <c r="E645" s="213">
        <f t="shared" si="361"/>
        <v>0</v>
      </c>
      <c r="F645" s="213">
        <f t="shared" si="361"/>
        <v>0</v>
      </c>
      <c r="G645" s="213">
        <f t="shared" si="361"/>
        <v>0</v>
      </c>
      <c r="H645" s="213">
        <f t="shared" si="361"/>
        <v>0</v>
      </c>
      <c r="I645" s="213">
        <f t="shared" si="361"/>
        <v>0</v>
      </c>
      <c r="J645" s="213">
        <f t="shared" si="361"/>
        <v>0</v>
      </c>
      <c r="K645" s="213">
        <f t="shared" si="361"/>
        <v>0</v>
      </c>
      <c r="L645" s="213">
        <f t="shared" si="361"/>
        <v>0</v>
      </c>
      <c r="M645" s="213">
        <f t="shared" si="361"/>
        <v>0</v>
      </c>
      <c r="N645" s="213">
        <f t="shared" si="361"/>
        <v>0</v>
      </c>
      <c r="O645" s="213">
        <f t="shared" si="361"/>
        <v>0</v>
      </c>
      <c r="P645" s="213">
        <f t="shared" si="361"/>
        <v>0</v>
      </c>
      <c r="Q645" s="213">
        <f t="shared" si="361"/>
        <v>0</v>
      </c>
      <c r="R645" s="213">
        <f t="shared" si="361"/>
        <v>0</v>
      </c>
      <c r="S645" s="213">
        <f t="shared" si="361"/>
        <v>0</v>
      </c>
      <c r="T645" s="213">
        <f t="shared" si="361"/>
        <v>0</v>
      </c>
      <c r="U645" s="213">
        <f t="shared" si="361"/>
        <v>0</v>
      </c>
      <c r="V645" s="213">
        <f t="shared" si="361"/>
        <v>0</v>
      </c>
      <c r="W645" s="213">
        <f t="shared" si="361"/>
        <v>0</v>
      </c>
      <c r="X645" s="213">
        <f t="shared" si="361"/>
        <v>0</v>
      </c>
      <c r="Y645" s="213">
        <f t="shared" si="361"/>
        <v>0</v>
      </c>
      <c r="Z645" s="213">
        <f t="shared" si="361"/>
        <v>0</v>
      </c>
      <c r="AA645" s="213">
        <f t="shared" si="361"/>
        <v>0</v>
      </c>
      <c r="AB645" s="213">
        <f t="shared" si="361"/>
        <v>0</v>
      </c>
      <c r="AC645" s="213">
        <f t="shared" si="361"/>
        <v>0</v>
      </c>
      <c r="AD645" s="213">
        <f t="shared" si="361"/>
        <v>0</v>
      </c>
      <c r="AE645" s="213">
        <f t="shared" si="361"/>
        <v>0</v>
      </c>
      <c r="AF645" s="213">
        <f t="shared" si="361"/>
        <v>0</v>
      </c>
      <c r="AG645" s="213">
        <f t="shared" si="361"/>
        <v>0</v>
      </c>
      <c r="AH645" s="213">
        <f t="shared" si="361"/>
        <v>0</v>
      </c>
      <c r="AI645" s="213">
        <f t="shared" si="361"/>
        <v>0</v>
      </c>
      <c r="AJ645" s="213">
        <f t="shared" si="361"/>
        <v>0</v>
      </c>
      <c r="AK645" s="213">
        <f t="shared" si="361"/>
        <v>0</v>
      </c>
      <c r="AL645" s="213">
        <f t="shared" si="361"/>
        <v>0</v>
      </c>
      <c r="AM645" s="213">
        <f t="shared" si="361"/>
        <v>0</v>
      </c>
      <c r="AN645" s="213">
        <f t="shared" si="361"/>
        <v>0</v>
      </c>
      <c r="AO645" s="213">
        <f t="shared" si="361"/>
        <v>0</v>
      </c>
      <c r="AP645" s="213">
        <f t="shared" si="361"/>
        <v>0</v>
      </c>
    </row>
    <row r="646" spans="1:42" x14ac:dyDescent="0.2">
      <c r="A646" s="4">
        <f>A645+1</f>
        <v>9</v>
      </c>
      <c r="B646" s="233">
        <f t="shared" si="352"/>
        <v>0</v>
      </c>
      <c r="C646" s="235">
        <f t="shared" ref="C646:AP646" si="362">IF(AND(C$2&gt;equip1_reserve_freq*$A633,C$2&lt;=equip1_reserve_freq*$A634),$B634/(equip1_reserve_freq),0)</f>
        <v>0</v>
      </c>
      <c r="D646" s="213">
        <f t="shared" si="362"/>
        <v>0</v>
      </c>
      <c r="E646" s="213">
        <f t="shared" si="362"/>
        <v>0</v>
      </c>
      <c r="F646" s="213">
        <f t="shared" si="362"/>
        <v>0</v>
      </c>
      <c r="G646" s="213">
        <f t="shared" si="362"/>
        <v>0</v>
      </c>
      <c r="H646" s="213">
        <f t="shared" si="362"/>
        <v>0</v>
      </c>
      <c r="I646" s="213">
        <f t="shared" si="362"/>
        <v>0</v>
      </c>
      <c r="J646" s="213">
        <f t="shared" si="362"/>
        <v>0</v>
      </c>
      <c r="K646" s="213">
        <f t="shared" si="362"/>
        <v>0</v>
      </c>
      <c r="L646" s="213">
        <f t="shared" si="362"/>
        <v>0</v>
      </c>
      <c r="M646" s="213">
        <f t="shared" si="362"/>
        <v>0</v>
      </c>
      <c r="N646" s="213">
        <f t="shared" si="362"/>
        <v>0</v>
      </c>
      <c r="O646" s="213">
        <f t="shared" si="362"/>
        <v>0</v>
      </c>
      <c r="P646" s="213">
        <f t="shared" si="362"/>
        <v>0</v>
      </c>
      <c r="Q646" s="213">
        <f t="shared" si="362"/>
        <v>0</v>
      </c>
      <c r="R646" s="213">
        <f t="shared" si="362"/>
        <v>0</v>
      </c>
      <c r="S646" s="213">
        <f t="shared" si="362"/>
        <v>0</v>
      </c>
      <c r="T646" s="213">
        <f t="shared" si="362"/>
        <v>0</v>
      </c>
      <c r="U646" s="213">
        <f t="shared" si="362"/>
        <v>0</v>
      </c>
      <c r="V646" s="213">
        <f t="shared" si="362"/>
        <v>0</v>
      </c>
      <c r="W646" s="213">
        <f t="shared" si="362"/>
        <v>0</v>
      </c>
      <c r="X646" s="213">
        <f t="shared" si="362"/>
        <v>0</v>
      </c>
      <c r="Y646" s="213">
        <f t="shared" si="362"/>
        <v>0</v>
      </c>
      <c r="Z646" s="213">
        <f t="shared" si="362"/>
        <v>0</v>
      </c>
      <c r="AA646" s="213">
        <f t="shared" si="362"/>
        <v>0</v>
      </c>
      <c r="AB646" s="213">
        <f t="shared" si="362"/>
        <v>0</v>
      </c>
      <c r="AC646" s="213">
        <f t="shared" si="362"/>
        <v>0</v>
      </c>
      <c r="AD646" s="213">
        <f t="shared" si="362"/>
        <v>0</v>
      </c>
      <c r="AE646" s="213">
        <f t="shared" si="362"/>
        <v>0</v>
      </c>
      <c r="AF646" s="213">
        <f t="shared" si="362"/>
        <v>0</v>
      </c>
      <c r="AG646" s="213">
        <f t="shared" si="362"/>
        <v>0</v>
      </c>
      <c r="AH646" s="213">
        <f t="shared" si="362"/>
        <v>0</v>
      </c>
      <c r="AI646" s="213">
        <f t="shared" si="362"/>
        <v>0</v>
      </c>
      <c r="AJ646" s="213">
        <f t="shared" si="362"/>
        <v>0</v>
      </c>
      <c r="AK646" s="213">
        <f t="shared" si="362"/>
        <v>0</v>
      </c>
      <c r="AL646" s="213">
        <f t="shared" si="362"/>
        <v>0</v>
      </c>
      <c r="AM646" s="213">
        <f t="shared" si="362"/>
        <v>0</v>
      </c>
      <c r="AN646" s="213">
        <f t="shared" si="362"/>
        <v>0</v>
      </c>
      <c r="AO646" s="213">
        <f t="shared" si="362"/>
        <v>0</v>
      </c>
      <c r="AP646" s="213">
        <f t="shared" si="362"/>
        <v>0</v>
      </c>
    </row>
    <row r="647" spans="1:42" x14ac:dyDescent="0.2">
      <c r="A647" s="4">
        <f t="shared" ref="A647" si="363">A646+1</f>
        <v>10</v>
      </c>
      <c r="B647" s="233">
        <f t="shared" si="352"/>
        <v>0</v>
      </c>
      <c r="C647" s="234">
        <f t="shared" ref="C647:AP647" si="364">IF(AND(C$2&gt;equip1_reserve_freq*$A634,C$2&lt;=equip1_reserve_freq*$A635),$B635/(equip1_reserve_freq),0)</f>
        <v>0</v>
      </c>
      <c r="D647" s="218">
        <f t="shared" si="364"/>
        <v>0</v>
      </c>
      <c r="E647" s="218">
        <f t="shared" si="364"/>
        <v>0</v>
      </c>
      <c r="F647" s="218">
        <f t="shared" si="364"/>
        <v>0</v>
      </c>
      <c r="G647" s="218">
        <f t="shared" si="364"/>
        <v>0</v>
      </c>
      <c r="H647" s="218">
        <f t="shared" si="364"/>
        <v>0</v>
      </c>
      <c r="I647" s="218">
        <f t="shared" si="364"/>
        <v>0</v>
      </c>
      <c r="J647" s="218">
        <f t="shared" si="364"/>
        <v>0</v>
      </c>
      <c r="K647" s="218">
        <f t="shared" si="364"/>
        <v>0</v>
      </c>
      <c r="L647" s="218">
        <f t="shared" si="364"/>
        <v>0</v>
      </c>
      <c r="M647" s="218">
        <f t="shared" si="364"/>
        <v>0</v>
      </c>
      <c r="N647" s="218">
        <f t="shared" si="364"/>
        <v>0</v>
      </c>
      <c r="O647" s="218">
        <f t="shared" si="364"/>
        <v>0</v>
      </c>
      <c r="P647" s="218">
        <f t="shared" si="364"/>
        <v>0</v>
      </c>
      <c r="Q647" s="218">
        <f t="shared" si="364"/>
        <v>0</v>
      </c>
      <c r="R647" s="218">
        <f t="shared" si="364"/>
        <v>0</v>
      </c>
      <c r="S647" s="218">
        <f t="shared" si="364"/>
        <v>0</v>
      </c>
      <c r="T647" s="218">
        <f t="shared" si="364"/>
        <v>0</v>
      </c>
      <c r="U647" s="218">
        <f t="shared" si="364"/>
        <v>0</v>
      </c>
      <c r="V647" s="218">
        <f t="shared" si="364"/>
        <v>0</v>
      </c>
      <c r="W647" s="218">
        <f t="shared" si="364"/>
        <v>0</v>
      </c>
      <c r="X647" s="218">
        <f t="shared" si="364"/>
        <v>0</v>
      </c>
      <c r="Y647" s="218">
        <f t="shared" si="364"/>
        <v>0</v>
      </c>
      <c r="Z647" s="218">
        <f t="shared" si="364"/>
        <v>0</v>
      </c>
      <c r="AA647" s="218">
        <f t="shared" si="364"/>
        <v>0</v>
      </c>
      <c r="AB647" s="218">
        <f t="shared" si="364"/>
        <v>0</v>
      </c>
      <c r="AC647" s="218">
        <f t="shared" si="364"/>
        <v>0</v>
      </c>
      <c r="AD647" s="218">
        <f t="shared" si="364"/>
        <v>0</v>
      </c>
      <c r="AE647" s="218">
        <f t="shared" si="364"/>
        <v>0</v>
      </c>
      <c r="AF647" s="218">
        <f t="shared" si="364"/>
        <v>0</v>
      </c>
      <c r="AG647" s="218">
        <f t="shared" si="364"/>
        <v>0</v>
      </c>
      <c r="AH647" s="218">
        <f t="shared" si="364"/>
        <v>0</v>
      </c>
      <c r="AI647" s="218">
        <f t="shared" si="364"/>
        <v>0</v>
      </c>
      <c r="AJ647" s="218">
        <f t="shared" si="364"/>
        <v>0</v>
      </c>
      <c r="AK647" s="218">
        <f t="shared" si="364"/>
        <v>0</v>
      </c>
      <c r="AL647" s="218">
        <f t="shared" si="364"/>
        <v>0</v>
      </c>
      <c r="AM647" s="218">
        <f t="shared" si="364"/>
        <v>0</v>
      </c>
      <c r="AN647" s="218">
        <f t="shared" si="364"/>
        <v>0</v>
      </c>
      <c r="AO647" s="218">
        <f t="shared" si="364"/>
        <v>0</v>
      </c>
      <c r="AP647" s="218">
        <f t="shared" si="364"/>
        <v>0</v>
      </c>
    </row>
    <row r="648" spans="1:42" x14ac:dyDescent="0.2">
      <c r="A648" s="37" t="s">
        <v>13</v>
      </c>
      <c r="B648" s="28"/>
      <c r="C648" s="20">
        <f>SUM(C638:C647)</f>
        <v>0</v>
      </c>
      <c r="D648" s="20">
        <f t="shared" ref="D648:AP648" si="365">SUM(D638:D647)</f>
        <v>0</v>
      </c>
      <c r="E648" s="20">
        <f t="shared" si="365"/>
        <v>0</v>
      </c>
      <c r="F648" s="20">
        <f t="shared" si="365"/>
        <v>0</v>
      </c>
      <c r="G648" s="20">
        <f t="shared" si="365"/>
        <v>0</v>
      </c>
      <c r="H648" s="20">
        <f t="shared" si="365"/>
        <v>0</v>
      </c>
      <c r="I648" s="20">
        <f t="shared" si="365"/>
        <v>0</v>
      </c>
      <c r="J648" s="20">
        <f t="shared" si="365"/>
        <v>0</v>
      </c>
      <c r="K648" s="20">
        <f t="shared" si="365"/>
        <v>0</v>
      </c>
      <c r="L648" s="20">
        <f t="shared" si="365"/>
        <v>0</v>
      </c>
      <c r="M648" s="20">
        <f t="shared" si="365"/>
        <v>0</v>
      </c>
      <c r="N648" s="20">
        <f t="shared" si="365"/>
        <v>0</v>
      </c>
      <c r="O648" s="20">
        <f t="shared" si="365"/>
        <v>0</v>
      </c>
      <c r="P648" s="20">
        <f t="shared" si="365"/>
        <v>0</v>
      </c>
      <c r="Q648" s="20">
        <f t="shared" si="365"/>
        <v>0</v>
      </c>
      <c r="R648" s="20">
        <f t="shared" si="365"/>
        <v>0</v>
      </c>
      <c r="S648" s="20">
        <f t="shared" si="365"/>
        <v>0</v>
      </c>
      <c r="T648" s="20">
        <f t="shared" si="365"/>
        <v>0</v>
      </c>
      <c r="U648" s="20">
        <f t="shared" si="365"/>
        <v>0</v>
      </c>
      <c r="V648" s="20">
        <f t="shared" si="365"/>
        <v>0</v>
      </c>
      <c r="W648" s="20">
        <f t="shared" si="365"/>
        <v>0</v>
      </c>
      <c r="X648" s="20">
        <f t="shared" si="365"/>
        <v>0</v>
      </c>
      <c r="Y648" s="20">
        <f t="shared" si="365"/>
        <v>0</v>
      </c>
      <c r="Z648" s="20">
        <f t="shared" si="365"/>
        <v>0</v>
      </c>
      <c r="AA648" s="20">
        <f t="shared" si="365"/>
        <v>0</v>
      </c>
      <c r="AB648" s="20">
        <f t="shared" si="365"/>
        <v>0</v>
      </c>
      <c r="AC648" s="20">
        <f t="shared" si="365"/>
        <v>0</v>
      </c>
      <c r="AD648" s="20">
        <f t="shared" si="365"/>
        <v>0</v>
      </c>
      <c r="AE648" s="20">
        <f t="shared" si="365"/>
        <v>0</v>
      </c>
      <c r="AF648" s="20">
        <f t="shared" si="365"/>
        <v>0</v>
      </c>
      <c r="AG648" s="20">
        <f t="shared" si="365"/>
        <v>0</v>
      </c>
      <c r="AH648" s="20">
        <f t="shared" si="365"/>
        <v>0</v>
      </c>
      <c r="AI648" s="20">
        <f t="shared" si="365"/>
        <v>0</v>
      </c>
      <c r="AJ648" s="20">
        <f t="shared" si="365"/>
        <v>0</v>
      </c>
      <c r="AK648" s="20">
        <f t="shared" si="365"/>
        <v>0</v>
      </c>
      <c r="AL648" s="20">
        <f t="shared" si="365"/>
        <v>0</v>
      </c>
      <c r="AM648" s="20">
        <f t="shared" si="365"/>
        <v>0</v>
      </c>
      <c r="AN648" s="20">
        <f t="shared" si="365"/>
        <v>0</v>
      </c>
      <c r="AO648" s="20">
        <f t="shared" si="365"/>
        <v>0</v>
      </c>
      <c r="AP648" s="20">
        <f t="shared" si="365"/>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311</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303</v>
      </c>
      <c r="B651" s="217">
        <v>0</v>
      </c>
      <c r="C651" s="217">
        <f>B654</f>
        <v>0</v>
      </c>
      <c r="D651" s="217">
        <f t="shared" ref="D651:AP651" si="366">C654</f>
        <v>0</v>
      </c>
      <c r="E651" s="217">
        <f t="shared" si="366"/>
        <v>0</v>
      </c>
      <c r="F651" s="217">
        <f t="shared" si="366"/>
        <v>0</v>
      </c>
      <c r="G651" s="217">
        <f t="shared" si="366"/>
        <v>0</v>
      </c>
      <c r="H651" s="217">
        <f t="shared" si="366"/>
        <v>0</v>
      </c>
      <c r="I651" s="217">
        <f t="shared" si="366"/>
        <v>0</v>
      </c>
      <c r="J651" s="217">
        <f t="shared" si="366"/>
        <v>0</v>
      </c>
      <c r="K651" s="217">
        <f t="shared" si="366"/>
        <v>0</v>
      </c>
      <c r="L651" s="217">
        <f t="shared" si="366"/>
        <v>0</v>
      </c>
      <c r="M651" s="217">
        <f t="shared" si="366"/>
        <v>0</v>
      </c>
      <c r="N651" s="217">
        <f t="shared" si="366"/>
        <v>0</v>
      </c>
      <c r="O651" s="217">
        <f t="shared" si="366"/>
        <v>0</v>
      </c>
      <c r="P651" s="217">
        <f t="shared" si="366"/>
        <v>0</v>
      </c>
      <c r="Q651" s="217">
        <f t="shared" si="366"/>
        <v>0</v>
      </c>
      <c r="R651" s="217">
        <f t="shared" si="366"/>
        <v>0</v>
      </c>
      <c r="S651" s="217">
        <f t="shared" si="366"/>
        <v>0</v>
      </c>
      <c r="T651" s="217">
        <f t="shared" si="366"/>
        <v>0</v>
      </c>
      <c r="U651" s="217">
        <f t="shared" si="366"/>
        <v>0</v>
      </c>
      <c r="V651" s="217">
        <f t="shared" si="366"/>
        <v>0</v>
      </c>
      <c r="W651" s="217">
        <f t="shared" si="366"/>
        <v>0</v>
      </c>
      <c r="X651" s="217">
        <f t="shared" si="366"/>
        <v>0</v>
      </c>
      <c r="Y651" s="217">
        <f t="shared" si="366"/>
        <v>0</v>
      </c>
      <c r="Z651" s="217">
        <f t="shared" si="366"/>
        <v>0</v>
      </c>
      <c r="AA651" s="217">
        <f t="shared" si="366"/>
        <v>0</v>
      </c>
      <c r="AB651" s="217">
        <f t="shared" si="366"/>
        <v>0</v>
      </c>
      <c r="AC651" s="217">
        <f t="shared" si="366"/>
        <v>0</v>
      </c>
      <c r="AD651" s="217">
        <f t="shared" si="366"/>
        <v>0</v>
      </c>
      <c r="AE651" s="217">
        <f t="shared" si="366"/>
        <v>0</v>
      </c>
      <c r="AF651" s="217">
        <f t="shared" si="366"/>
        <v>0</v>
      </c>
      <c r="AG651" s="217">
        <f t="shared" si="366"/>
        <v>0</v>
      </c>
      <c r="AH651" s="217">
        <f t="shared" si="366"/>
        <v>0</v>
      </c>
      <c r="AI651" s="217">
        <f t="shared" si="366"/>
        <v>0</v>
      </c>
      <c r="AJ651" s="217">
        <f t="shared" si="366"/>
        <v>0</v>
      </c>
      <c r="AK651" s="217">
        <f t="shared" si="366"/>
        <v>0</v>
      </c>
      <c r="AL651" s="217">
        <f t="shared" si="366"/>
        <v>0</v>
      </c>
      <c r="AM651" s="217">
        <f t="shared" si="366"/>
        <v>0</v>
      </c>
      <c r="AN651" s="217">
        <f t="shared" si="366"/>
        <v>0</v>
      </c>
      <c r="AO651" s="217">
        <f t="shared" si="366"/>
        <v>0</v>
      </c>
      <c r="AP651" s="217">
        <f t="shared" si="366"/>
        <v>0</v>
      </c>
    </row>
    <row r="652" spans="1:42" x14ac:dyDescent="0.2">
      <c r="A652" s="4" t="s">
        <v>73</v>
      </c>
      <c r="B652" s="217">
        <v>0</v>
      </c>
      <c r="C652" s="217">
        <f>C680</f>
        <v>0</v>
      </c>
      <c r="D652" s="217">
        <f t="shared" ref="D652:AP652" si="367">D680</f>
        <v>0</v>
      </c>
      <c r="E652" s="217">
        <f t="shared" si="367"/>
        <v>0</v>
      </c>
      <c r="F652" s="217">
        <f t="shared" si="367"/>
        <v>0</v>
      </c>
      <c r="G652" s="217">
        <f t="shared" si="367"/>
        <v>0</v>
      </c>
      <c r="H652" s="217">
        <f t="shared" si="367"/>
        <v>0</v>
      </c>
      <c r="I652" s="217">
        <f t="shared" si="367"/>
        <v>0</v>
      </c>
      <c r="J652" s="217">
        <f t="shared" si="367"/>
        <v>0</v>
      </c>
      <c r="K652" s="217">
        <f t="shared" si="367"/>
        <v>0</v>
      </c>
      <c r="L652" s="217">
        <f t="shared" si="367"/>
        <v>0</v>
      </c>
      <c r="M652" s="217">
        <f t="shared" si="367"/>
        <v>0</v>
      </c>
      <c r="N652" s="217">
        <f t="shared" si="367"/>
        <v>0</v>
      </c>
      <c r="O652" s="217">
        <f t="shared" si="367"/>
        <v>0</v>
      </c>
      <c r="P652" s="217">
        <f t="shared" si="367"/>
        <v>0</v>
      </c>
      <c r="Q652" s="217">
        <f t="shared" si="367"/>
        <v>0</v>
      </c>
      <c r="R652" s="217">
        <f t="shared" si="367"/>
        <v>0</v>
      </c>
      <c r="S652" s="217">
        <f t="shared" si="367"/>
        <v>0</v>
      </c>
      <c r="T652" s="217">
        <f t="shared" si="367"/>
        <v>0</v>
      </c>
      <c r="U652" s="217">
        <f t="shared" si="367"/>
        <v>0</v>
      </c>
      <c r="V652" s="217">
        <f t="shared" si="367"/>
        <v>0</v>
      </c>
      <c r="W652" s="217">
        <f t="shared" si="367"/>
        <v>0</v>
      </c>
      <c r="X652" s="217">
        <f t="shared" si="367"/>
        <v>0</v>
      </c>
      <c r="Y652" s="217">
        <f t="shared" si="367"/>
        <v>0</v>
      </c>
      <c r="Z652" s="217">
        <f t="shared" si="367"/>
        <v>0</v>
      </c>
      <c r="AA652" s="217">
        <f t="shared" si="367"/>
        <v>0</v>
      </c>
      <c r="AB652" s="217">
        <f t="shared" si="367"/>
        <v>0</v>
      </c>
      <c r="AC652" s="217">
        <f t="shared" si="367"/>
        <v>0</v>
      </c>
      <c r="AD652" s="217">
        <f t="shared" si="367"/>
        <v>0</v>
      </c>
      <c r="AE652" s="217">
        <f t="shared" si="367"/>
        <v>0</v>
      </c>
      <c r="AF652" s="217">
        <f t="shared" si="367"/>
        <v>0</v>
      </c>
      <c r="AG652" s="217">
        <f t="shared" si="367"/>
        <v>0</v>
      </c>
      <c r="AH652" s="217">
        <f t="shared" si="367"/>
        <v>0</v>
      </c>
      <c r="AI652" s="217">
        <f t="shared" si="367"/>
        <v>0</v>
      </c>
      <c r="AJ652" s="217">
        <f t="shared" si="367"/>
        <v>0</v>
      </c>
      <c r="AK652" s="217">
        <f t="shared" si="367"/>
        <v>0</v>
      </c>
      <c r="AL652" s="217">
        <f t="shared" si="367"/>
        <v>0</v>
      </c>
      <c r="AM652" s="217">
        <f t="shared" si="367"/>
        <v>0</v>
      </c>
      <c r="AN652" s="217">
        <f t="shared" si="367"/>
        <v>0</v>
      </c>
      <c r="AO652" s="217">
        <f t="shared" si="367"/>
        <v>0</v>
      </c>
      <c r="AP652" s="217">
        <f t="shared" si="367"/>
        <v>0</v>
      </c>
    </row>
    <row r="653" spans="1:42" x14ac:dyDescent="0.2">
      <c r="A653" s="4" t="s">
        <v>304</v>
      </c>
      <c r="B653" s="218">
        <v>0</v>
      </c>
      <c r="C653" s="218">
        <f>-C668</f>
        <v>0</v>
      </c>
      <c r="D653" s="218">
        <f t="shared" ref="D653:AP653" si="368">-D668</f>
        <v>0</v>
      </c>
      <c r="E653" s="218">
        <f t="shared" si="368"/>
        <v>0</v>
      </c>
      <c r="F653" s="218">
        <f t="shared" si="368"/>
        <v>0</v>
      </c>
      <c r="G653" s="218">
        <f t="shared" si="368"/>
        <v>0</v>
      </c>
      <c r="H653" s="218">
        <f t="shared" si="368"/>
        <v>0</v>
      </c>
      <c r="I653" s="218">
        <f t="shared" si="368"/>
        <v>0</v>
      </c>
      <c r="J653" s="218">
        <f t="shared" si="368"/>
        <v>0</v>
      </c>
      <c r="K653" s="218">
        <f t="shared" si="368"/>
        <v>0</v>
      </c>
      <c r="L653" s="218">
        <f t="shared" si="368"/>
        <v>0</v>
      </c>
      <c r="M653" s="218">
        <f t="shared" si="368"/>
        <v>0</v>
      </c>
      <c r="N653" s="218">
        <f t="shared" si="368"/>
        <v>0</v>
      </c>
      <c r="O653" s="218">
        <f t="shared" si="368"/>
        <v>0</v>
      </c>
      <c r="P653" s="218">
        <f t="shared" si="368"/>
        <v>0</v>
      </c>
      <c r="Q653" s="218">
        <f t="shared" si="368"/>
        <v>0</v>
      </c>
      <c r="R653" s="218">
        <f t="shared" si="368"/>
        <v>0</v>
      </c>
      <c r="S653" s="218">
        <f t="shared" si="368"/>
        <v>0</v>
      </c>
      <c r="T653" s="218">
        <f t="shared" si="368"/>
        <v>0</v>
      </c>
      <c r="U653" s="218">
        <f t="shared" si="368"/>
        <v>0</v>
      </c>
      <c r="V653" s="218">
        <f t="shared" si="368"/>
        <v>0</v>
      </c>
      <c r="W653" s="218">
        <f t="shared" si="368"/>
        <v>0</v>
      </c>
      <c r="X653" s="218">
        <f t="shared" si="368"/>
        <v>0</v>
      </c>
      <c r="Y653" s="218">
        <f t="shared" si="368"/>
        <v>0</v>
      </c>
      <c r="Z653" s="218">
        <f t="shared" si="368"/>
        <v>0</v>
      </c>
      <c r="AA653" s="218">
        <f t="shared" si="368"/>
        <v>0</v>
      </c>
      <c r="AB653" s="218">
        <f t="shared" si="368"/>
        <v>0</v>
      </c>
      <c r="AC653" s="218">
        <f t="shared" si="368"/>
        <v>0</v>
      </c>
      <c r="AD653" s="218">
        <f t="shared" si="368"/>
        <v>0</v>
      </c>
      <c r="AE653" s="218">
        <f t="shared" si="368"/>
        <v>0</v>
      </c>
      <c r="AF653" s="218">
        <f t="shared" si="368"/>
        <v>0</v>
      </c>
      <c r="AG653" s="218">
        <f t="shared" si="368"/>
        <v>0</v>
      </c>
      <c r="AH653" s="218">
        <f t="shared" si="368"/>
        <v>0</v>
      </c>
      <c r="AI653" s="218">
        <f t="shared" si="368"/>
        <v>0</v>
      </c>
      <c r="AJ653" s="218">
        <f t="shared" si="368"/>
        <v>0</v>
      </c>
      <c r="AK653" s="218">
        <f t="shared" si="368"/>
        <v>0</v>
      </c>
      <c r="AL653" s="218">
        <f t="shared" si="368"/>
        <v>0</v>
      </c>
      <c r="AM653" s="218">
        <f t="shared" si="368"/>
        <v>0</v>
      </c>
      <c r="AN653" s="218">
        <f t="shared" si="368"/>
        <v>0</v>
      </c>
      <c r="AO653" s="218">
        <f t="shared" si="368"/>
        <v>0</v>
      </c>
      <c r="AP653" s="218">
        <f t="shared" si="368"/>
        <v>0</v>
      </c>
    </row>
    <row r="654" spans="1:42" x14ac:dyDescent="0.2">
      <c r="A654" s="4" t="s">
        <v>266</v>
      </c>
      <c r="B654" s="217">
        <f>SUM(B651:B653)</f>
        <v>0</v>
      </c>
      <c r="C654" s="217">
        <f>SUM(C651:C653)</f>
        <v>0</v>
      </c>
      <c r="D654" s="217">
        <f t="shared" ref="D654:AP654" si="369">SUM(D651:D653)</f>
        <v>0</v>
      </c>
      <c r="E654" s="217">
        <f t="shared" si="369"/>
        <v>0</v>
      </c>
      <c r="F654" s="217">
        <f t="shared" si="369"/>
        <v>0</v>
      </c>
      <c r="G654" s="217">
        <f t="shared" si="369"/>
        <v>0</v>
      </c>
      <c r="H654" s="217">
        <f t="shared" si="369"/>
        <v>0</v>
      </c>
      <c r="I654" s="217">
        <f t="shared" si="369"/>
        <v>0</v>
      </c>
      <c r="J654" s="217">
        <f t="shared" si="369"/>
        <v>0</v>
      </c>
      <c r="K654" s="217">
        <f t="shared" si="369"/>
        <v>0</v>
      </c>
      <c r="L654" s="217">
        <f t="shared" si="369"/>
        <v>0</v>
      </c>
      <c r="M654" s="217">
        <f t="shared" si="369"/>
        <v>0</v>
      </c>
      <c r="N654" s="217">
        <f t="shared" si="369"/>
        <v>0</v>
      </c>
      <c r="O654" s="217">
        <f t="shared" si="369"/>
        <v>0</v>
      </c>
      <c r="P654" s="217">
        <f t="shared" si="369"/>
        <v>0</v>
      </c>
      <c r="Q654" s="217">
        <f t="shared" si="369"/>
        <v>0</v>
      </c>
      <c r="R654" s="217">
        <f t="shared" si="369"/>
        <v>0</v>
      </c>
      <c r="S654" s="217">
        <f t="shared" si="369"/>
        <v>0</v>
      </c>
      <c r="T654" s="217">
        <f t="shared" si="369"/>
        <v>0</v>
      </c>
      <c r="U654" s="217">
        <f t="shared" si="369"/>
        <v>0</v>
      </c>
      <c r="V654" s="217">
        <f t="shared" si="369"/>
        <v>0</v>
      </c>
      <c r="W654" s="217">
        <f t="shared" si="369"/>
        <v>0</v>
      </c>
      <c r="X654" s="217">
        <f t="shared" si="369"/>
        <v>0</v>
      </c>
      <c r="Y654" s="217">
        <f t="shared" si="369"/>
        <v>0</v>
      </c>
      <c r="Z654" s="217">
        <f t="shared" si="369"/>
        <v>0</v>
      </c>
      <c r="AA654" s="217">
        <f t="shared" si="369"/>
        <v>0</v>
      </c>
      <c r="AB654" s="217">
        <f t="shared" si="369"/>
        <v>0</v>
      </c>
      <c r="AC654" s="217">
        <f t="shared" si="369"/>
        <v>0</v>
      </c>
      <c r="AD654" s="217">
        <f t="shared" si="369"/>
        <v>0</v>
      </c>
      <c r="AE654" s="217">
        <f t="shared" si="369"/>
        <v>0</v>
      </c>
      <c r="AF654" s="217">
        <f t="shared" si="369"/>
        <v>0</v>
      </c>
      <c r="AG654" s="217">
        <f t="shared" si="369"/>
        <v>0</v>
      </c>
      <c r="AH654" s="217">
        <f t="shared" si="369"/>
        <v>0</v>
      </c>
      <c r="AI654" s="217">
        <f t="shared" si="369"/>
        <v>0</v>
      </c>
      <c r="AJ654" s="217">
        <f t="shared" si="369"/>
        <v>0</v>
      </c>
      <c r="AK654" s="217">
        <f t="shared" si="369"/>
        <v>0</v>
      </c>
      <c r="AL654" s="217">
        <f t="shared" si="369"/>
        <v>0</v>
      </c>
      <c r="AM654" s="217">
        <f t="shared" si="369"/>
        <v>0</v>
      </c>
      <c r="AN654" s="217">
        <f t="shared" si="369"/>
        <v>0</v>
      </c>
      <c r="AO654" s="217">
        <f t="shared" si="369"/>
        <v>0</v>
      </c>
      <c r="AP654" s="217">
        <f t="shared" si="369"/>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306</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307</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0">SUM(C658:AP658)</f>
        <v>0</v>
      </c>
      <c r="C658" s="213">
        <f t="shared" ref="C658:AP658" si="371">IF(C$2&gt;analysis_period,0,IF(C$2=equip2_reserve_freq*$A658,equip2_reserve_cost*system_capacity*1000*(1+inflation_rate/100)^B$2,0))</f>
        <v>0</v>
      </c>
      <c r="D658" s="213">
        <f t="shared" si="371"/>
        <v>0</v>
      </c>
      <c r="E658" s="213">
        <f t="shared" si="371"/>
        <v>0</v>
      </c>
      <c r="F658" s="213">
        <f t="shared" si="371"/>
        <v>0</v>
      </c>
      <c r="G658" s="213">
        <f t="shared" si="371"/>
        <v>0</v>
      </c>
      <c r="H658" s="213">
        <f t="shared" si="371"/>
        <v>0</v>
      </c>
      <c r="I658" s="213">
        <f t="shared" si="371"/>
        <v>0</v>
      </c>
      <c r="J658" s="213">
        <f t="shared" si="371"/>
        <v>0</v>
      </c>
      <c r="K658" s="213">
        <f t="shared" si="371"/>
        <v>0</v>
      </c>
      <c r="L658" s="213">
        <f t="shared" si="371"/>
        <v>0</v>
      </c>
      <c r="M658" s="213">
        <f t="shared" si="371"/>
        <v>0</v>
      </c>
      <c r="N658" s="213">
        <f t="shared" si="371"/>
        <v>0</v>
      </c>
      <c r="O658" s="213">
        <f t="shared" si="371"/>
        <v>0</v>
      </c>
      <c r="P658" s="213">
        <f t="shared" si="371"/>
        <v>0</v>
      </c>
      <c r="Q658" s="213">
        <f t="shared" si="371"/>
        <v>0</v>
      </c>
      <c r="R658" s="213">
        <f t="shared" si="371"/>
        <v>0</v>
      </c>
      <c r="S658" s="213">
        <f t="shared" si="371"/>
        <v>0</v>
      </c>
      <c r="T658" s="213">
        <f t="shared" si="371"/>
        <v>0</v>
      </c>
      <c r="U658" s="213">
        <f t="shared" si="371"/>
        <v>0</v>
      </c>
      <c r="V658" s="213">
        <f t="shared" si="371"/>
        <v>0</v>
      </c>
      <c r="W658" s="213">
        <f t="shared" si="371"/>
        <v>0</v>
      </c>
      <c r="X658" s="213">
        <f t="shared" si="371"/>
        <v>0</v>
      </c>
      <c r="Y658" s="213">
        <f t="shared" si="371"/>
        <v>0</v>
      </c>
      <c r="Z658" s="213">
        <f t="shared" si="371"/>
        <v>0</v>
      </c>
      <c r="AA658" s="213">
        <f t="shared" si="371"/>
        <v>0</v>
      </c>
      <c r="AB658" s="213">
        <f t="shared" si="371"/>
        <v>0</v>
      </c>
      <c r="AC658" s="213">
        <f t="shared" si="371"/>
        <v>0</v>
      </c>
      <c r="AD658" s="213">
        <f t="shared" si="371"/>
        <v>0</v>
      </c>
      <c r="AE658" s="213">
        <f t="shared" si="371"/>
        <v>0</v>
      </c>
      <c r="AF658" s="213">
        <f t="shared" si="371"/>
        <v>0</v>
      </c>
      <c r="AG658" s="213">
        <f t="shared" si="371"/>
        <v>0</v>
      </c>
      <c r="AH658" s="213">
        <f t="shared" si="371"/>
        <v>0</v>
      </c>
      <c r="AI658" s="213">
        <f t="shared" si="371"/>
        <v>0</v>
      </c>
      <c r="AJ658" s="213">
        <f t="shared" si="371"/>
        <v>0</v>
      </c>
      <c r="AK658" s="213">
        <f t="shared" si="371"/>
        <v>0</v>
      </c>
      <c r="AL658" s="213">
        <f t="shared" si="371"/>
        <v>0</v>
      </c>
      <c r="AM658" s="213">
        <f t="shared" si="371"/>
        <v>0</v>
      </c>
      <c r="AN658" s="213">
        <f t="shared" si="371"/>
        <v>0</v>
      </c>
      <c r="AO658" s="213">
        <f t="shared" si="371"/>
        <v>0</v>
      </c>
      <c r="AP658" s="213">
        <f t="shared" si="371"/>
        <v>0</v>
      </c>
    </row>
    <row r="659" spans="1:42" x14ac:dyDescent="0.2">
      <c r="A659" s="4">
        <f>A658+1</f>
        <v>2</v>
      </c>
      <c r="B659" s="233">
        <f t="shared" si="370"/>
        <v>0</v>
      </c>
      <c r="C659" s="213">
        <f t="shared" ref="C659:AP659" si="372">IF(C$2&gt;analysis_period,0,IF(C$2=equip2_reserve_freq*$A659,equip2_reserve_cost*system_capacity*1000*(1+inflation_rate/100)^B$2,0))</f>
        <v>0</v>
      </c>
      <c r="D659" s="213">
        <f t="shared" si="372"/>
        <v>0</v>
      </c>
      <c r="E659" s="213">
        <f t="shared" si="372"/>
        <v>0</v>
      </c>
      <c r="F659" s="213">
        <f t="shared" si="372"/>
        <v>0</v>
      </c>
      <c r="G659" s="213">
        <f t="shared" si="372"/>
        <v>0</v>
      </c>
      <c r="H659" s="213">
        <f t="shared" si="372"/>
        <v>0</v>
      </c>
      <c r="I659" s="213">
        <f t="shared" si="372"/>
        <v>0</v>
      </c>
      <c r="J659" s="213">
        <f t="shared" si="372"/>
        <v>0</v>
      </c>
      <c r="K659" s="213">
        <f t="shared" si="372"/>
        <v>0</v>
      </c>
      <c r="L659" s="213">
        <f t="shared" si="372"/>
        <v>0</v>
      </c>
      <c r="M659" s="213">
        <f t="shared" si="372"/>
        <v>0</v>
      </c>
      <c r="N659" s="213">
        <f t="shared" si="372"/>
        <v>0</v>
      </c>
      <c r="O659" s="213">
        <f t="shared" si="372"/>
        <v>0</v>
      </c>
      <c r="P659" s="213">
        <f t="shared" si="372"/>
        <v>0</v>
      </c>
      <c r="Q659" s="213">
        <f t="shared" si="372"/>
        <v>0</v>
      </c>
      <c r="R659" s="213">
        <f t="shared" si="372"/>
        <v>0</v>
      </c>
      <c r="S659" s="213">
        <f t="shared" si="372"/>
        <v>0</v>
      </c>
      <c r="T659" s="213">
        <f t="shared" si="372"/>
        <v>0</v>
      </c>
      <c r="U659" s="213">
        <f t="shared" si="372"/>
        <v>0</v>
      </c>
      <c r="V659" s="213">
        <f t="shared" si="372"/>
        <v>0</v>
      </c>
      <c r="W659" s="213">
        <f t="shared" si="372"/>
        <v>0</v>
      </c>
      <c r="X659" s="213">
        <f t="shared" si="372"/>
        <v>0</v>
      </c>
      <c r="Y659" s="213">
        <f t="shared" si="372"/>
        <v>0</v>
      </c>
      <c r="Z659" s="213">
        <f t="shared" si="372"/>
        <v>0</v>
      </c>
      <c r="AA659" s="213">
        <f t="shared" si="372"/>
        <v>0</v>
      </c>
      <c r="AB659" s="213">
        <f t="shared" si="372"/>
        <v>0</v>
      </c>
      <c r="AC659" s="213">
        <f t="shared" si="372"/>
        <v>0</v>
      </c>
      <c r="AD659" s="213">
        <f t="shared" si="372"/>
        <v>0</v>
      </c>
      <c r="AE659" s="213">
        <f t="shared" si="372"/>
        <v>0</v>
      </c>
      <c r="AF659" s="213">
        <f t="shared" si="372"/>
        <v>0</v>
      </c>
      <c r="AG659" s="213">
        <f t="shared" si="372"/>
        <v>0</v>
      </c>
      <c r="AH659" s="213">
        <f t="shared" si="372"/>
        <v>0</v>
      </c>
      <c r="AI659" s="213">
        <f t="shared" si="372"/>
        <v>0</v>
      </c>
      <c r="AJ659" s="213">
        <f t="shared" si="372"/>
        <v>0</v>
      </c>
      <c r="AK659" s="213">
        <f t="shared" si="372"/>
        <v>0</v>
      </c>
      <c r="AL659" s="213">
        <f t="shared" si="372"/>
        <v>0</v>
      </c>
      <c r="AM659" s="213">
        <f t="shared" si="372"/>
        <v>0</v>
      </c>
      <c r="AN659" s="213">
        <f t="shared" si="372"/>
        <v>0</v>
      </c>
      <c r="AO659" s="213">
        <f t="shared" si="372"/>
        <v>0</v>
      </c>
      <c r="AP659" s="213">
        <f t="shared" si="372"/>
        <v>0</v>
      </c>
    </row>
    <row r="660" spans="1:42" x14ac:dyDescent="0.2">
      <c r="A660" s="4">
        <f t="shared" ref="A660:A667" si="373">A659+1</f>
        <v>3</v>
      </c>
      <c r="B660" s="233">
        <f t="shared" si="370"/>
        <v>0</v>
      </c>
      <c r="C660" s="213">
        <f t="shared" ref="C660:AP660" si="374">IF(C$2&gt;analysis_period,0,IF(C$2=equip2_reserve_freq*$A660,equip2_reserve_cost*system_capacity*1000*(1+inflation_rate/100)^B$2,0))</f>
        <v>0</v>
      </c>
      <c r="D660" s="213">
        <f t="shared" si="374"/>
        <v>0</v>
      </c>
      <c r="E660" s="213">
        <f t="shared" si="374"/>
        <v>0</v>
      </c>
      <c r="F660" s="213">
        <f t="shared" si="374"/>
        <v>0</v>
      </c>
      <c r="G660" s="213">
        <f t="shared" si="374"/>
        <v>0</v>
      </c>
      <c r="H660" s="213">
        <f t="shared" si="374"/>
        <v>0</v>
      </c>
      <c r="I660" s="213">
        <f t="shared" si="374"/>
        <v>0</v>
      </c>
      <c r="J660" s="213">
        <f t="shared" si="374"/>
        <v>0</v>
      </c>
      <c r="K660" s="213">
        <f t="shared" si="374"/>
        <v>0</v>
      </c>
      <c r="L660" s="213">
        <f t="shared" si="374"/>
        <v>0</v>
      </c>
      <c r="M660" s="213">
        <f t="shared" si="374"/>
        <v>0</v>
      </c>
      <c r="N660" s="213">
        <f t="shared" si="374"/>
        <v>0</v>
      </c>
      <c r="O660" s="213">
        <f t="shared" si="374"/>
        <v>0</v>
      </c>
      <c r="P660" s="213">
        <f t="shared" si="374"/>
        <v>0</v>
      </c>
      <c r="Q660" s="213">
        <f t="shared" si="374"/>
        <v>0</v>
      </c>
      <c r="R660" s="213">
        <f t="shared" si="374"/>
        <v>0</v>
      </c>
      <c r="S660" s="213">
        <f t="shared" si="374"/>
        <v>0</v>
      </c>
      <c r="T660" s="213">
        <f t="shared" si="374"/>
        <v>0</v>
      </c>
      <c r="U660" s="213">
        <f t="shared" si="374"/>
        <v>0</v>
      </c>
      <c r="V660" s="213">
        <f t="shared" si="374"/>
        <v>0</v>
      </c>
      <c r="W660" s="213">
        <f t="shared" si="374"/>
        <v>0</v>
      </c>
      <c r="X660" s="213">
        <f t="shared" si="374"/>
        <v>0</v>
      </c>
      <c r="Y660" s="213">
        <f t="shared" si="374"/>
        <v>0</v>
      </c>
      <c r="Z660" s="213">
        <f t="shared" si="374"/>
        <v>0</v>
      </c>
      <c r="AA660" s="213">
        <f t="shared" si="374"/>
        <v>0</v>
      </c>
      <c r="AB660" s="213">
        <f t="shared" si="374"/>
        <v>0</v>
      </c>
      <c r="AC660" s="213">
        <f t="shared" si="374"/>
        <v>0</v>
      </c>
      <c r="AD660" s="213">
        <f t="shared" si="374"/>
        <v>0</v>
      </c>
      <c r="AE660" s="213">
        <f t="shared" si="374"/>
        <v>0</v>
      </c>
      <c r="AF660" s="213">
        <f t="shared" si="374"/>
        <v>0</v>
      </c>
      <c r="AG660" s="213">
        <f t="shared" si="374"/>
        <v>0</v>
      </c>
      <c r="AH660" s="213">
        <f t="shared" si="374"/>
        <v>0</v>
      </c>
      <c r="AI660" s="213">
        <f t="shared" si="374"/>
        <v>0</v>
      </c>
      <c r="AJ660" s="213">
        <f t="shared" si="374"/>
        <v>0</v>
      </c>
      <c r="AK660" s="213">
        <f t="shared" si="374"/>
        <v>0</v>
      </c>
      <c r="AL660" s="213">
        <f t="shared" si="374"/>
        <v>0</v>
      </c>
      <c r="AM660" s="213">
        <f t="shared" si="374"/>
        <v>0</v>
      </c>
      <c r="AN660" s="213">
        <f t="shared" si="374"/>
        <v>0</v>
      </c>
      <c r="AO660" s="213">
        <f t="shared" si="374"/>
        <v>0</v>
      </c>
      <c r="AP660" s="213">
        <f t="shared" si="374"/>
        <v>0</v>
      </c>
    </row>
    <row r="661" spans="1:42" x14ac:dyDescent="0.2">
      <c r="A661" s="4">
        <f t="shared" si="373"/>
        <v>4</v>
      </c>
      <c r="B661" s="233">
        <f t="shared" si="370"/>
        <v>0</v>
      </c>
      <c r="C661" s="213">
        <f t="shared" ref="C661:AP661" si="375">IF(C$2&gt;analysis_period,0,IF(C$2=equip2_reserve_freq*$A661,equip2_reserve_cost*system_capacity*1000*(1+inflation_rate/100)^B$2,0))</f>
        <v>0</v>
      </c>
      <c r="D661" s="213">
        <f t="shared" si="375"/>
        <v>0</v>
      </c>
      <c r="E661" s="213">
        <f t="shared" si="375"/>
        <v>0</v>
      </c>
      <c r="F661" s="213">
        <f t="shared" si="375"/>
        <v>0</v>
      </c>
      <c r="G661" s="213">
        <f t="shared" si="375"/>
        <v>0</v>
      </c>
      <c r="H661" s="213">
        <f t="shared" si="375"/>
        <v>0</v>
      </c>
      <c r="I661" s="213">
        <f t="shared" si="375"/>
        <v>0</v>
      </c>
      <c r="J661" s="213">
        <f t="shared" si="375"/>
        <v>0</v>
      </c>
      <c r="K661" s="213">
        <f t="shared" si="375"/>
        <v>0</v>
      </c>
      <c r="L661" s="213">
        <f t="shared" si="375"/>
        <v>0</v>
      </c>
      <c r="M661" s="213">
        <f t="shared" si="375"/>
        <v>0</v>
      </c>
      <c r="N661" s="213">
        <f t="shared" si="375"/>
        <v>0</v>
      </c>
      <c r="O661" s="213">
        <f t="shared" si="375"/>
        <v>0</v>
      </c>
      <c r="P661" s="213">
        <f t="shared" si="375"/>
        <v>0</v>
      </c>
      <c r="Q661" s="213">
        <f t="shared" si="375"/>
        <v>0</v>
      </c>
      <c r="R661" s="213">
        <f t="shared" si="375"/>
        <v>0</v>
      </c>
      <c r="S661" s="213">
        <f t="shared" si="375"/>
        <v>0</v>
      </c>
      <c r="T661" s="213">
        <f t="shared" si="375"/>
        <v>0</v>
      </c>
      <c r="U661" s="213">
        <f t="shared" si="375"/>
        <v>0</v>
      </c>
      <c r="V661" s="213">
        <f t="shared" si="375"/>
        <v>0</v>
      </c>
      <c r="W661" s="213">
        <f t="shared" si="375"/>
        <v>0</v>
      </c>
      <c r="X661" s="213">
        <f t="shared" si="375"/>
        <v>0</v>
      </c>
      <c r="Y661" s="213">
        <f t="shared" si="375"/>
        <v>0</v>
      </c>
      <c r="Z661" s="213">
        <f t="shared" si="375"/>
        <v>0</v>
      </c>
      <c r="AA661" s="213">
        <f t="shared" si="375"/>
        <v>0</v>
      </c>
      <c r="AB661" s="213">
        <f t="shared" si="375"/>
        <v>0</v>
      </c>
      <c r="AC661" s="213">
        <f t="shared" si="375"/>
        <v>0</v>
      </c>
      <c r="AD661" s="213">
        <f t="shared" si="375"/>
        <v>0</v>
      </c>
      <c r="AE661" s="213">
        <f t="shared" si="375"/>
        <v>0</v>
      </c>
      <c r="AF661" s="213">
        <f t="shared" si="375"/>
        <v>0</v>
      </c>
      <c r="AG661" s="213">
        <f t="shared" si="375"/>
        <v>0</v>
      </c>
      <c r="AH661" s="213">
        <f t="shared" si="375"/>
        <v>0</v>
      </c>
      <c r="AI661" s="213">
        <f t="shared" si="375"/>
        <v>0</v>
      </c>
      <c r="AJ661" s="213">
        <f t="shared" si="375"/>
        <v>0</v>
      </c>
      <c r="AK661" s="213">
        <f t="shared" si="375"/>
        <v>0</v>
      </c>
      <c r="AL661" s="213">
        <f t="shared" si="375"/>
        <v>0</v>
      </c>
      <c r="AM661" s="213">
        <f t="shared" si="375"/>
        <v>0</v>
      </c>
      <c r="AN661" s="213">
        <f t="shared" si="375"/>
        <v>0</v>
      </c>
      <c r="AO661" s="213">
        <f t="shared" si="375"/>
        <v>0</v>
      </c>
      <c r="AP661" s="213">
        <f t="shared" si="375"/>
        <v>0</v>
      </c>
    </row>
    <row r="662" spans="1:42" x14ac:dyDescent="0.2">
      <c r="A662" s="4">
        <f t="shared" si="373"/>
        <v>5</v>
      </c>
      <c r="B662" s="233">
        <f t="shared" si="370"/>
        <v>0</v>
      </c>
      <c r="C662" s="213">
        <f t="shared" ref="C662:AP662" si="376">IF(C$2&gt;analysis_period,0,IF(C$2=equip2_reserve_freq*$A662,equip2_reserve_cost*system_capacity*1000*(1+inflation_rate/100)^B$2,0))</f>
        <v>0</v>
      </c>
      <c r="D662" s="213">
        <f t="shared" si="376"/>
        <v>0</v>
      </c>
      <c r="E662" s="213">
        <f t="shared" si="376"/>
        <v>0</v>
      </c>
      <c r="F662" s="213">
        <f t="shared" si="376"/>
        <v>0</v>
      </c>
      <c r="G662" s="213">
        <f t="shared" si="376"/>
        <v>0</v>
      </c>
      <c r="H662" s="213">
        <f t="shared" si="376"/>
        <v>0</v>
      </c>
      <c r="I662" s="213">
        <f t="shared" si="376"/>
        <v>0</v>
      </c>
      <c r="J662" s="213">
        <f t="shared" si="376"/>
        <v>0</v>
      </c>
      <c r="K662" s="213">
        <f t="shared" si="376"/>
        <v>0</v>
      </c>
      <c r="L662" s="213">
        <f t="shared" si="376"/>
        <v>0</v>
      </c>
      <c r="M662" s="213">
        <f t="shared" si="376"/>
        <v>0</v>
      </c>
      <c r="N662" s="213">
        <f t="shared" si="376"/>
        <v>0</v>
      </c>
      <c r="O662" s="213">
        <f t="shared" si="376"/>
        <v>0</v>
      </c>
      <c r="P662" s="213">
        <f t="shared" si="376"/>
        <v>0</v>
      </c>
      <c r="Q662" s="213">
        <f t="shared" si="376"/>
        <v>0</v>
      </c>
      <c r="R662" s="213">
        <f t="shared" si="376"/>
        <v>0</v>
      </c>
      <c r="S662" s="213">
        <f t="shared" si="376"/>
        <v>0</v>
      </c>
      <c r="T662" s="213">
        <f t="shared" si="376"/>
        <v>0</v>
      </c>
      <c r="U662" s="213">
        <f t="shared" si="376"/>
        <v>0</v>
      </c>
      <c r="V662" s="213">
        <f t="shared" si="376"/>
        <v>0</v>
      </c>
      <c r="W662" s="213">
        <f t="shared" si="376"/>
        <v>0</v>
      </c>
      <c r="X662" s="213">
        <f t="shared" si="376"/>
        <v>0</v>
      </c>
      <c r="Y662" s="213">
        <f t="shared" si="376"/>
        <v>0</v>
      </c>
      <c r="Z662" s="213">
        <f t="shared" si="376"/>
        <v>0</v>
      </c>
      <c r="AA662" s="213">
        <f t="shared" si="376"/>
        <v>0</v>
      </c>
      <c r="AB662" s="213">
        <f t="shared" si="376"/>
        <v>0</v>
      </c>
      <c r="AC662" s="213">
        <f t="shared" si="376"/>
        <v>0</v>
      </c>
      <c r="AD662" s="213">
        <f t="shared" si="376"/>
        <v>0</v>
      </c>
      <c r="AE662" s="213">
        <f t="shared" si="376"/>
        <v>0</v>
      </c>
      <c r="AF662" s="213">
        <f t="shared" si="376"/>
        <v>0</v>
      </c>
      <c r="AG662" s="213">
        <f t="shared" si="376"/>
        <v>0</v>
      </c>
      <c r="AH662" s="213">
        <f t="shared" si="376"/>
        <v>0</v>
      </c>
      <c r="AI662" s="213">
        <f t="shared" si="376"/>
        <v>0</v>
      </c>
      <c r="AJ662" s="213">
        <f t="shared" si="376"/>
        <v>0</v>
      </c>
      <c r="AK662" s="213">
        <f t="shared" si="376"/>
        <v>0</v>
      </c>
      <c r="AL662" s="213">
        <f t="shared" si="376"/>
        <v>0</v>
      </c>
      <c r="AM662" s="213">
        <f t="shared" si="376"/>
        <v>0</v>
      </c>
      <c r="AN662" s="213">
        <f t="shared" si="376"/>
        <v>0</v>
      </c>
      <c r="AO662" s="213">
        <f t="shared" si="376"/>
        <v>0</v>
      </c>
      <c r="AP662" s="213">
        <f t="shared" si="376"/>
        <v>0</v>
      </c>
    </row>
    <row r="663" spans="1:42" x14ac:dyDescent="0.2">
      <c r="A663" s="4">
        <f t="shared" si="373"/>
        <v>6</v>
      </c>
      <c r="B663" s="233">
        <f t="shared" si="370"/>
        <v>0</v>
      </c>
      <c r="C663" s="213">
        <f t="shared" ref="C663:AP663" si="377">IF(C$2&gt;analysis_period,0,IF(C$2=equip2_reserve_freq*$A663,equip2_reserve_cost*system_capacity*1000*(1+inflation_rate/100)^B$2,0))</f>
        <v>0</v>
      </c>
      <c r="D663" s="213">
        <f t="shared" si="377"/>
        <v>0</v>
      </c>
      <c r="E663" s="213">
        <f t="shared" si="377"/>
        <v>0</v>
      </c>
      <c r="F663" s="213">
        <f t="shared" si="377"/>
        <v>0</v>
      </c>
      <c r="G663" s="213">
        <f t="shared" si="377"/>
        <v>0</v>
      </c>
      <c r="H663" s="213">
        <f t="shared" si="377"/>
        <v>0</v>
      </c>
      <c r="I663" s="213">
        <f t="shared" si="377"/>
        <v>0</v>
      </c>
      <c r="J663" s="213">
        <f t="shared" si="377"/>
        <v>0</v>
      </c>
      <c r="K663" s="213">
        <f t="shared" si="377"/>
        <v>0</v>
      </c>
      <c r="L663" s="213">
        <f t="shared" si="377"/>
        <v>0</v>
      </c>
      <c r="M663" s="213">
        <f t="shared" si="377"/>
        <v>0</v>
      </c>
      <c r="N663" s="213">
        <f t="shared" si="377"/>
        <v>0</v>
      </c>
      <c r="O663" s="213">
        <f t="shared" si="377"/>
        <v>0</v>
      </c>
      <c r="P663" s="213">
        <f t="shared" si="377"/>
        <v>0</v>
      </c>
      <c r="Q663" s="213">
        <f t="shared" si="377"/>
        <v>0</v>
      </c>
      <c r="R663" s="213">
        <f t="shared" si="377"/>
        <v>0</v>
      </c>
      <c r="S663" s="213">
        <f t="shared" si="377"/>
        <v>0</v>
      </c>
      <c r="T663" s="213">
        <f t="shared" si="377"/>
        <v>0</v>
      </c>
      <c r="U663" s="213">
        <f t="shared" si="377"/>
        <v>0</v>
      </c>
      <c r="V663" s="213">
        <f t="shared" si="377"/>
        <v>0</v>
      </c>
      <c r="W663" s="213">
        <f t="shared" si="377"/>
        <v>0</v>
      </c>
      <c r="X663" s="213">
        <f t="shared" si="377"/>
        <v>0</v>
      </c>
      <c r="Y663" s="213">
        <f t="shared" si="377"/>
        <v>0</v>
      </c>
      <c r="Z663" s="213">
        <f t="shared" si="377"/>
        <v>0</v>
      </c>
      <c r="AA663" s="213">
        <f t="shared" si="377"/>
        <v>0</v>
      </c>
      <c r="AB663" s="213">
        <f t="shared" si="377"/>
        <v>0</v>
      </c>
      <c r="AC663" s="213">
        <f t="shared" si="377"/>
        <v>0</v>
      </c>
      <c r="AD663" s="213">
        <f t="shared" si="377"/>
        <v>0</v>
      </c>
      <c r="AE663" s="213">
        <f t="shared" si="377"/>
        <v>0</v>
      </c>
      <c r="AF663" s="213">
        <f t="shared" si="377"/>
        <v>0</v>
      </c>
      <c r="AG663" s="213">
        <f t="shared" si="377"/>
        <v>0</v>
      </c>
      <c r="AH663" s="213">
        <f t="shared" si="377"/>
        <v>0</v>
      </c>
      <c r="AI663" s="213">
        <f t="shared" si="377"/>
        <v>0</v>
      </c>
      <c r="AJ663" s="213">
        <f t="shared" si="377"/>
        <v>0</v>
      </c>
      <c r="AK663" s="213">
        <f t="shared" si="377"/>
        <v>0</v>
      </c>
      <c r="AL663" s="213">
        <f t="shared" si="377"/>
        <v>0</v>
      </c>
      <c r="AM663" s="213">
        <f t="shared" si="377"/>
        <v>0</v>
      </c>
      <c r="AN663" s="213">
        <f t="shared" si="377"/>
        <v>0</v>
      </c>
      <c r="AO663" s="213">
        <f t="shared" si="377"/>
        <v>0</v>
      </c>
      <c r="AP663" s="213">
        <f t="shared" si="377"/>
        <v>0</v>
      </c>
    </row>
    <row r="664" spans="1:42" x14ac:dyDescent="0.2">
      <c r="A664" s="4">
        <f t="shared" si="373"/>
        <v>7</v>
      </c>
      <c r="B664" s="233">
        <f t="shared" si="370"/>
        <v>0</v>
      </c>
      <c r="C664" s="213">
        <f t="shared" ref="C664:AP664" si="378">IF(C$2&gt;analysis_period,0,IF(C$2=equip2_reserve_freq*$A664,equip2_reserve_cost*system_capacity*1000*(1+inflation_rate/100)^B$2,0))</f>
        <v>0</v>
      </c>
      <c r="D664" s="213">
        <f t="shared" si="378"/>
        <v>0</v>
      </c>
      <c r="E664" s="213">
        <f t="shared" si="378"/>
        <v>0</v>
      </c>
      <c r="F664" s="213">
        <f t="shared" si="378"/>
        <v>0</v>
      </c>
      <c r="G664" s="213">
        <f t="shared" si="378"/>
        <v>0</v>
      </c>
      <c r="H664" s="213">
        <f t="shared" si="378"/>
        <v>0</v>
      </c>
      <c r="I664" s="213">
        <f t="shared" si="378"/>
        <v>0</v>
      </c>
      <c r="J664" s="213">
        <f t="shared" si="378"/>
        <v>0</v>
      </c>
      <c r="K664" s="213">
        <f t="shared" si="378"/>
        <v>0</v>
      </c>
      <c r="L664" s="213">
        <f t="shared" si="378"/>
        <v>0</v>
      </c>
      <c r="M664" s="213">
        <f t="shared" si="378"/>
        <v>0</v>
      </c>
      <c r="N664" s="213">
        <f t="shared" si="378"/>
        <v>0</v>
      </c>
      <c r="O664" s="213">
        <f t="shared" si="378"/>
        <v>0</v>
      </c>
      <c r="P664" s="213">
        <f t="shared" si="378"/>
        <v>0</v>
      </c>
      <c r="Q664" s="213">
        <f t="shared" si="378"/>
        <v>0</v>
      </c>
      <c r="R664" s="213">
        <f t="shared" si="378"/>
        <v>0</v>
      </c>
      <c r="S664" s="213">
        <f t="shared" si="378"/>
        <v>0</v>
      </c>
      <c r="T664" s="213">
        <f t="shared" si="378"/>
        <v>0</v>
      </c>
      <c r="U664" s="213">
        <f t="shared" si="378"/>
        <v>0</v>
      </c>
      <c r="V664" s="213">
        <f t="shared" si="378"/>
        <v>0</v>
      </c>
      <c r="W664" s="213">
        <f t="shared" si="378"/>
        <v>0</v>
      </c>
      <c r="X664" s="213">
        <f t="shared" si="378"/>
        <v>0</v>
      </c>
      <c r="Y664" s="213">
        <f t="shared" si="378"/>
        <v>0</v>
      </c>
      <c r="Z664" s="213">
        <f t="shared" si="378"/>
        <v>0</v>
      </c>
      <c r="AA664" s="213">
        <f t="shared" si="378"/>
        <v>0</v>
      </c>
      <c r="AB664" s="213">
        <f t="shared" si="378"/>
        <v>0</v>
      </c>
      <c r="AC664" s="213">
        <f t="shared" si="378"/>
        <v>0</v>
      </c>
      <c r="AD664" s="213">
        <f t="shared" si="378"/>
        <v>0</v>
      </c>
      <c r="AE664" s="213">
        <f t="shared" si="378"/>
        <v>0</v>
      </c>
      <c r="AF664" s="213">
        <f t="shared" si="378"/>
        <v>0</v>
      </c>
      <c r="AG664" s="213">
        <f t="shared" si="378"/>
        <v>0</v>
      </c>
      <c r="AH664" s="213">
        <f t="shared" si="378"/>
        <v>0</v>
      </c>
      <c r="AI664" s="213">
        <f t="shared" si="378"/>
        <v>0</v>
      </c>
      <c r="AJ664" s="213">
        <f t="shared" si="378"/>
        <v>0</v>
      </c>
      <c r="AK664" s="213">
        <f t="shared" si="378"/>
        <v>0</v>
      </c>
      <c r="AL664" s="213">
        <f t="shared" si="378"/>
        <v>0</v>
      </c>
      <c r="AM664" s="213">
        <f t="shared" si="378"/>
        <v>0</v>
      </c>
      <c r="AN664" s="213">
        <f t="shared" si="378"/>
        <v>0</v>
      </c>
      <c r="AO664" s="213">
        <f t="shared" si="378"/>
        <v>0</v>
      </c>
      <c r="AP664" s="213">
        <f t="shared" si="378"/>
        <v>0</v>
      </c>
    </row>
    <row r="665" spans="1:42" x14ac:dyDescent="0.2">
      <c r="A665" s="4">
        <f t="shared" si="373"/>
        <v>8</v>
      </c>
      <c r="B665" s="233">
        <f t="shared" si="370"/>
        <v>0</v>
      </c>
      <c r="C665" s="213">
        <f t="shared" ref="C665:AP665" si="379">IF(C$2&gt;analysis_period,0,IF(C$2=equip2_reserve_freq*$A665,equip2_reserve_cost*system_capacity*1000*(1+inflation_rate/100)^B$2,0))</f>
        <v>0</v>
      </c>
      <c r="D665" s="213">
        <f t="shared" si="379"/>
        <v>0</v>
      </c>
      <c r="E665" s="213">
        <f t="shared" si="379"/>
        <v>0</v>
      </c>
      <c r="F665" s="213">
        <f t="shared" si="379"/>
        <v>0</v>
      </c>
      <c r="G665" s="213">
        <f t="shared" si="379"/>
        <v>0</v>
      </c>
      <c r="H665" s="213">
        <f t="shared" si="379"/>
        <v>0</v>
      </c>
      <c r="I665" s="213">
        <f t="shared" si="379"/>
        <v>0</v>
      </c>
      <c r="J665" s="213">
        <f t="shared" si="379"/>
        <v>0</v>
      </c>
      <c r="K665" s="213">
        <f t="shared" si="379"/>
        <v>0</v>
      </c>
      <c r="L665" s="213">
        <f t="shared" si="379"/>
        <v>0</v>
      </c>
      <c r="M665" s="213">
        <f t="shared" si="379"/>
        <v>0</v>
      </c>
      <c r="N665" s="213">
        <f t="shared" si="379"/>
        <v>0</v>
      </c>
      <c r="O665" s="213">
        <f t="shared" si="379"/>
        <v>0</v>
      </c>
      <c r="P665" s="213">
        <f t="shared" si="379"/>
        <v>0</v>
      </c>
      <c r="Q665" s="213">
        <f t="shared" si="379"/>
        <v>0</v>
      </c>
      <c r="R665" s="213">
        <f t="shared" si="379"/>
        <v>0</v>
      </c>
      <c r="S665" s="213">
        <f t="shared" si="379"/>
        <v>0</v>
      </c>
      <c r="T665" s="213">
        <f t="shared" si="379"/>
        <v>0</v>
      </c>
      <c r="U665" s="213">
        <f t="shared" si="379"/>
        <v>0</v>
      </c>
      <c r="V665" s="213">
        <f t="shared" si="379"/>
        <v>0</v>
      </c>
      <c r="W665" s="213">
        <f t="shared" si="379"/>
        <v>0</v>
      </c>
      <c r="X665" s="213">
        <f t="shared" si="379"/>
        <v>0</v>
      </c>
      <c r="Y665" s="213">
        <f t="shared" si="379"/>
        <v>0</v>
      </c>
      <c r="Z665" s="213">
        <f t="shared" si="379"/>
        <v>0</v>
      </c>
      <c r="AA665" s="213">
        <f t="shared" si="379"/>
        <v>0</v>
      </c>
      <c r="AB665" s="213">
        <f t="shared" si="379"/>
        <v>0</v>
      </c>
      <c r="AC665" s="213">
        <f t="shared" si="379"/>
        <v>0</v>
      </c>
      <c r="AD665" s="213">
        <f t="shared" si="379"/>
        <v>0</v>
      </c>
      <c r="AE665" s="213">
        <f t="shared" si="379"/>
        <v>0</v>
      </c>
      <c r="AF665" s="213">
        <f t="shared" si="379"/>
        <v>0</v>
      </c>
      <c r="AG665" s="213">
        <f t="shared" si="379"/>
        <v>0</v>
      </c>
      <c r="AH665" s="213">
        <f t="shared" si="379"/>
        <v>0</v>
      </c>
      <c r="AI665" s="213">
        <f t="shared" si="379"/>
        <v>0</v>
      </c>
      <c r="AJ665" s="213">
        <f t="shared" si="379"/>
        <v>0</v>
      </c>
      <c r="AK665" s="213">
        <f t="shared" si="379"/>
        <v>0</v>
      </c>
      <c r="AL665" s="213">
        <f t="shared" si="379"/>
        <v>0</v>
      </c>
      <c r="AM665" s="213">
        <f t="shared" si="379"/>
        <v>0</v>
      </c>
      <c r="AN665" s="213">
        <f t="shared" si="379"/>
        <v>0</v>
      </c>
      <c r="AO665" s="213">
        <f t="shared" si="379"/>
        <v>0</v>
      </c>
      <c r="AP665" s="213">
        <f t="shared" si="379"/>
        <v>0</v>
      </c>
    </row>
    <row r="666" spans="1:42" x14ac:dyDescent="0.2">
      <c r="A666" s="4">
        <f>A665+1</f>
        <v>9</v>
      </c>
      <c r="B666" s="233">
        <f t="shared" si="370"/>
        <v>0</v>
      </c>
      <c r="C666" s="213">
        <f t="shared" ref="C666:AP666" si="380">IF(C$2&gt;analysis_period,0,IF(C$2=equip2_reserve_freq*$A666,equip2_reserve_cost*system_capacity*1000*(1+inflation_rate/100)^B$2,0))</f>
        <v>0</v>
      </c>
      <c r="D666" s="213">
        <f t="shared" si="380"/>
        <v>0</v>
      </c>
      <c r="E666" s="213">
        <f t="shared" si="380"/>
        <v>0</v>
      </c>
      <c r="F666" s="213">
        <f t="shared" si="380"/>
        <v>0</v>
      </c>
      <c r="G666" s="213">
        <f t="shared" si="380"/>
        <v>0</v>
      </c>
      <c r="H666" s="213">
        <f t="shared" si="380"/>
        <v>0</v>
      </c>
      <c r="I666" s="213">
        <f t="shared" si="380"/>
        <v>0</v>
      </c>
      <c r="J666" s="213">
        <f t="shared" si="380"/>
        <v>0</v>
      </c>
      <c r="K666" s="213">
        <f t="shared" si="380"/>
        <v>0</v>
      </c>
      <c r="L666" s="213">
        <f t="shared" si="380"/>
        <v>0</v>
      </c>
      <c r="M666" s="213">
        <f t="shared" si="380"/>
        <v>0</v>
      </c>
      <c r="N666" s="213">
        <f t="shared" si="380"/>
        <v>0</v>
      </c>
      <c r="O666" s="213">
        <f t="shared" si="380"/>
        <v>0</v>
      </c>
      <c r="P666" s="213">
        <f t="shared" si="380"/>
        <v>0</v>
      </c>
      <c r="Q666" s="213">
        <f t="shared" si="380"/>
        <v>0</v>
      </c>
      <c r="R666" s="213">
        <f t="shared" si="380"/>
        <v>0</v>
      </c>
      <c r="S666" s="213">
        <f t="shared" si="380"/>
        <v>0</v>
      </c>
      <c r="T666" s="213">
        <f t="shared" si="380"/>
        <v>0</v>
      </c>
      <c r="U666" s="213">
        <f t="shared" si="380"/>
        <v>0</v>
      </c>
      <c r="V666" s="213">
        <f t="shared" si="380"/>
        <v>0</v>
      </c>
      <c r="W666" s="213">
        <f t="shared" si="380"/>
        <v>0</v>
      </c>
      <c r="X666" s="213">
        <f t="shared" si="380"/>
        <v>0</v>
      </c>
      <c r="Y666" s="213">
        <f t="shared" si="380"/>
        <v>0</v>
      </c>
      <c r="Z666" s="213">
        <f t="shared" si="380"/>
        <v>0</v>
      </c>
      <c r="AA666" s="213">
        <f t="shared" si="380"/>
        <v>0</v>
      </c>
      <c r="AB666" s="213">
        <f t="shared" si="380"/>
        <v>0</v>
      </c>
      <c r="AC666" s="213">
        <f t="shared" si="380"/>
        <v>0</v>
      </c>
      <c r="AD666" s="213">
        <f t="shared" si="380"/>
        <v>0</v>
      </c>
      <c r="AE666" s="213">
        <f t="shared" si="380"/>
        <v>0</v>
      </c>
      <c r="AF666" s="213">
        <f t="shared" si="380"/>
        <v>0</v>
      </c>
      <c r="AG666" s="213">
        <f t="shared" si="380"/>
        <v>0</v>
      </c>
      <c r="AH666" s="213">
        <f t="shared" si="380"/>
        <v>0</v>
      </c>
      <c r="AI666" s="213">
        <f t="shared" si="380"/>
        <v>0</v>
      </c>
      <c r="AJ666" s="213">
        <f t="shared" si="380"/>
        <v>0</v>
      </c>
      <c r="AK666" s="213">
        <f t="shared" si="380"/>
        <v>0</v>
      </c>
      <c r="AL666" s="213">
        <f t="shared" si="380"/>
        <v>0</v>
      </c>
      <c r="AM666" s="213">
        <f t="shared" si="380"/>
        <v>0</v>
      </c>
      <c r="AN666" s="213">
        <f t="shared" si="380"/>
        <v>0</v>
      </c>
      <c r="AO666" s="213">
        <f t="shared" si="380"/>
        <v>0</v>
      </c>
      <c r="AP666" s="213">
        <f t="shared" si="380"/>
        <v>0</v>
      </c>
    </row>
    <row r="667" spans="1:42" x14ac:dyDescent="0.2">
      <c r="A667" s="4">
        <f t="shared" si="373"/>
        <v>10</v>
      </c>
      <c r="B667" s="233">
        <f t="shared" si="370"/>
        <v>0</v>
      </c>
      <c r="C667" s="213">
        <f t="shared" ref="C667:AP667" si="381">IF(C$2&gt;analysis_period,0,IF(C$2=equip2_reserve_freq*$A667,equip2_reserve_cost*system_capacity*1000*(1+inflation_rate/100)^B$2,0))</f>
        <v>0</v>
      </c>
      <c r="D667" s="213">
        <f t="shared" si="381"/>
        <v>0</v>
      </c>
      <c r="E667" s="213">
        <f t="shared" si="381"/>
        <v>0</v>
      </c>
      <c r="F667" s="213">
        <f t="shared" si="381"/>
        <v>0</v>
      </c>
      <c r="G667" s="213">
        <f t="shared" si="381"/>
        <v>0</v>
      </c>
      <c r="H667" s="213">
        <f t="shared" si="381"/>
        <v>0</v>
      </c>
      <c r="I667" s="213">
        <f t="shared" si="381"/>
        <v>0</v>
      </c>
      <c r="J667" s="213">
        <f t="shared" si="381"/>
        <v>0</v>
      </c>
      <c r="K667" s="213">
        <f t="shared" si="381"/>
        <v>0</v>
      </c>
      <c r="L667" s="213">
        <f t="shared" si="381"/>
        <v>0</v>
      </c>
      <c r="M667" s="213">
        <f t="shared" si="381"/>
        <v>0</v>
      </c>
      <c r="N667" s="213">
        <f t="shared" si="381"/>
        <v>0</v>
      </c>
      <c r="O667" s="213">
        <f t="shared" si="381"/>
        <v>0</v>
      </c>
      <c r="P667" s="213">
        <f t="shared" si="381"/>
        <v>0</v>
      </c>
      <c r="Q667" s="213">
        <f t="shared" si="381"/>
        <v>0</v>
      </c>
      <c r="R667" s="213">
        <f t="shared" si="381"/>
        <v>0</v>
      </c>
      <c r="S667" s="213">
        <f t="shared" si="381"/>
        <v>0</v>
      </c>
      <c r="T667" s="213">
        <f t="shared" si="381"/>
        <v>0</v>
      </c>
      <c r="U667" s="213">
        <f t="shared" si="381"/>
        <v>0</v>
      </c>
      <c r="V667" s="213">
        <f t="shared" si="381"/>
        <v>0</v>
      </c>
      <c r="W667" s="213">
        <f t="shared" si="381"/>
        <v>0</v>
      </c>
      <c r="X667" s="213">
        <f t="shared" si="381"/>
        <v>0</v>
      </c>
      <c r="Y667" s="213">
        <f t="shared" si="381"/>
        <v>0</v>
      </c>
      <c r="Z667" s="213">
        <f t="shared" si="381"/>
        <v>0</v>
      </c>
      <c r="AA667" s="213">
        <f t="shared" si="381"/>
        <v>0</v>
      </c>
      <c r="AB667" s="213">
        <f t="shared" si="381"/>
        <v>0</v>
      </c>
      <c r="AC667" s="213">
        <f t="shared" si="381"/>
        <v>0</v>
      </c>
      <c r="AD667" s="213">
        <f t="shared" si="381"/>
        <v>0</v>
      </c>
      <c r="AE667" s="213">
        <f t="shared" si="381"/>
        <v>0</v>
      </c>
      <c r="AF667" s="213">
        <f t="shared" si="381"/>
        <v>0</v>
      </c>
      <c r="AG667" s="213">
        <f t="shared" si="381"/>
        <v>0</v>
      </c>
      <c r="AH667" s="213">
        <f t="shared" si="381"/>
        <v>0</v>
      </c>
      <c r="AI667" s="213">
        <f t="shared" si="381"/>
        <v>0</v>
      </c>
      <c r="AJ667" s="213">
        <f t="shared" si="381"/>
        <v>0</v>
      </c>
      <c r="AK667" s="213">
        <f t="shared" si="381"/>
        <v>0</v>
      </c>
      <c r="AL667" s="213">
        <f t="shared" si="381"/>
        <v>0</v>
      </c>
      <c r="AM667" s="213">
        <f t="shared" si="381"/>
        <v>0</v>
      </c>
      <c r="AN667" s="213">
        <f t="shared" si="381"/>
        <v>0</v>
      </c>
      <c r="AO667" s="213">
        <f t="shared" si="381"/>
        <v>0</v>
      </c>
      <c r="AP667" s="213">
        <f t="shared" si="381"/>
        <v>0</v>
      </c>
    </row>
    <row r="668" spans="1:42" x14ac:dyDescent="0.2">
      <c r="A668" s="37" t="s">
        <v>13</v>
      </c>
      <c r="B668" s="28"/>
      <c r="C668" s="217">
        <f>SUM(C658:C667)</f>
        <v>0</v>
      </c>
      <c r="D668" s="217">
        <f t="shared" ref="D668:AP668" si="382">SUM(D658:D667)</f>
        <v>0</v>
      </c>
      <c r="E668" s="217">
        <f t="shared" si="382"/>
        <v>0</v>
      </c>
      <c r="F668" s="217">
        <f t="shared" si="382"/>
        <v>0</v>
      </c>
      <c r="G668" s="217">
        <f t="shared" si="382"/>
        <v>0</v>
      </c>
      <c r="H668" s="217">
        <f t="shared" si="382"/>
        <v>0</v>
      </c>
      <c r="I668" s="217">
        <f t="shared" si="382"/>
        <v>0</v>
      </c>
      <c r="J668" s="217">
        <f t="shared" si="382"/>
        <v>0</v>
      </c>
      <c r="K668" s="217">
        <f t="shared" si="382"/>
        <v>0</v>
      </c>
      <c r="L668" s="217">
        <f t="shared" si="382"/>
        <v>0</v>
      </c>
      <c r="M668" s="217">
        <f t="shared" si="382"/>
        <v>0</v>
      </c>
      <c r="N668" s="217">
        <f t="shared" si="382"/>
        <v>0</v>
      </c>
      <c r="O668" s="217">
        <f t="shared" si="382"/>
        <v>0</v>
      </c>
      <c r="P668" s="217">
        <f t="shared" si="382"/>
        <v>0</v>
      </c>
      <c r="Q668" s="217">
        <f t="shared" si="382"/>
        <v>0</v>
      </c>
      <c r="R668" s="217">
        <f t="shared" si="382"/>
        <v>0</v>
      </c>
      <c r="S668" s="217">
        <f t="shared" si="382"/>
        <v>0</v>
      </c>
      <c r="T668" s="217">
        <f t="shared" si="382"/>
        <v>0</v>
      </c>
      <c r="U668" s="217">
        <f t="shared" si="382"/>
        <v>0</v>
      </c>
      <c r="V668" s="217">
        <f t="shared" si="382"/>
        <v>0</v>
      </c>
      <c r="W668" s="217">
        <f t="shared" si="382"/>
        <v>0</v>
      </c>
      <c r="X668" s="217">
        <f t="shared" si="382"/>
        <v>0</v>
      </c>
      <c r="Y668" s="217">
        <f t="shared" si="382"/>
        <v>0</v>
      </c>
      <c r="Z668" s="217">
        <f t="shared" si="382"/>
        <v>0</v>
      </c>
      <c r="AA668" s="217">
        <f t="shared" si="382"/>
        <v>0</v>
      </c>
      <c r="AB668" s="217">
        <f t="shared" si="382"/>
        <v>0</v>
      </c>
      <c r="AC668" s="217">
        <f t="shared" si="382"/>
        <v>0</v>
      </c>
      <c r="AD668" s="217">
        <f t="shared" si="382"/>
        <v>0</v>
      </c>
      <c r="AE668" s="217">
        <f t="shared" si="382"/>
        <v>0</v>
      </c>
      <c r="AF668" s="217">
        <f t="shared" si="382"/>
        <v>0</v>
      </c>
      <c r="AG668" s="217">
        <f t="shared" si="382"/>
        <v>0</v>
      </c>
      <c r="AH668" s="217">
        <f t="shared" si="382"/>
        <v>0</v>
      </c>
      <c r="AI668" s="217">
        <f t="shared" si="382"/>
        <v>0</v>
      </c>
      <c r="AJ668" s="217">
        <f t="shared" si="382"/>
        <v>0</v>
      </c>
      <c r="AK668" s="217">
        <f t="shared" si="382"/>
        <v>0</v>
      </c>
      <c r="AL668" s="217">
        <f t="shared" si="382"/>
        <v>0</v>
      </c>
      <c r="AM668" s="217">
        <f t="shared" si="382"/>
        <v>0</v>
      </c>
      <c r="AN668" s="217">
        <f t="shared" si="382"/>
        <v>0</v>
      </c>
      <c r="AO668" s="217">
        <f t="shared" si="382"/>
        <v>0</v>
      </c>
      <c r="AP668" s="217">
        <f t="shared" si="382"/>
        <v>0</v>
      </c>
    </row>
    <row r="669" spans="1:42" s="122" customFormat="1" x14ac:dyDescent="0.2">
      <c r="A669" s="4" t="s">
        <v>308</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3">SUM(C670:AP670)</f>
        <v>0</v>
      </c>
      <c r="C670" s="213">
        <f t="shared" ref="C670:AP670" si="384">IF(C$2&lt;=equip2_reserve_freq*$A$658,$B$658/(equip2_reserve_freq),0)</f>
        <v>0</v>
      </c>
      <c r="D670" s="213">
        <f t="shared" si="384"/>
        <v>0</v>
      </c>
      <c r="E670" s="213">
        <f t="shared" si="384"/>
        <v>0</v>
      </c>
      <c r="F670" s="213">
        <f t="shared" si="384"/>
        <v>0</v>
      </c>
      <c r="G670" s="213">
        <f t="shared" si="384"/>
        <v>0</v>
      </c>
      <c r="H670" s="213">
        <f t="shared" si="384"/>
        <v>0</v>
      </c>
      <c r="I670" s="213">
        <f t="shared" si="384"/>
        <v>0</v>
      </c>
      <c r="J670" s="213">
        <f t="shared" si="384"/>
        <v>0</v>
      </c>
      <c r="K670" s="213">
        <f t="shared" si="384"/>
        <v>0</v>
      </c>
      <c r="L670" s="213">
        <f t="shared" si="384"/>
        <v>0</v>
      </c>
      <c r="M670" s="213">
        <f t="shared" si="384"/>
        <v>0</v>
      </c>
      <c r="N670" s="213">
        <f t="shared" si="384"/>
        <v>0</v>
      </c>
      <c r="O670" s="213">
        <f t="shared" si="384"/>
        <v>0</v>
      </c>
      <c r="P670" s="213">
        <f t="shared" si="384"/>
        <v>0</v>
      </c>
      <c r="Q670" s="213">
        <f t="shared" si="384"/>
        <v>0</v>
      </c>
      <c r="R670" s="213">
        <f t="shared" si="384"/>
        <v>0</v>
      </c>
      <c r="S670" s="213">
        <f t="shared" si="384"/>
        <v>0</v>
      </c>
      <c r="T670" s="213">
        <f t="shared" si="384"/>
        <v>0</v>
      </c>
      <c r="U670" s="213">
        <f t="shared" si="384"/>
        <v>0</v>
      </c>
      <c r="V670" s="213">
        <f t="shared" si="384"/>
        <v>0</v>
      </c>
      <c r="W670" s="213">
        <f t="shared" si="384"/>
        <v>0</v>
      </c>
      <c r="X670" s="213">
        <f t="shared" si="384"/>
        <v>0</v>
      </c>
      <c r="Y670" s="213">
        <f t="shared" si="384"/>
        <v>0</v>
      </c>
      <c r="Z670" s="213">
        <f t="shared" si="384"/>
        <v>0</v>
      </c>
      <c r="AA670" s="213">
        <f t="shared" si="384"/>
        <v>0</v>
      </c>
      <c r="AB670" s="213">
        <f t="shared" si="384"/>
        <v>0</v>
      </c>
      <c r="AC670" s="213">
        <f t="shared" si="384"/>
        <v>0</v>
      </c>
      <c r="AD670" s="213">
        <f t="shared" si="384"/>
        <v>0</v>
      </c>
      <c r="AE670" s="213">
        <f t="shared" si="384"/>
        <v>0</v>
      </c>
      <c r="AF670" s="213">
        <f t="shared" si="384"/>
        <v>0</v>
      </c>
      <c r="AG670" s="213">
        <f t="shared" si="384"/>
        <v>0</v>
      </c>
      <c r="AH670" s="213">
        <f t="shared" si="384"/>
        <v>0</v>
      </c>
      <c r="AI670" s="213">
        <f t="shared" si="384"/>
        <v>0</v>
      </c>
      <c r="AJ670" s="213">
        <f t="shared" si="384"/>
        <v>0</v>
      </c>
      <c r="AK670" s="213">
        <f t="shared" si="384"/>
        <v>0</v>
      </c>
      <c r="AL670" s="213">
        <f t="shared" si="384"/>
        <v>0</v>
      </c>
      <c r="AM670" s="213">
        <f t="shared" si="384"/>
        <v>0</v>
      </c>
      <c r="AN670" s="213">
        <f t="shared" si="384"/>
        <v>0</v>
      </c>
      <c r="AO670" s="213">
        <f t="shared" si="384"/>
        <v>0</v>
      </c>
      <c r="AP670" s="213">
        <f t="shared" si="384"/>
        <v>0</v>
      </c>
    </row>
    <row r="671" spans="1:42" x14ac:dyDescent="0.2">
      <c r="A671" s="4">
        <f>A670+1</f>
        <v>2</v>
      </c>
      <c r="B671" s="238">
        <f t="shared" si="383"/>
        <v>0</v>
      </c>
      <c r="C671" s="213">
        <f t="shared" ref="C671:AP671" si="385">IF(AND(C$2&gt;equip2_reserve_freq*$A658,C$2&lt;=equip2_reserve_freq*$A659),$B659/(equip2_reserve_freq),0)</f>
        <v>0</v>
      </c>
      <c r="D671" s="213">
        <f t="shared" si="385"/>
        <v>0</v>
      </c>
      <c r="E671" s="213">
        <f t="shared" si="385"/>
        <v>0</v>
      </c>
      <c r="F671" s="213">
        <f t="shared" si="385"/>
        <v>0</v>
      </c>
      <c r="G671" s="213">
        <f t="shared" si="385"/>
        <v>0</v>
      </c>
      <c r="H671" s="213">
        <f t="shared" si="385"/>
        <v>0</v>
      </c>
      <c r="I671" s="213">
        <f t="shared" si="385"/>
        <v>0</v>
      </c>
      <c r="J671" s="213">
        <f t="shared" si="385"/>
        <v>0</v>
      </c>
      <c r="K671" s="213">
        <f t="shared" si="385"/>
        <v>0</v>
      </c>
      <c r="L671" s="213">
        <f t="shared" si="385"/>
        <v>0</v>
      </c>
      <c r="M671" s="213">
        <f t="shared" si="385"/>
        <v>0</v>
      </c>
      <c r="N671" s="213">
        <f t="shared" si="385"/>
        <v>0</v>
      </c>
      <c r="O671" s="213">
        <f t="shared" si="385"/>
        <v>0</v>
      </c>
      <c r="P671" s="213">
        <f t="shared" si="385"/>
        <v>0</v>
      </c>
      <c r="Q671" s="213">
        <f t="shared" si="385"/>
        <v>0</v>
      </c>
      <c r="R671" s="213">
        <f t="shared" si="385"/>
        <v>0</v>
      </c>
      <c r="S671" s="213">
        <f t="shared" si="385"/>
        <v>0</v>
      </c>
      <c r="T671" s="213">
        <f t="shared" si="385"/>
        <v>0</v>
      </c>
      <c r="U671" s="213">
        <f t="shared" si="385"/>
        <v>0</v>
      </c>
      <c r="V671" s="213">
        <f t="shared" si="385"/>
        <v>0</v>
      </c>
      <c r="W671" s="213">
        <f t="shared" si="385"/>
        <v>0</v>
      </c>
      <c r="X671" s="213">
        <f t="shared" si="385"/>
        <v>0</v>
      </c>
      <c r="Y671" s="213">
        <f t="shared" si="385"/>
        <v>0</v>
      </c>
      <c r="Z671" s="213">
        <f t="shared" si="385"/>
        <v>0</v>
      </c>
      <c r="AA671" s="213">
        <f t="shared" si="385"/>
        <v>0</v>
      </c>
      <c r="AB671" s="213">
        <f t="shared" si="385"/>
        <v>0</v>
      </c>
      <c r="AC671" s="213">
        <f t="shared" si="385"/>
        <v>0</v>
      </c>
      <c r="AD671" s="213">
        <f t="shared" si="385"/>
        <v>0</v>
      </c>
      <c r="AE671" s="213">
        <f t="shared" si="385"/>
        <v>0</v>
      </c>
      <c r="AF671" s="213">
        <f t="shared" si="385"/>
        <v>0</v>
      </c>
      <c r="AG671" s="213">
        <f t="shared" si="385"/>
        <v>0</v>
      </c>
      <c r="AH671" s="213">
        <f t="shared" si="385"/>
        <v>0</v>
      </c>
      <c r="AI671" s="213">
        <f t="shared" si="385"/>
        <v>0</v>
      </c>
      <c r="AJ671" s="213">
        <f t="shared" si="385"/>
        <v>0</v>
      </c>
      <c r="AK671" s="213">
        <f t="shared" si="385"/>
        <v>0</v>
      </c>
      <c r="AL671" s="213">
        <f t="shared" si="385"/>
        <v>0</v>
      </c>
      <c r="AM671" s="213">
        <f t="shared" si="385"/>
        <v>0</v>
      </c>
      <c r="AN671" s="213">
        <f t="shared" si="385"/>
        <v>0</v>
      </c>
      <c r="AO671" s="213">
        <f t="shared" si="385"/>
        <v>0</v>
      </c>
      <c r="AP671" s="213">
        <f t="shared" si="385"/>
        <v>0</v>
      </c>
    </row>
    <row r="672" spans="1:42" x14ac:dyDescent="0.2">
      <c r="A672" s="4">
        <f t="shared" ref="A672:A677" si="386">A671+1</f>
        <v>3</v>
      </c>
      <c r="B672" s="238">
        <f t="shared" si="383"/>
        <v>0</v>
      </c>
      <c r="C672" s="213">
        <f t="shared" ref="C672:AP672" si="387">IF(AND(C$2&gt;equip2_reserve_freq*$A659,C$2&lt;=equip2_reserve_freq*$A660),$B660/(equip2_reserve_freq),0)</f>
        <v>0</v>
      </c>
      <c r="D672" s="213">
        <f t="shared" si="387"/>
        <v>0</v>
      </c>
      <c r="E672" s="213">
        <f t="shared" si="387"/>
        <v>0</v>
      </c>
      <c r="F672" s="213">
        <f t="shared" si="387"/>
        <v>0</v>
      </c>
      <c r="G672" s="213">
        <f t="shared" si="387"/>
        <v>0</v>
      </c>
      <c r="H672" s="213">
        <f t="shared" si="387"/>
        <v>0</v>
      </c>
      <c r="I672" s="213">
        <f t="shared" si="387"/>
        <v>0</v>
      </c>
      <c r="J672" s="213">
        <f t="shared" si="387"/>
        <v>0</v>
      </c>
      <c r="K672" s="213">
        <f t="shared" si="387"/>
        <v>0</v>
      </c>
      <c r="L672" s="213">
        <f t="shared" si="387"/>
        <v>0</v>
      </c>
      <c r="M672" s="213">
        <f t="shared" si="387"/>
        <v>0</v>
      </c>
      <c r="N672" s="213">
        <f t="shared" si="387"/>
        <v>0</v>
      </c>
      <c r="O672" s="213">
        <f t="shared" si="387"/>
        <v>0</v>
      </c>
      <c r="P672" s="213">
        <f t="shared" si="387"/>
        <v>0</v>
      </c>
      <c r="Q672" s="213">
        <f t="shared" si="387"/>
        <v>0</v>
      </c>
      <c r="R672" s="213">
        <f t="shared" si="387"/>
        <v>0</v>
      </c>
      <c r="S672" s="213">
        <f t="shared" si="387"/>
        <v>0</v>
      </c>
      <c r="T672" s="213">
        <f t="shared" si="387"/>
        <v>0</v>
      </c>
      <c r="U672" s="213">
        <f t="shared" si="387"/>
        <v>0</v>
      </c>
      <c r="V672" s="213">
        <f t="shared" si="387"/>
        <v>0</v>
      </c>
      <c r="W672" s="213">
        <f t="shared" si="387"/>
        <v>0</v>
      </c>
      <c r="X672" s="213">
        <f t="shared" si="387"/>
        <v>0</v>
      </c>
      <c r="Y672" s="213">
        <f t="shared" si="387"/>
        <v>0</v>
      </c>
      <c r="Z672" s="213">
        <f t="shared" si="387"/>
        <v>0</v>
      </c>
      <c r="AA672" s="213">
        <f t="shared" si="387"/>
        <v>0</v>
      </c>
      <c r="AB672" s="213">
        <f t="shared" si="387"/>
        <v>0</v>
      </c>
      <c r="AC672" s="213">
        <f t="shared" si="387"/>
        <v>0</v>
      </c>
      <c r="AD672" s="213">
        <f t="shared" si="387"/>
        <v>0</v>
      </c>
      <c r="AE672" s="213">
        <f t="shared" si="387"/>
        <v>0</v>
      </c>
      <c r="AF672" s="213">
        <f t="shared" si="387"/>
        <v>0</v>
      </c>
      <c r="AG672" s="213">
        <f t="shared" si="387"/>
        <v>0</v>
      </c>
      <c r="AH672" s="213">
        <f t="shared" si="387"/>
        <v>0</v>
      </c>
      <c r="AI672" s="213">
        <f t="shared" si="387"/>
        <v>0</v>
      </c>
      <c r="AJ672" s="213">
        <f t="shared" si="387"/>
        <v>0</v>
      </c>
      <c r="AK672" s="213">
        <f t="shared" si="387"/>
        <v>0</v>
      </c>
      <c r="AL672" s="213">
        <f t="shared" si="387"/>
        <v>0</v>
      </c>
      <c r="AM672" s="213">
        <f t="shared" si="387"/>
        <v>0</v>
      </c>
      <c r="AN672" s="213">
        <f t="shared" si="387"/>
        <v>0</v>
      </c>
      <c r="AO672" s="213">
        <f t="shared" si="387"/>
        <v>0</v>
      </c>
      <c r="AP672" s="213">
        <f t="shared" si="387"/>
        <v>0</v>
      </c>
    </row>
    <row r="673" spans="1:42" x14ac:dyDescent="0.2">
      <c r="A673" s="4">
        <f t="shared" si="386"/>
        <v>4</v>
      </c>
      <c r="B673" s="238">
        <f t="shared" si="383"/>
        <v>0</v>
      </c>
      <c r="C673" s="213">
        <f t="shared" ref="C673:AP673" si="388">IF(AND(C$2&gt;equip2_reserve_freq*$A660,C$2&lt;=equip2_reserve_freq*$A661),$B661/(equip2_reserve_freq),0)</f>
        <v>0</v>
      </c>
      <c r="D673" s="213">
        <f t="shared" si="388"/>
        <v>0</v>
      </c>
      <c r="E673" s="213">
        <f t="shared" si="388"/>
        <v>0</v>
      </c>
      <c r="F673" s="213">
        <f t="shared" si="388"/>
        <v>0</v>
      </c>
      <c r="G673" s="213">
        <f t="shared" si="388"/>
        <v>0</v>
      </c>
      <c r="H673" s="213">
        <f t="shared" si="388"/>
        <v>0</v>
      </c>
      <c r="I673" s="213">
        <f t="shared" si="388"/>
        <v>0</v>
      </c>
      <c r="J673" s="213">
        <f t="shared" si="388"/>
        <v>0</v>
      </c>
      <c r="K673" s="213">
        <f t="shared" si="388"/>
        <v>0</v>
      </c>
      <c r="L673" s="213">
        <f t="shared" si="388"/>
        <v>0</v>
      </c>
      <c r="M673" s="213">
        <f t="shared" si="388"/>
        <v>0</v>
      </c>
      <c r="N673" s="213">
        <f t="shared" si="388"/>
        <v>0</v>
      </c>
      <c r="O673" s="213">
        <f t="shared" si="388"/>
        <v>0</v>
      </c>
      <c r="P673" s="213">
        <f t="shared" si="388"/>
        <v>0</v>
      </c>
      <c r="Q673" s="213">
        <f t="shared" si="388"/>
        <v>0</v>
      </c>
      <c r="R673" s="213">
        <f t="shared" si="388"/>
        <v>0</v>
      </c>
      <c r="S673" s="213">
        <f t="shared" si="388"/>
        <v>0</v>
      </c>
      <c r="T673" s="213">
        <f t="shared" si="388"/>
        <v>0</v>
      </c>
      <c r="U673" s="213">
        <f t="shared" si="388"/>
        <v>0</v>
      </c>
      <c r="V673" s="213">
        <f t="shared" si="388"/>
        <v>0</v>
      </c>
      <c r="W673" s="213">
        <f t="shared" si="388"/>
        <v>0</v>
      </c>
      <c r="X673" s="213">
        <f t="shared" si="388"/>
        <v>0</v>
      </c>
      <c r="Y673" s="213">
        <f t="shared" si="388"/>
        <v>0</v>
      </c>
      <c r="Z673" s="213">
        <f t="shared" si="388"/>
        <v>0</v>
      </c>
      <c r="AA673" s="213">
        <f t="shared" si="388"/>
        <v>0</v>
      </c>
      <c r="AB673" s="213">
        <f t="shared" si="388"/>
        <v>0</v>
      </c>
      <c r="AC673" s="213">
        <f t="shared" si="388"/>
        <v>0</v>
      </c>
      <c r="AD673" s="213">
        <f t="shared" si="388"/>
        <v>0</v>
      </c>
      <c r="AE673" s="213">
        <f t="shared" si="388"/>
        <v>0</v>
      </c>
      <c r="AF673" s="213">
        <f t="shared" si="388"/>
        <v>0</v>
      </c>
      <c r="AG673" s="213">
        <f t="shared" si="388"/>
        <v>0</v>
      </c>
      <c r="AH673" s="213">
        <f t="shared" si="388"/>
        <v>0</v>
      </c>
      <c r="AI673" s="213">
        <f t="shared" si="388"/>
        <v>0</v>
      </c>
      <c r="AJ673" s="213">
        <f t="shared" si="388"/>
        <v>0</v>
      </c>
      <c r="AK673" s="213">
        <f t="shared" si="388"/>
        <v>0</v>
      </c>
      <c r="AL673" s="213">
        <f t="shared" si="388"/>
        <v>0</v>
      </c>
      <c r="AM673" s="213">
        <f t="shared" si="388"/>
        <v>0</v>
      </c>
      <c r="AN673" s="213">
        <f t="shared" si="388"/>
        <v>0</v>
      </c>
      <c r="AO673" s="213">
        <f t="shared" si="388"/>
        <v>0</v>
      </c>
      <c r="AP673" s="213">
        <f t="shared" si="388"/>
        <v>0</v>
      </c>
    </row>
    <row r="674" spans="1:42" x14ac:dyDescent="0.2">
      <c r="A674" s="4">
        <f t="shared" si="386"/>
        <v>5</v>
      </c>
      <c r="B674" s="238">
        <f t="shared" si="383"/>
        <v>0</v>
      </c>
      <c r="C674" s="213">
        <f t="shared" ref="C674:AP674" si="389">IF(AND(C$2&gt;equip2_reserve_freq*$A661,C$2&lt;=equip2_reserve_freq*$A662),$B662/(equip2_reserve_freq),0)</f>
        <v>0</v>
      </c>
      <c r="D674" s="213">
        <f t="shared" si="389"/>
        <v>0</v>
      </c>
      <c r="E674" s="213">
        <f t="shared" si="389"/>
        <v>0</v>
      </c>
      <c r="F674" s="213">
        <f t="shared" si="389"/>
        <v>0</v>
      </c>
      <c r="G674" s="213">
        <f t="shared" si="389"/>
        <v>0</v>
      </c>
      <c r="H674" s="213">
        <f t="shared" si="389"/>
        <v>0</v>
      </c>
      <c r="I674" s="213">
        <f t="shared" si="389"/>
        <v>0</v>
      </c>
      <c r="J674" s="213">
        <f t="shared" si="389"/>
        <v>0</v>
      </c>
      <c r="K674" s="213">
        <f t="shared" si="389"/>
        <v>0</v>
      </c>
      <c r="L674" s="213">
        <f t="shared" si="389"/>
        <v>0</v>
      </c>
      <c r="M674" s="213">
        <f t="shared" si="389"/>
        <v>0</v>
      </c>
      <c r="N674" s="213">
        <f t="shared" si="389"/>
        <v>0</v>
      </c>
      <c r="O674" s="213">
        <f t="shared" si="389"/>
        <v>0</v>
      </c>
      <c r="P674" s="213">
        <f t="shared" si="389"/>
        <v>0</v>
      </c>
      <c r="Q674" s="213">
        <f t="shared" si="389"/>
        <v>0</v>
      </c>
      <c r="R674" s="213">
        <f t="shared" si="389"/>
        <v>0</v>
      </c>
      <c r="S674" s="213">
        <f t="shared" si="389"/>
        <v>0</v>
      </c>
      <c r="T674" s="213">
        <f t="shared" si="389"/>
        <v>0</v>
      </c>
      <c r="U674" s="213">
        <f t="shared" si="389"/>
        <v>0</v>
      </c>
      <c r="V674" s="213">
        <f t="shared" si="389"/>
        <v>0</v>
      </c>
      <c r="W674" s="213">
        <f t="shared" si="389"/>
        <v>0</v>
      </c>
      <c r="X674" s="213">
        <f t="shared" si="389"/>
        <v>0</v>
      </c>
      <c r="Y674" s="213">
        <f t="shared" si="389"/>
        <v>0</v>
      </c>
      <c r="Z674" s="213">
        <f t="shared" si="389"/>
        <v>0</v>
      </c>
      <c r="AA674" s="213">
        <f t="shared" si="389"/>
        <v>0</v>
      </c>
      <c r="AB674" s="213">
        <f t="shared" si="389"/>
        <v>0</v>
      </c>
      <c r="AC674" s="213">
        <f t="shared" si="389"/>
        <v>0</v>
      </c>
      <c r="AD674" s="213">
        <f t="shared" si="389"/>
        <v>0</v>
      </c>
      <c r="AE674" s="213">
        <f t="shared" si="389"/>
        <v>0</v>
      </c>
      <c r="AF674" s="213">
        <f t="shared" si="389"/>
        <v>0</v>
      </c>
      <c r="AG674" s="213">
        <f t="shared" si="389"/>
        <v>0</v>
      </c>
      <c r="AH674" s="213">
        <f t="shared" si="389"/>
        <v>0</v>
      </c>
      <c r="AI674" s="213">
        <f t="shared" si="389"/>
        <v>0</v>
      </c>
      <c r="AJ674" s="213">
        <f t="shared" si="389"/>
        <v>0</v>
      </c>
      <c r="AK674" s="213">
        <f t="shared" si="389"/>
        <v>0</v>
      </c>
      <c r="AL674" s="213">
        <f t="shared" si="389"/>
        <v>0</v>
      </c>
      <c r="AM674" s="213">
        <f t="shared" si="389"/>
        <v>0</v>
      </c>
      <c r="AN674" s="213">
        <f t="shared" si="389"/>
        <v>0</v>
      </c>
      <c r="AO674" s="213">
        <f t="shared" si="389"/>
        <v>0</v>
      </c>
      <c r="AP674" s="213">
        <f t="shared" si="389"/>
        <v>0</v>
      </c>
    </row>
    <row r="675" spans="1:42" x14ac:dyDescent="0.2">
      <c r="A675" s="4">
        <f t="shared" si="386"/>
        <v>6</v>
      </c>
      <c r="B675" s="238">
        <f t="shared" si="383"/>
        <v>0</v>
      </c>
      <c r="C675" s="213">
        <f t="shared" ref="C675:AP675" si="390">IF(AND(C$2&gt;equip2_reserve_freq*$A662,C$2&lt;=equip2_reserve_freq*$A663),$B663/(equip2_reserve_freq),0)</f>
        <v>0</v>
      </c>
      <c r="D675" s="213">
        <f t="shared" si="390"/>
        <v>0</v>
      </c>
      <c r="E675" s="213">
        <f t="shared" si="390"/>
        <v>0</v>
      </c>
      <c r="F675" s="213">
        <f t="shared" si="390"/>
        <v>0</v>
      </c>
      <c r="G675" s="213">
        <f t="shared" si="390"/>
        <v>0</v>
      </c>
      <c r="H675" s="213">
        <f t="shared" si="390"/>
        <v>0</v>
      </c>
      <c r="I675" s="213">
        <f t="shared" si="390"/>
        <v>0</v>
      </c>
      <c r="J675" s="213">
        <f t="shared" si="390"/>
        <v>0</v>
      </c>
      <c r="K675" s="213">
        <f t="shared" si="390"/>
        <v>0</v>
      </c>
      <c r="L675" s="213">
        <f t="shared" si="390"/>
        <v>0</v>
      </c>
      <c r="M675" s="213">
        <f t="shared" si="390"/>
        <v>0</v>
      </c>
      <c r="N675" s="213">
        <f t="shared" si="390"/>
        <v>0</v>
      </c>
      <c r="O675" s="213">
        <f t="shared" si="390"/>
        <v>0</v>
      </c>
      <c r="P675" s="213">
        <f t="shared" si="390"/>
        <v>0</v>
      </c>
      <c r="Q675" s="213">
        <f t="shared" si="390"/>
        <v>0</v>
      </c>
      <c r="R675" s="213">
        <f t="shared" si="390"/>
        <v>0</v>
      </c>
      <c r="S675" s="213">
        <f t="shared" si="390"/>
        <v>0</v>
      </c>
      <c r="T675" s="213">
        <f t="shared" si="390"/>
        <v>0</v>
      </c>
      <c r="U675" s="213">
        <f t="shared" si="390"/>
        <v>0</v>
      </c>
      <c r="V675" s="213">
        <f t="shared" si="390"/>
        <v>0</v>
      </c>
      <c r="W675" s="213">
        <f t="shared" si="390"/>
        <v>0</v>
      </c>
      <c r="X675" s="213">
        <f t="shared" si="390"/>
        <v>0</v>
      </c>
      <c r="Y675" s="213">
        <f t="shared" si="390"/>
        <v>0</v>
      </c>
      <c r="Z675" s="213">
        <f t="shared" si="390"/>
        <v>0</v>
      </c>
      <c r="AA675" s="213">
        <f t="shared" si="390"/>
        <v>0</v>
      </c>
      <c r="AB675" s="213">
        <f t="shared" si="390"/>
        <v>0</v>
      </c>
      <c r="AC675" s="213">
        <f t="shared" si="390"/>
        <v>0</v>
      </c>
      <c r="AD675" s="213">
        <f t="shared" si="390"/>
        <v>0</v>
      </c>
      <c r="AE675" s="213">
        <f t="shared" si="390"/>
        <v>0</v>
      </c>
      <c r="AF675" s="213">
        <f t="shared" si="390"/>
        <v>0</v>
      </c>
      <c r="AG675" s="213">
        <f t="shared" si="390"/>
        <v>0</v>
      </c>
      <c r="AH675" s="213">
        <f t="shared" si="390"/>
        <v>0</v>
      </c>
      <c r="AI675" s="213">
        <f t="shared" si="390"/>
        <v>0</v>
      </c>
      <c r="AJ675" s="213">
        <f t="shared" si="390"/>
        <v>0</v>
      </c>
      <c r="AK675" s="213">
        <f t="shared" si="390"/>
        <v>0</v>
      </c>
      <c r="AL675" s="213">
        <f t="shared" si="390"/>
        <v>0</v>
      </c>
      <c r="AM675" s="213">
        <f t="shared" si="390"/>
        <v>0</v>
      </c>
      <c r="AN675" s="213">
        <f t="shared" si="390"/>
        <v>0</v>
      </c>
      <c r="AO675" s="213">
        <f t="shared" si="390"/>
        <v>0</v>
      </c>
      <c r="AP675" s="213">
        <f t="shared" si="390"/>
        <v>0</v>
      </c>
    </row>
    <row r="676" spans="1:42" x14ac:dyDescent="0.2">
      <c r="A676" s="4">
        <f t="shared" si="386"/>
        <v>7</v>
      </c>
      <c r="B676" s="238">
        <f t="shared" si="383"/>
        <v>0</v>
      </c>
      <c r="C676" s="213">
        <f t="shared" ref="C676:AP676" si="391">IF(AND(C$2&gt;equip2_reserve_freq*$A663,C$2&lt;=equip2_reserve_freq*$A664),$B664/(equip2_reserve_freq),0)</f>
        <v>0</v>
      </c>
      <c r="D676" s="213">
        <f t="shared" si="391"/>
        <v>0</v>
      </c>
      <c r="E676" s="213">
        <f t="shared" si="391"/>
        <v>0</v>
      </c>
      <c r="F676" s="213">
        <f t="shared" si="391"/>
        <v>0</v>
      </c>
      <c r="G676" s="213">
        <f t="shared" si="391"/>
        <v>0</v>
      </c>
      <c r="H676" s="213">
        <f t="shared" si="391"/>
        <v>0</v>
      </c>
      <c r="I676" s="213">
        <f t="shared" si="391"/>
        <v>0</v>
      </c>
      <c r="J676" s="213">
        <f t="shared" si="391"/>
        <v>0</v>
      </c>
      <c r="K676" s="213">
        <f t="shared" si="391"/>
        <v>0</v>
      </c>
      <c r="L676" s="213">
        <f t="shared" si="391"/>
        <v>0</v>
      </c>
      <c r="M676" s="213">
        <f t="shared" si="391"/>
        <v>0</v>
      </c>
      <c r="N676" s="213">
        <f t="shared" si="391"/>
        <v>0</v>
      </c>
      <c r="O676" s="213">
        <f t="shared" si="391"/>
        <v>0</v>
      </c>
      <c r="P676" s="213">
        <f t="shared" si="391"/>
        <v>0</v>
      </c>
      <c r="Q676" s="213">
        <f t="shared" si="391"/>
        <v>0</v>
      </c>
      <c r="R676" s="213">
        <f t="shared" si="391"/>
        <v>0</v>
      </c>
      <c r="S676" s="213">
        <f t="shared" si="391"/>
        <v>0</v>
      </c>
      <c r="T676" s="213">
        <f t="shared" si="391"/>
        <v>0</v>
      </c>
      <c r="U676" s="213">
        <f t="shared" si="391"/>
        <v>0</v>
      </c>
      <c r="V676" s="213">
        <f t="shared" si="391"/>
        <v>0</v>
      </c>
      <c r="W676" s="213">
        <f t="shared" si="391"/>
        <v>0</v>
      </c>
      <c r="X676" s="213">
        <f t="shared" si="391"/>
        <v>0</v>
      </c>
      <c r="Y676" s="213">
        <f t="shared" si="391"/>
        <v>0</v>
      </c>
      <c r="Z676" s="213">
        <f t="shared" si="391"/>
        <v>0</v>
      </c>
      <c r="AA676" s="213">
        <f t="shared" si="391"/>
        <v>0</v>
      </c>
      <c r="AB676" s="213">
        <f t="shared" si="391"/>
        <v>0</v>
      </c>
      <c r="AC676" s="213">
        <f t="shared" si="391"/>
        <v>0</v>
      </c>
      <c r="AD676" s="213">
        <f t="shared" si="391"/>
        <v>0</v>
      </c>
      <c r="AE676" s="213">
        <f t="shared" si="391"/>
        <v>0</v>
      </c>
      <c r="AF676" s="213">
        <f t="shared" si="391"/>
        <v>0</v>
      </c>
      <c r="AG676" s="213">
        <f t="shared" si="391"/>
        <v>0</v>
      </c>
      <c r="AH676" s="213">
        <f t="shared" si="391"/>
        <v>0</v>
      </c>
      <c r="AI676" s="213">
        <f t="shared" si="391"/>
        <v>0</v>
      </c>
      <c r="AJ676" s="213">
        <f t="shared" si="391"/>
        <v>0</v>
      </c>
      <c r="AK676" s="213">
        <f t="shared" si="391"/>
        <v>0</v>
      </c>
      <c r="AL676" s="213">
        <f t="shared" si="391"/>
        <v>0</v>
      </c>
      <c r="AM676" s="213">
        <f t="shared" si="391"/>
        <v>0</v>
      </c>
      <c r="AN676" s="213">
        <f t="shared" si="391"/>
        <v>0</v>
      </c>
      <c r="AO676" s="213">
        <f t="shared" si="391"/>
        <v>0</v>
      </c>
      <c r="AP676" s="213">
        <f t="shared" si="391"/>
        <v>0</v>
      </c>
    </row>
    <row r="677" spans="1:42" x14ac:dyDescent="0.2">
      <c r="A677" s="4">
        <f t="shared" si="386"/>
        <v>8</v>
      </c>
      <c r="B677" s="238">
        <f t="shared" si="383"/>
        <v>0</v>
      </c>
      <c r="C677" s="213">
        <f t="shared" ref="C677:AP677" si="392">IF(AND(C$2&gt;equip2_reserve_freq*$A664,C$2&lt;=equip2_reserve_freq*$A665),$B665/(equip2_reserve_freq),0)</f>
        <v>0</v>
      </c>
      <c r="D677" s="213">
        <f t="shared" si="392"/>
        <v>0</v>
      </c>
      <c r="E677" s="213">
        <f t="shared" si="392"/>
        <v>0</v>
      </c>
      <c r="F677" s="213">
        <f t="shared" si="392"/>
        <v>0</v>
      </c>
      <c r="G677" s="213">
        <f t="shared" si="392"/>
        <v>0</v>
      </c>
      <c r="H677" s="213">
        <f t="shared" si="392"/>
        <v>0</v>
      </c>
      <c r="I677" s="213">
        <f t="shared" si="392"/>
        <v>0</v>
      </c>
      <c r="J677" s="213">
        <f t="shared" si="392"/>
        <v>0</v>
      </c>
      <c r="K677" s="213">
        <f t="shared" si="392"/>
        <v>0</v>
      </c>
      <c r="L677" s="213">
        <f t="shared" si="392"/>
        <v>0</v>
      </c>
      <c r="M677" s="213">
        <f t="shared" si="392"/>
        <v>0</v>
      </c>
      <c r="N677" s="213">
        <f t="shared" si="392"/>
        <v>0</v>
      </c>
      <c r="O677" s="213">
        <f t="shared" si="392"/>
        <v>0</v>
      </c>
      <c r="P677" s="213">
        <f t="shared" si="392"/>
        <v>0</v>
      </c>
      <c r="Q677" s="213">
        <f t="shared" si="392"/>
        <v>0</v>
      </c>
      <c r="R677" s="213">
        <f t="shared" si="392"/>
        <v>0</v>
      </c>
      <c r="S677" s="213">
        <f t="shared" si="392"/>
        <v>0</v>
      </c>
      <c r="T677" s="213">
        <f t="shared" si="392"/>
        <v>0</v>
      </c>
      <c r="U677" s="213">
        <f t="shared" si="392"/>
        <v>0</v>
      </c>
      <c r="V677" s="213">
        <f t="shared" si="392"/>
        <v>0</v>
      </c>
      <c r="W677" s="213">
        <f t="shared" si="392"/>
        <v>0</v>
      </c>
      <c r="X677" s="213">
        <f t="shared" si="392"/>
        <v>0</v>
      </c>
      <c r="Y677" s="213">
        <f t="shared" si="392"/>
        <v>0</v>
      </c>
      <c r="Z677" s="213">
        <f t="shared" si="392"/>
        <v>0</v>
      </c>
      <c r="AA677" s="213">
        <f t="shared" si="392"/>
        <v>0</v>
      </c>
      <c r="AB677" s="213">
        <f t="shared" si="392"/>
        <v>0</v>
      </c>
      <c r="AC677" s="213">
        <f t="shared" si="392"/>
        <v>0</v>
      </c>
      <c r="AD677" s="213">
        <f t="shared" si="392"/>
        <v>0</v>
      </c>
      <c r="AE677" s="213">
        <f t="shared" si="392"/>
        <v>0</v>
      </c>
      <c r="AF677" s="213">
        <f t="shared" si="392"/>
        <v>0</v>
      </c>
      <c r="AG677" s="213">
        <f t="shared" si="392"/>
        <v>0</v>
      </c>
      <c r="AH677" s="213">
        <f t="shared" si="392"/>
        <v>0</v>
      </c>
      <c r="AI677" s="213">
        <f t="shared" si="392"/>
        <v>0</v>
      </c>
      <c r="AJ677" s="213">
        <f t="shared" si="392"/>
        <v>0</v>
      </c>
      <c r="AK677" s="213">
        <f t="shared" si="392"/>
        <v>0</v>
      </c>
      <c r="AL677" s="213">
        <f t="shared" si="392"/>
        <v>0</v>
      </c>
      <c r="AM677" s="213">
        <f t="shared" si="392"/>
        <v>0</v>
      </c>
      <c r="AN677" s="213">
        <f t="shared" si="392"/>
        <v>0</v>
      </c>
      <c r="AO677" s="213">
        <f t="shared" si="392"/>
        <v>0</v>
      </c>
      <c r="AP677" s="213">
        <f t="shared" si="392"/>
        <v>0</v>
      </c>
    </row>
    <row r="678" spans="1:42" x14ac:dyDescent="0.2">
      <c r="A678" s="4">
        <f>A677+1</f>
        <v>9</v>
      </c>
      <c r="B678" s="238">
        <f t="shared" si="383"/>
        <v>0</v>
      </c>
      <c r="C678" s="213">
        <f t="shared" ref="C678:AP678" si="393">IF(AND(C$2&gt;equip2_reserve_freq*$A665,C$2&lt;=equip2_reserve_freq*$A666),$B666/(equip2_reserve_freq),0)</f>
        <v>0</v>
      </c>
      <c r="D678" s="213">
        <f t="shared" si="393"/>
        <v>0</v>
      </c>
      <c r="E678" s="213">
        <f t="shared" si="393"/>
        <v>0</v>
      </c>
      <c r="F678" s="213">
        <f t="shared" si="393"/>
        <v>0</v>
      </c>
      <c r="G678" s="213">
        <f t="shared" si="393"/>
        <v>0</v>
      </c>
      <c r="H678" s="213">
        <f t="shared" si="393"/>
        <v>0</v>
      </c>
      <c r="I678" s="213">
        <f t="shared" si="393"/>
        <v>0</v>
      </c>
      <c r="J678" s="213">
        <f t="shared" si="393"/>
        <v>0</v>
      </c>
      <c r="K678" s="213">
        <f t="shared" si="393"/>
        <v>0</v>
      </c>
      <c r="L678" s="213">
        <f t="shared" si="393"/>
        <v>0</v>
      </c>
      <c r="M678" s="213">
        <f t="shared" si="393"/>
        <v>0</v>
      </c>
      <c r="N678" s="213">
        <f t="shared" si="393"/>
        <v>0</v>
      </c>
      <c r="O678" s="213">
        <f t="shared" si="393"/>
        <v>0</v>
      </c>
      <c r="P678" s="213">
        <f t="shared" si="393"/>
        <v>0</v>
      </c>
      <c r="Q678" s="213">
        <f t="shared" si="393"/>
        <v>0</v>
      </c>
      <c r="R678" s="213">
        <f t="shared" si="393"/>
        <v>0</v>
      </c>
      <c r="S678" s="213">
        <f t="shared" si="393"/>
        <v>0</v>
      </c>
      <c r="T678" s="213">
        <f t="shared" si="393"/>
        <v>0</v>
      </c>
      <c r="U678" s="213">
        <f t="shared" si="393"/>
        <v>0</v>
      </c>
      <c r="V678" s="213">
        <f t="shared" si="393"/>
        <v>0</v>
      </c>
      <c r="W678" s="213">
        <f t="shared" si="393"/>
        <v>0</v>
      </c>
      <c r="X678" s="213">
        <f t="shared" si="393"/>
        <v>0</v>
      </c>
      <c r="Y678" s="213">
        <f t="shared" si="393"/>
        <v>0</v>
      </c>
      <c r="Z678" s="213">
        <f t="shared" si="393"/>
        <v>0</v>
      </c>
      <c r="AA678" s="213">
        <f t="shared" si="393"/>
        <v>0</v>
      </c>
      <c r="AB678" s="213">
        <f t="shared" si="393"/>
        <v>0</v>
      </c>
      <c r="AC678" s="213">
        <f t="shared" si="393"/>
        <v>0</v>
      </c>
      <c r="AD678" s="213">
        <f t="shared" si="393"/>
        <v>0</v>
      </c>
      <c r="AE678" s="213">
        <f t="shared" si="393"/>
        <v>0</v>
      </c>
      <c r="AF678" s="213">
        <f t="shared" si="393"/>
        <v>0</v>
      </c>
      <c r="AG678" s="213">
        <f t="shared" si="393"/>
        <v>0</v>
      </c>
      <c r="AH678" s="213">
        <f t="shared" si="393"/>
        <v>0</v>
      </c>
      <c r="AI678" s="213">
        <f t="shared" si="393"/>
        <v>0</v>
      </c>
      <c r="AJ678" s="213">
        <f t="shared" si="393"/>
        <v>0</v>
      </c>
      <c r="AK678" s="213">
        <f t="shared" si="393"/>
        <v>0</v>
      </c>
      <c r="AL678" s="213">
        <f t="shared" si="393"/>
        <v>0</v>
      </c>
      <c r="AM678" s="213">
        <f t="shared" si="393"/>
        <v>0</v>
      </c>
      <c r="AN678" s="213">
        <f t="shared" si="393"/>
        <v>0</v>
      </c>
      <c r="AO678" s="213">
        <f t="shared" si="393"/>
        <v>0</v>
      </c>
      <c r="AP678" s="213">
        <f t="shared" si="393"/>
        <v>0</v>
      </c>
    </row>
    <row r="679" spans="1:42" x14ac:dyDescent="0.2">
      <c r="A679" s="4">
        <f t="shared" ref="A679" si="394">A678+1</f>
        <v>10</v>
      </c>
      <c r="B679" s="238">
        <f t="shared" si="383"/>
        <v>0</v>
      </c>
      <c r="C679" s="218">
        <f t="shared" ref="C679:AP679" si="395">IF(AND(C$2&gt;equip2_reserve_freq*$A666,C$2&lt;=equip2_reserve_freq*$A667),$B667/(equip2_reserve_freq),0)</f>
        <v>0</v>
      </c>
      <c r="D679" s="218">
        <f t="shared" si="395"/>
        <v>0</v>
      </c>
      <c r="E679" s="218">
        <f t="shared" si="395"/>
        <v>0</v>
      </c>
      <c r="F679" s="218">
        <f t="shared" si="395"/>
        <v>0</v>
      </c>
      <c r="G679" s="218">
        <f t="shared" si="395"/>
        <v>0</v>
      </c>
      <c r="H679" s="218">
        <f t="shared" si="395"/>
        <v>0</v>
      </c>
      <c r="I679" s="218">
        <f t="shared" si="395"/>
        <v>0</v>
      </c>
      <c r="J679" s="218">
        <f t="shared" si="395"/>
        <v>0</v>
      </c>
      <c r="K679" s="218">
        <f t="shared" si="395"/>
        <v>0</v>
      </c>
      <c r="L679" s="218">
        <f t="shared" si="395"/>
        <v>0</v>
      </c>
      <c r="M679" s="218">
        <f t="shared" si="395"/>
        <v>0</v>
      </c>
      <c r="N679" s="218">
        <f t="shared" si="395"/>
        <v>0</v>
      </c>
      <c r="O679" s="218">
        <f t="shared" si="395"/>
        <v>0</v>
      </c>
      <c r="P679" s="218">
        <f t="shared" si="395"/>
        <v>0</v>
      </c>
      <c r="Q679" s="218">
        <f t="shared" si="395"/>
        <v>0</v>
      </c>
      <c r="R679" s="218">
        <f t="shared" si="395"/>
        <v>0</v>
      </c>
      <c r="S679" s="218">
        <f t="shared" si="395"/>
        <v>0</v>
      </c>
      <c r="T679" s="218">
        <f t="shared" si="395"/>
        <v>0</v>
      </c>
      <c r="U679" s="218">
        <f t="shared" si="395"/>
        <v>0</v>
      </c>
      <c r="V679" s="218">
        <f t="shared" si="395"/>
        <v>0</v>
      </c>
      <c r="W679" s="218">
        <f t="shared" si="395"/>
        <v>0</v>
      </c>
      <c r="X679" s="218">
        <f t="shared" si="395"/>
        <v>0</v>
      </c>
      <c r="Y679" s="218">
        <f t="shared" si="395"/>
        <v>0</v>
      </c>
      <c r="Z679" s="218">
        <f t="shared" si="395"/>
        <v>0</v>
      </c>
      <c r="AA679" s="218">
        <f t="shared" si="395"/>
        <v>0</v>
      </c>
      <c r="AB679" s="218">
        <f t="shared" si="395"/>
        <v>0</v>
      </c>
      <c r="AC679" s="218">
        <f t="shared" si="395"/>
        <v>0</v>
      </c>
      <c r="AD679" s="218">
        <f t="shared" si="395"/>
        <v>0</v>
      </c>
      <c r="AE679" s="218">
        <f t="shared" si="395"/>
        <v>0</v>
      </c>
      <c r="AF679" s="218">
        <f t="shared" si="395"/>
        <v>0</v>
      </c>
      <c r="AG679" s="218">
        <f t="shared" si="395"/>
        <v>0</v>
      </c>
      <c r="AH679" s="218">
        <f t="shared" si="395"/>
        <v>0</v>
      </c>
      <c r="AI679" s="218">
        <f t="shared" si="395"/>
        <v>0</v>
      </c>
      <c r="AJ679" s="218">
        <f t="shared" si="395"/>
        <v>0</v>
      </c>
      <c r="AK679" s="218">
        <f t="shared" si="395"/>
        <v>0</v>
      </c>
      <c r="AL679" s="218">
        <f t="shared" si="395"/>
        <v>0</v>
      </c>
      <c r="AM679" s="218">
        <f t="shared" si="395"/>
        <v>0</v>
      </c>
      <c r="AN679" s="218">
        <f t="shared" si="395"/>
        <v>0</v>
      </c>
      <c r="AO679" s="218">
        <f t="shared" si="395"/>
        <v>0</v>
      </c>
      <c r="AP679" s="218">
        <f t="shared" si="395"/>
        <v>0</v>
      </c>
    </row>
    <row r="680" spans="1:42" x14ac:dyDescent="0.2">
      <c r="A680" s="37" t="s">
        <v>13</v>
      </c>
      <c r="B680" s="28"/>
      <c r="C680" s="217">
        <f>SUM(C670:C679)</f>
        <v>0</v>
      </c>
      <c r="D680" s="217">
        <f t="shared" ref="D680:AP680" si="396">SUM(D670:D679)</f>
        <v>0</v>
      </c>
      <c r="E680" s="217">
        <f t="shared" si="396"/>
        <v>0</v>
      </c>
      <c r="F680" s="217">
        <f t="shared" si="396"/>
        <v>0</v>
      </c>
      <c r="G680" s="217">
        <f t="shared" si="396"/>
        <v>0</v>
      </c>
      <c r="H680" s="217">
        <f t="shared" si="396"/>
        <v>0</v>
      </c>
      <c r="I680" s="217">
        <f t="shared" si="396"/>
        <v>0</v>
      </c>
      <c r="J680" s="217">
        <f t="shared" si="396"/>
        <v>0</v>
      </c>
      <c r="K680" s="217">
        <f t="shared" si="396"/>
        <v>0</v>
      </c>
      <c r="L680" s="217">
        <f t="shared" si="396"/>
        <v>0</v>
      </c>
      <c r="M680" s="217">
        <f t="shared" si="396"/>
        <v>0</v>
      </c>
      <c r="N680" s="217">
        <f t="shared" si="396"/>
        <v>0</v>
      </c>
      <c r="O680" s="217">
        <f t="shared" si="396"/>
        <v>0</v>
      </c>
      <c r="P680" s="217">
        <f t="shared" si="396"/>
        <v>0</v>
      </c>
      <c r="Q680" s="217">
        <f t="shared" si="396"/>
        <v>0</v>
      </c>
      <c r="R680" s="217">
        <f t="shared" si="396"/>
        <v>0</v>
      </c>
      <c r="S680" s="217">
        <f t="shared" si="396"/>
        <v>0</v>
      </c>
      <c r="T680" s="217">
        <f t="shared" si="396"/>
        <v>0</v>
      </c>
      <c r="U680" s="217">
        <f t="shared" si="396"/>
        <v>0</v>
      </c>
      <c r="V680" s="217">
        <f t="shared" si="396"/>
        <v>0</v>
      </c>
      <c r="W680" s="217">
        <f t="shared" si="396"/>
        <v>0</v>
      </c>
      <c r="X680" s="217">
        <f t="shared" si="396"/>
        <v>0</v>
      </c>
      <c r="Y680" s="217">
        <f t="shared" si="396"/>
        <v>0</v>
      </c>
      <c r="Z680" s="217">
        <f t="shared" si="396"/>
        <v>0</v>
      </c>
      <c r="AA680" s="217">
        <f t="shared" si="396"/>
        <v>0</v>
      </c>
      <c r="AB680" s="217">
        <f t="shared" si="396"/>
        <v>0</v>
      </c>
      <c r="AC680" s="217">
        <f t="shared" si="396"/>
        <v>0</v>
      </c>
      <c r="AD680" s="217">
        <f t="shared" si="396"/>
        <v>0</v>
      </c>
      <c r="AE680" s="217">
        <f t="shared" si="396"/>
        <v>0</v>
      </c>
      <c r="AF680" s="217">
        <f t="shared" si="396"/>
        <v>0</v>
      </c>
      <c r="AG680" s="217">
        <f t="shared" si="396"/>
        <v>0</v>
      </c>
      <c r="AH680" s="217">
        <f t="shared" si="396"/>
        <v>0</v>
      </c>
      <c r="AI680" s="217">
        <f t="shared" si="396"/>
        <v>0</v>
      </c>
      <c r="AJ680" s="217">
        <f t="shared" si="396"/>
        <v>0</v>
      </c>
      <c r="AK680" s="217">
        <f t="shared" si="396"/>
        <v>0</v>
      </c>
      <c r="AL680" s="217">
        <f t="shared" si="396"/>
        <v>0</v>
      </c>
      <c r="AM680" s="217">
        <f t="shared" si="396"/>
        <v>0</v>
      </c>
      <c r="AN680" s="217">
        <f t="shared" si="396"/>
        <v>0</v>
      </c>
      <c r="AO680" s="217">
        <f t="shared" si="396"/>
        <v>0</v>
      </c>
      <c r="AP680" s="217">
        <f t="shared" si="396"/>
        <v>0</v>
      </c>
    </row>
    <row r="681" spans="1:42" s="122" customFormat="1" x14ac:dyDescent="0.2">
      <c r="A681" s="4"/>
      <c r="B681" s="203"/>
    </row>
    <row r="682" spans="1:42" s="122" customFormat="1" x14ac:dyDescent="0.2">
      <c r="A682" s="25" t="s">
        <v>312</v>
      </c>
    </row>
    <row r="683" spans="1:42" x14ac:dyDescent="0.2">
      <c r="A683" s="4" t="s">
        <v>303</v>
      </c>
      <c r="B683" s="217">
        <v>0</v>
      </c>
      <c r="C683" s="217">
        <f>B686</f>
        <v>0</v>
      </c>
      <c r="D683" s="217">
        <f t="shared" ref="D683:AP683" si="397">C686</f>
        <v>0</v>
      </c>
      <c r="E683" s="217">
        <f t="shared" si="397"/>
        <v>0</v>
      </c>
      <c r="F683" s="217">
        <f t="shared" si="397"/>
        <v>0</v>
      </c>
      <c r="G683" s="217">
        <f t="shared" si="397"/>
        <v>0</v>
      </c>
      <c r="H683" s="217">
        <f t="shared" si="397"/>
        <v>0</v>
      </c>
      <c r="I683" s="217">
        <f t="shared" si="397"/>
        <v>0</v>
      </c>
      <c r="J683" s="217">
        <f t="shared" si="397"/>
        <v>0</v>
      </c>
      <c r="K683" s="217">
        <f t="shared" si="397"/>
        <v>0</v>
      </c>
      <c r="L683" s="217">
        <f t="shared" si="397"/>
        <v>0</v>
      </c>
      <c r="M683" s="217">
        <f t="shared" si="397"/>
        <v>0</v>
      </c>
      <c r="N683" s="217">
        <f t="shared" si="397"/>
        <v>0</v>
      </c>
      <c r="O683" s="217">
        <f t="shared" si="397"/>
        <v>0</v>
      </c>
      <c r="P683" s="217">
        <f t="shared" si="397"/>
        <v>0</v>
      </c>
      <c r="Q683" s="217">
        <f t="shared" si="397"/>
        <v>0</v>
      </c>
      <c r="R683" s="217">
        <f t="shared" si="397"/>
        <v>0</v>
      </c>
      <c r="S683" s="217">
        <f t="shared" si="397"/>
        <v>0</v>
      </c>
      <c r="T683" s="217">
        <f t="shared" si="397"/>
        <v>0</v>
      </c>
      <c r="U683" s="217">
        <f t="shared" si="397"/>
        <v>0</v>
      </c>
      <c r="V683" s="217">
        <f t="shared" si="397"/>
        <v>0</v>
      </c>
      <c r="W683" s="217">
        <f t="shared" si="397"/>
        <v>0</v>
      </c>
      <c r="X683" s="217">
        <f t="shared" si="397"/>
        <v>0</v>
      </c>
      <c r="Y683" s="217">
        <f t="shared" si="397"/>
        <v>0</v>
      </c>
      <c r="Z683" s="217">
        <f t="shared" si="397"/>
        <v>0</v>
      </c>
      <c r="AA683" s="217">
        <f t="shared" si="397"/>
        <v>0</v>
      </c>
      <c r="AB683" s="217">
        <f t="shared" si="397"/>
        <v>0</v>
      </c>
      <c r="AC683" s="217">
        <f t="shared" si="397"/>
        <v>0</v>
      </c>
      <c r="AD683" s="217">
        <f t="shared" si="397"/>
        <v>0</v>
      </c>
      <c r="AE683" s="217">
        <f t="shared" si="397"/>
        <v>0</v>
      </c>
      <c r="AF683" s="217">
        <f t="shared" si="397"/>
        <v>0</v>
      </c>
      <c r="AG683" s="217">
        <f t="shared" si="397"/>
        <v>0</v>
      </c>
      <c r="AH683" s="217">
        <f t="shared" si="397"/>
        <v>0</v>
      </c>
      <c r="AI683" s="217">
        <f t="shared" si="397"/>
        <v>0</v>
      </c>
      <c r="AJ683" s="217">
        <f t="shared" si="397"/>
        <v>0</v>
      </c>
      <c r="AK683" s="217">
        <f t="shared" si="397"/>
        <v>0</v>
      </c>
      <c r="AL683" s="217">
        <f t="shared" si="397"/>
        <v>0</v>
      </c>
      <c r="AM683" s="217">
        <f t="shared" si="397"/>
        <v>0</v>
      </c>
      <c r="AN683" s="217">
        <f t="shared" si="397"/>
        <v>0</v>
      </c>
      <c r="AO683" s="217">
        <f t="shared" si="397"/>
        <v>0</v>
      </c>
      <c r="AP683" s="217">
        <f t="shared" si="397"/>
        <v>0</v>
      </c>
    </row>
    <row r="684" spans="1:42" x14ac:dyDescent="0.2">
      <c r="A684" s="4" t="s">
        <v>73</v>
      </c>
      <c r="B684" s="217">
        <v>0</v>
      </c>
      <c r="C684" s="217">
        <f>C712</f>
        <v>0</v>
      </c>
      <c r="D684" s="217">
        <f t="shared" ref="D684:AP684" si="398">D712</f>
        <v>0</v>
      </c>
      <c r="E684" s="217">
        <f t="shared" si="398"/>
        <v>0</v>
      </c>
      <c r="F684" s="217">
        <f t="shared" si="398"/>
        <v>0</v>
      </c>
      <c r="G684" s="217">
        <f t="shared" si="398"/>
        <v>0</v>
      </c>
      <c r="H684" s="217">
        <f t="shared" si="398"/>
        <v>0</v>
      </c>
      <c r="I684" s="217">
        <f t="shared" si="398"/>
        <v>0</v>
      </c>
      <c r="J684" s="217">
        <f t="shared" si="398"/>
        <v>0</v>
      </c>
      <c r="K684" s="217">
        <f t="shared" si="398"/>
        <v>0</v>
      </c>
      <c r="L684" s="217">
        <f t="shared" si="398"/>
        <v>0</v>
      </c>
      <c r="M684" s="217">
        <f t="shared" si="398"/>
        <v>0</v>
      </c>
      <c r="N684" s="217">
        <f t="shared" si="398"/>
        <v>0</v>
      </c>
      <c r="O684" s="217">
        <f t="shared" si="398"/>
        <v>0</v>
      </c>
      <c r="P684" s="217">
        <f t="shared" si="398"/>
        <v>0</v>
      </c>
      <c r="Q684" s="217">
        <f t="shared" si="398"/>
        <v>0</v>
      </c>
      <c r="R684" s="217">
        <f t="shared" si="398"/>
        <v>0</v>
      </c>
      <c r="S684" s="217">
        <f t="shared" si="398"/>
        <v>0</v>
      </c>
      <c r="T684" s="217">
        <f t="shared" si="398"/>
        <v>0</v>
      </c>
      <c r="U684" s="217">
        <f t="shared" si="398"/>
        <v>0</v>
      </c>
      <c r="V684" s="217">
        <f t="shared" si="398"/>
        <v>0</v>
      </c>
      <c r="W684" s="217">
        <f t="shared" si="398"/>
        <v>0</v>
      </c>
      <c r="X684" s="217">
        <f t="shared" si="398"/>
        <v>0</v>
      </c>
      <c r="Y684" s="217">
        <f t="shared" si="398"/>
        <v>0</v>
      </c>
      <c r="Z684" s="217">
        <f t="shared" si="398"/>
        <v>0</v>
      </c>
      <c r="AA684" s="217">
        <f t="shared" si="398"/>
        <v>0</v>
      </c>
      <c r="AB684" s="217">
        <f t="shared" si="398"/>
        <v>0</v>
      </c>
      <c r="AC684" s="217">
        <f t="shared" si="398"/>
        <v>0</v>
      </c>
      <c r="AD684" s="217">
        <f t="shared" si="398"/>
        <v>0</v>
      </c>
      <c r="AE684" s="217">
        <f t="shared" si="398"/>
        <v>0</v>
      </c>
      <c r="AF684" s="217">
        <f t="shared" si="398"/>
        <v>0</v>
      </c>
      <c r="AG684" s="217">
        <f t="shared" si="398"/>
        <v>0</v>
      </c>
      <c r="AH684" s="217">
        <f t="shared" si="398"/>
        <v>0</v>
      </c>
      <c r="AI684" s="217">
        <f t="shared" si="398"/>
        <v>0</v>
      </c>
      <c r="AJ684" s="217">
        <f t="shared" si="398"/>
        <v>0</v>
      </c>
      <c r="AK684" s="217">
        <f t="shared" si="398"/>
        <v>0</v>
      </c>
      <c r="AL684" s="217">
        <f t="shared" si="398"/>
        <v>0</v>
      </c>
      <c r="AM684" s="217">
        <f t="shared" si="398"/>
        <v>0</v>
      </c>
      <c r="AN684" s="217">
        <f t="shared" si="398"/>
        <v>0</v>
      </c>
      <c r="AO684" s="217">
        <f t="shared" si="398"/>
        <v>0</v>
      </c>
      <c r="AP684" s="217">
        <f t="shared" si="398"/>
        <v>0</v>
      </c>
    </row>
    <row r="685" spans="1:42" x14ac:dyDescent="0.2">
      <c r="A685" s="4" t="s">
        <v>304</v>
      </c>
      <c r="B685" s="218">
        <v>0</v>
      </c>
      <c r="C685" s="218">
        <f>-C700</f>
        <v>0</v>
      </c>
      <c r="D685" s="218">
        <f t="shared" ref="D685:AP685" si="399">-D700</f>
        <v>0</v>
      </c>
      <c r="E685" s="218">
        <f t="shared" si="399"/>
        <v>0</v>
      </c>
      <c r="F685" s="218">
        <f t="shared" si="399"/>
        <v>0</v>
      </c>
      <c r="G685" s="218">
        <f t="shared" si="399"/>
        <v>0</v>
      </c>
      <c r="H685" s="218">
        <f t="shared" si="399"/>
        <v>0</v>
      </c>
      <c r="I685" s="218">
        <f t="shared" si="399"/>
        <v>0</v>
      </c>
      <c r="J685" s="218">
        <f t="shared" si="399"/>
        <v>0</v>
      </c>
      <c r="K685" s="218">
        <f t="shared" si="399"/>
        <v>0</v>
      </c>
      <c r="L685" s="218">
        <f t="shared" si="399"/>
        <v>0</v>
      </c>
      <c r="M685" s="218">
        <f t="shared" si="399"/>
        <v>0</v>
      </c>
      <c r="N685" s="218">
        <f t="shared" si="399"/>
        <v>0</v>
      </c>
      <c r="O685" s="218">
        <f t="shared" si="399"/>
        <v>0</v>
      </c>
      <c r="P685" s="218">
        <f t="shared" si="399"/>
        <v>0</v>
      </c>
      <c r="Q685" s="218">
        <f t="shared" si="399"/>
        <v>0</v>
      </c>
      <c r="R685" s="218">
        <f t="shared" si="399"/>
        <v>0</v>
      </c>
      <c r="S685" s="218">
        <f t="shared" si="399"/>
        <v>0</v>
      </c>
      <c r="T685" s="218">
        <f t="shared" si="399"/>
        <v>0</v>
      </c>
      <c r="U685" s="218">
        <f t="shared" si="399"/>
        <v>0</v>
      </c>
      <c r="V685" s="218">
        <f t="shared" si="399"/>
        <v>0</v>
      </c>
      <c r="W685" s="218">
        <f t="shared" si="399"/>
        <v>0</v>
      </c>
      <c r="X685" s="218">
        <f t="shared" si="399"/>
        <v>0</v>
      </c>
      <c r="Y685" s="218">
        <f t="shared" si="399"/>
        <v>0</v>
      </c>
      <c r="Z685" s="218">
        <f t="shared" si="399"/>
        <v>0</v>
      </c>
      <c r="AA685" s="218">
        <f t="shared" si="399"/>
        <v>0</v>
      </c>
      <c r="AB685" s="218">
        <f t="shared" si="399"/>
        <v>0</v>
      </c>
      <c r="AC685" s="218">
        <f t="shared" si="399"/>
        <v>0</v>
      </c>
      <c r="AD685" s="218">
        <f t="shared" si="399"/>
        <v>0</v>
      </c>
      <c r="AE685" s="218">
        <f t="shared" si="399"/>
        <v>0</v>
      </c>
      <c r="AF685" s="218">
        <f t="shared" si="399"/>
        <v>0</v>
      </c>
      <c r="AG685" s="218">
        <f t="shared" si="399"/>
        <v>0</v>
      </c>
      <c r="AH685" s="218">
        <f t="shared" si="399"/>
        <v>0</v>
      </c>
      <c r="AI685" s="218">
        <f t="shared" si="399"/>
        <v>0</v>
      </c>
      <c r="AJ685" s="218">
        <f t="shared" si="399"/>
        <v>0</v>
      </c>
      <c r="AK685" s="218">
        <f t="shared" si="399"/>
        <v>0</v>
      </c>
      <c r="AL685" s="218">
        <f t="shared" si="399"/>
        <v>0</v>
      </c>
      <c r="AM685" s="218">
        <f t="shared" si="399"/>
        <v>0</v>
      </c>
      <c r="AN685" s="218">
        <f t="shared" si="399"/>
        <v>0</v>
      </c>
      <c r="AO685" s="218">
        <f t="shared" si="399"/>
        <v>0</v>
      </c>
      <c r="AP685" s="218">
        <f t="shared" si="399"/>
        <v>0</v>
      </c>
    </row>
    <row r="686" spans="1:42" x14ac:dyDescent="0.2">
      <c r="A686" s="4" t="s">
        <v>266</v>
      </c>
      <c r="B686" s="217">
        <f>SUM(B683:B685)</f>
        <v>0</v>
      </c>
      <c r="C686" s="217">
        <f>SUM(C683:C685)</f>
        <v>0</v>
      </c>
      <c r="D686" s="217">
        <f t="shared" ref="D686:AP686" si="400">SUM(D683:D685)</f>
        <v>0</v>
      </c>
      <c r="E686" s="217">
        <f t="shared" si="400"/>
        <v>0</v>
      </c>
      <c r="F686" s="217">
        <f t="shared" si="400"/>
        <v>0</v>
      </c>
      <c r="G686" s="217">
        <f t="shared" si="400"/>
        <v>0</v>
      </c>
      <c r="H686" s="217">
        <f t="shared" si="400"/>
        <v>0</v>
      </c>
      <c r="I686" s="217">
        <f t="shared" si="400"/>
        <v>0</v>
      </c>
      <c r="J686" s="217">
        <f t="shared" si="400"/>
        <v>0</v>
      </c>
      <c r="K686" s="217">
        <f t="shared" si="400"/>
        <v>0</v>
      </c>
      <c r="L686" s="217">
        <f t="shared" si="400"/>
        <v>0</v>
      </c>
      <c r="M686" s="217">
        <f t="shared" si="400"/>
        <v>0</v>
      </c>
      <c r="N686" s="217">
        <f t="shared" si="400"/>
        <v>0</v>
      </c>
      <c r="O686" s="217">
        <f t="shared" si="400"/>
        <v>0</v>
      </c>
      <c r="P686" s="217">
        <f t="shared" si="400"/>
        <v>0</v>
      </c>
      <c r="Q686" s="217">
        <f t="shared" si="400"/>
        <v>0</v>
      </c>
      <c r="R686" s="217">
        <f t="shared" si="400"/>
        <v>0</v>
      </c>
      <c r="S686" s="217">
        <f t="shared" si="400"/>
        <v>0</v>
      </c>
      <c r="T686" s="217">
        <f t="shared" si="400"/>
        <v>0</v>
      </c>
      <c r="U686" s="217">
        <f t="shared" si="400"/>
        <v>0</v>
      </c>
      <c r="V686" s="217">
        <f t="shared" si="400"/>
        <v>0</v>
      </c>
      <c r="W686" s="217">
        <f t="shared" si="400"/>
        <v>0</v>
      </c>
      <c r="X686" s="217">
        <f t="shared" si="400"/>
        <v>0</v>
      </c>
      <c r="Y686" s="217">
        <f t="shared" si="400"/>
        <v>0</v>
      </c>
      <c r="Z686" s="217">
        <f t="shared" si="400"/>
        <v>0</v>
      </c>
      <c r="AA686" s="217">
        <f t="shared" si="400"/>
        <v>0</v>
      </c>
      <c r="AB686" s="217">
        <f t="shared" si="400"/>
        <v>0</v>
      </c>
      <c r="AC686" s="217">
        <f t="shared" si="400"/>
        <v>0</v>
      </c>
      <c r="AD686" s="217">
        <f t="shared" si="400"/>
        <v>0</v>
      </c>
      <c r="AE686" s="217">
        <f t="shared" si="400"/>
        <v>0</v>
      </c>
      <c r="AF686" s="217">
        <f t="shared" si="400"/>
        <v>0</v>
      </c>
      <c r="AG686" s="217">
        <f t="shared" si="400"/>
        <v>0</v>
      </c>
      <c r="AH686" s="217">
        <f t="shared" si="400"/>
        <v>0</v>
      </c>
      <c r="AI686" s="217">
        <f t="shared" si="400"/>
        <v>0</v>
      </c>
      <c r="AJ686" s="217">
        <f t="shared" si="400"/>
        <v>0</v>
      </c>
      <c r="AK686" s="217">
        <f t="shared" si="400"/>
        <v>0</v>
      </c>
      <c r="AL686" s="217">
        <f t="shared" si="400"/>
        <v>0</v>
      </c>
      <c r="AM686" s="217">
        <f t="shared" si="400"/>
        <v>0</v>
      </c>
      <c r="AN686" s="217">
        <f t="shared" si="400"/>
        <v>0</v>
      </c>
      <c r="AO686" s="217">
        <f t="shared" si="400"/>
        <v>0</v>
      </c>
      <c r="AP686" s="217">
        <f t="shared" si="400"/>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306</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307</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1">SUM(C690:AP690)</f>
        <v>0</v>
      </c>
      <c r="C690" s="213">
        <f t="shared" ref="C690:AP690" si="402">IF(C$2&gt;analysis_period,0,IF(C$2=equip3_reserve_freq*$A690,equip3_reserve_cost*system_capacity*1000*(1+inflation_rate/100)^B$2,0))</f>
        <v>0</v>
      </c>
      <c r="D690" s="213">
        <f t="shared" si="402"/>
        <v>0</v>
      </c>
      <c r="E690" s="213">
        <f t="shared" si="402"/>
        <v>0</v>
      </c>
      <c r="F690" s="213">
        <f t="shared" si="402"/>
        <v>0</v>
      </c>
      <c r="G690" s="213">
        <f t="shared" si="402"/>
        <v>0</v>
      </c>
      <c r="H690" s="213">
        <f t="shared" si="402"/>
        <v>0</v>
      </c>
      <c r="I690" s="213">
        <f t="shared" si="402"/>
        <v>0</v>
      </c>
      <c r="J690" s="213">
        <f t="shared" si="402"/>
        <v>0</v>
      </c>
      <c r="K690" s="213">
        <f t="shared" si="402"/>
        <v>0</v>
      </c>
      <c r="L690" s="213">
        <f t="shared" si="402"/>
        <v>0</v>
      </c>
      <c r="M690" s="213">
        <f t="shared" si="402"/>
        <v>0</v>
      </c>
      <c r="N690" s="213">
        <f t="shared" si="402"/>
        <v>0</v>
      </c>
      <c r="O690" s="213">
        <f t="shared" si="402"/>
        <v>0</v>
      </c>
      <c r="P690" s="213">
        <f t="shared" si="402"/>
        <v>0</v>
      </c>
      <c r="Q690" s="213">
        <f t="shared" si="402"/>
        <v>0</v>
      </c>
      <c r="R690" s="213">
        <f t="shared" si="402"/>
        <v>0</v>
      </c>
      <c r="S690" s="213">
        <f t="shared" si="402"/>
        <v>0</v>
      </c>
      <c r="T690" s="213">
        <f t="shared" si="402"/>
        <v>0</v>
      </c>
      <c r="U690" s="213">
        <f t="shared" si="402"/>
        <v>0</v>
      </c>
      <c r="V690" s="213">
        <f t="shared" si="402"/>
        <v>0</v>
      </c>
      <c r="W690" s="213">
        <f t="shared" si="402"/>
        <v>0</v>
      </c>
      <c r="X690" s="213">
        <f t="shared" si="402"/>
        <v>0</v>
      </c>
      <c r="Y690" s="213">
        <f t="shared" si="402"/>
        <v>0</v>
      </c>
      <c r="Z690" s="213">
        <f t="shared" si="402"/>
        <v>0</v>
      </c>
      <c r="AA690" s="213">
        <f t="shared" si="402"/>
        <v>0</v>
      </c>
      <c r="AB690" s="213">
        <f t="shared" si="402"/>
        <v>0</v>
      </c>
      <c r="AC690" s="213">
        <f t="shared" si="402"/>
        <v>0</v>
      </c>
      <c r="AD690" s="213">
        <f t="shared" si="402"/>
        <v>0</v>
      </c>
      <c r="AE690" s="213">
        <f t="shared" si="402"/>
        <v>0</v>
      </c>
      <c r="AF690" s="213">
        <f t="shared" si="402"/>
        <v>0</v>
      </c>
      <c r="AG690" s="213">
        <f t="shared" si="402"/>
        <v>0</v>
      </c>
      <c r="AH690" s="213">
        <f t="shared" si="402"/>
        <v>0</v>
      </c>
      <c r="AI690" s="213">
        <f t="shared" si="402"/>
        <v>0</v>
      </c>
      <c r="AJ690" s="213">
        <f t="shared" si="402"/>
        <v>0</v>
      </c>
      <c r="AK690" s="213">
        <f t="shared" si="402"/>
        <v>0</v>
      </c>
      <c r="AL690" s="213">
        <f t="shared" si="402"/>
        <v>0</v>
      </c>
      <c r="AM690" s="213">
        <f t="shared" si="402"/>
        <v>0</v>
      </c>
      <c r="AN690" s="213">
        <f t="shared" si="402"/>
        <v>0</v>
      </c>
      <c r="AO690" s="213">
        <f t="shared" si="402"/>
        <v>0</v>
      </c>
      <c r="AP690" s="213">
        <f t="shared" si="402"/>
        <v>0</v>
      </c>
    </row>
    <row r="691" spans="1:42" x14ac:dyDescent="0.2">
      <c r="A691" s="4">
        <f>A690+1</f>
        <v>2</v>
      </c>
      <c r="B691" s="238">
        <f t="shared" si="401"/>
        <v>0</v>
      </c>
      <c r="C691" s="213">
        <f t="shared" ref="C691:AP691" si="403">IF(C$2&gt;analysis_period,0,IF(C$2=equip3_reserve_freq*$A691,equip3_reserve_cost*system_capacity*1000*(1+inflation_rate/100)^B$2,0))</f>
        <v>0</v>
      </c>
      <c r="D691" s="213">
        <f t="shared" si="403"/>
        <v>0</v>
      </c>
      <c r="E691" s="213">
        <f t="shared" si="403"/>
        <v>0</v>
      </c>
      <c r="F691" s="213">
        <f t="shared" si="403"/>
        <v>0</v>
      </c>
      <c r="G691" s="213">
        <f t="shared" si="403"/>
        <v>0</v>
      </c>
      <c r="H691" s="213">
        <f t="shared" si="403"/>
        <v>0</v>
      </c>
      <c r="I691" s="213">
        <f t="shared" si="403"/>
        <v>0</v>
      </c>
      <c r="J691" s="213">
        <f t="shared" si="403"/>
        <v>0</v>
      </c>
      <c r="K691" s="213">
        <f t="shared" si="403"/>
        <v>0</v>
      </c>
      <c r="L691" s="213">
        <f t="shared" si="403"/>
        <v>0</v>
      </c>
      <c r="M691" s="213">
        <f t="shared" si="403"/>
        <v>0</v>
      </c>
      <c r="N691" s="213">
        <f t="shared" si="403"/>
        <v>0</v>
      </c>
      <c r="O691" s="213">
        <f t="shared" si="403"/>
        <v>0</v>
      </c>
      <c r="P691" s="213">
        <f t="shared" si="403"/>
        <v>0</v>
      </c>
      <c r="Q691" s="213">
        <f t="shared" si="403"/>
        <v>0</v>
      </c>
      <c r="R691" s="213">
        <f t="shared" si="403"/>
        <v>0</v>
      </c>
      <c r="S691" s="213">
        <f t="shared" si="403"/>
        <v>0</v>
      </c>
      <c r="T691" s="213">
        <f t="shared" si="403"/>
        <v>0</v>
      </c>
      <c r="U691" s="213">
        <f t="shared" si="403"/>
        <v>0</v>
      </c>
      <c r="V691" s="213">
        <f t="shared" si="403"/>
        <v>0</v>
      </c>
      <c r="W691" s="213">
        <f t="shared" si="403"/>
        <v>0</v>
      </c>
      <c r="X691" s="213">
        <f t="shared" si="403"/>
        <v>0</v>
      </c>
      <c r="Y691" s="213">
        <f t="shared" si="403"/>
        <v>0</v>
      </c>
      <c r="Z691" s="213">
        <f t="shared" si="403"/>
        <v>0</v>
      </c>
      <c r="AA691" s="213">
        <f t="shared" si="403"/>
        <v>0</v>
      </c>
      <c r="AB691" s="213">
        <f t="shared" si="403"/>
        <v>0</v>
      </c>
      <c r="AC691" s="213">
        <f t="shared" si="403"/>
        <v>0</v>
      </c>
      <c r="AD691" s="213">
        <f t="shared" si="403"/>
        <v>0</v>
      </c>
      <c r="AE691" s="213">
        <f t="shared" si="403"/>
        <v>0</v>
      </c>
      <c r="AF691" s="213">
        <f t="shared" si="403"/>
        <v>0</v>
      </c>
      <c r="AG691" s="213">
        <f t="shared" si="403"/>
        <v>0</v>
      </c>
      <c r="AH691" s="213">
        <f t="shared" si="403"/>
        <v>0</v>
      </c>
      <c r="AI691" s="213">
        <f t="shared" si="403"/>
        <v>0</v>
      </c>
      <c r="AJ691" s="213">
        <f t="shared" si="403"/>
        <v>0</v>
      </c>
      <c r="AK691" s="213">
        <f t="shared" si="403"/>
        <v>0</v>
      </c>
      <c r="AL691" s="213">
        <f t="shared" si="403"/>
        <v>0</v>
      </c>
      <c r="AM691" s="213">
        <f t="shared" si="403"/>
        <v>0</v>
      </c>
      <c r="AN691" s="213">
        <f t="shared" si="403"/>
        <v>0</v>
      </c>
      <c r="AO691" s="213">
        <f t="shared" si="403"/>
        <v>0</v>
      </c>
      <c r="AP691" s="213">
        <f t="shared" si="403"/>
        <v>0</v>
      </c>
    </row>
    <row r="692" spans="1:42" x14ac:dyDescent="0.2">
      <c r="A692" s="4">
        <f t="shared" ref="A692:A699" si="404">A691+1</f>
        <v>3</v>
      </c>
      <c r="B692" s="238">
        <f t="shared" si="401"/>
        <v>0</v>
      </c>
      <c r="C692" s="213">
        <f t="shared" ref="C692:AP692" si="405">IF(C$2&gt;analysis_period,0,IF(C$2=equip3_reserve_freq*$A692,equip3_reserve_cost*system_capacity*1000*(1+inflation_rate/100)^B$2,0))</f>
        <v>0</v>
      </c>
      <c r="D692" s="213">
        <f t="shared" si="405"/>
        <v>0</v>
      </c>
      <c r="E692" s="213">
        <f t="shared" si="405"/>
        <v>0</v>
      </c>
      <c r="F692" s="213">
        <f t="shared" si="405"/>
        <v>0</v>
      </c>
      <c r="G692" s="213">
        <f t="shared" si="405"/>
        <v>0</v>
      </c>
      <c r="H692" s="213">
        <f t="shared" si="405"/>
        <v>0</v>
      </c>
      <c r="I692" s="213">
        <f t="shared" si="405"/>
        <v>0</v>
      </c>
      <c r="J692" s="213">
        <f t="shared" si="405"/>
        <v>0</v>
      </c>
      <c r="K692" s="213">
        <f t="shared" si="405"/>
        <v>0</v>
      </c>
      <c r="L692" s="213">
        <f t="shared" si="405"/>
        <v>0</v>
      </c>
      <c r="M692" s="213">
        <f t="shared" si="405"/>
        <v>0</v>
      </c>
      <c r="N692" s="213">
        <f t="shared" si="405"/>
        <v>0</v>
      </c>
      <c r="O692" s="213">
        <f t="shared" si="405"/>
        <v>0</v>
      </c>
      <c r="P692" s="213">
        <f t="shared" si="405"/>
        <v>0</v>
      </c>
      <c r="Q692" s="213">
        <f t="shared" si="405"/>
        <v>0</v>
      </c>
      <c r="R692" s="213">
        <f t="shared" si="405"/>
        <v>0</v>
      </c>
      <c r="S692" s="213">
        <f t="shared" si="405"/>
        <v>0</v>
      </c>
      <c r="T692" s="213">
        <f t="shared" si="405"/>
        <v>0</v>
      </c>
      <c r="U692" s="213">
        <f t="shared" si="405"/>
        <v>0</v>
      </c>
      <c r="V692" s="213">
        <f t="shared" si="405"/>
        <v>0</v>
      </c>
      <c r="W692" s="213">
        <f t="shared" si="405"/>
        <v>0</v>
      </c>
      <c r="X692" s="213">
        <f t="shared" si="405"/>
        <v>0</v>
      </c>
      <c r="Y692" s="213">
        <f t="shared" si="405"/>
        <v>0</v>
      </c>
      <c r="Z692" s="213">
        <f t="shared" si="405"/>
        <v>0</v>
      </c>
      <c r="AA692" s="213">
        <f t="shared" si="405"/>
        <v>0</v>
      </c>
      <c r="AB692" s="213">
        <f t="shared" si="405"/>
        <v>0</v>
      </c>
      <c r="AC692" s="213">
        <f t="shared" si="405"/>
        <v>0</v>
      </c>
      <c r="AD692" s="213">
        <f t="shared" si="405"/>
        <v>0</v>
      </c>
      <c r="AE692" s="213">
        <f t="shared" si="405"/>
        <v>0</v>
      </c>
      <c r="AF692" s="213">
        <f t="shared" si="405"/>
        <v>0</v>
      </c>
      <c r="AG692" s="213">
        <f t="shared" si="405"/>
        <v>0</v>
      </c>
      <c r="AH692" s="213">
        <f t="shared" si="405"/>
        <v>0</v>
      </c>
      <c r="AI692" s="213">
        <f t="shared" si="405"/>
        <v>0</v>
      </c>
      <c r="AJ692" s="213">
        <f t="shared" si="405"/>
        <v>0</v>
      </c>
      <c r="AK692" s="213">
        <f t="shared" si="405"/>
        <v>0</v>
      </c>
      <c r="AL692" s="213">
        <f t="shared" si="405"/>
        <v>0</v>
      </c>
      <c r="AM692" s="213">
        <f t="shared" si="405"/>
        <v>0</v>
      </c>
      <c r="AN692" s="213">
        <f t="shared" si="405"/>
        <v>0</v>
      </c>
      <c r="AO692" s="213">
        <f t="shared" si="405"/>
        <v>0</v>
      </c>
      <c r="AP692" s="213">
        <f t="shared" si="405"/>
        <v>0</v>
      </c>
    </row>
    <row r="693" spans="1:42" x14ac:dyDescent="0.2">
      <c r="A693" s="4">
        <f t="shared" si="404"/>
        <v>4</v>
      </c>
      <c r="B693" s="238">
        <f t="shared" si="401"/>
        <v>0</v>
      </c>
      <c r="C693" s="213">
        <f t="shared" ref="C693:AP693" si="406">IF(C$2&gt;analysis_period,0,IF(C$2=equip3_reserve_freq*$A693,equip3_reserve_cost*system_capacity*1000*(1+inflation_rate/100)^B$2,0))</f>
        <v>0</v>
      </c>
      <c r="D693" s="213">
        <f t="shared" si="406"/>
        <v>0</v>
      </c>
      <c r="E693" s="213">
        <f t="shared" si="406"/>
        <v>0</v>
      </c>
      <c r="F693" s="213">
        <f t="shared" si="406"/>
        <v>0</v>
      </c>
      <c r="G693" s="213">
        <f t="shared" si="406"/>
        <v>0</v>
      </c>
      <c r="H693" s="213">
        <f t="shared" si="406"/>
        <v>0</v>
      </c>
      <c r="I693" s="213">
        <f t="shared" si="406"/>
        <v>0</v>
      </c>
      <c r="J693" s="213">
        <f t="shared" si="406"/>
        <v>0</v>
      </c>
      <c r="K693" s="213">
        <f t="shared" si="406"/>
        <v>0</v>
      </c>
      <c r="L693" s="213">
        <f t="shared" si="406"/>
        <v>0</v>
      </c>
      <c r="M693" s="213">
        <f t="shared" si="406"/>
        <v>0</v>
      </c>
      <c r="N693" s="213">
        <f t="shared" si="406"/>
        <v>0</v>
      </c>
      <c r="O693" s="213">
        <f t="shared" si="406"/>
        <v>0</v>
      </c>
      <c r="P693" s="213">
        <f t="shared" si="406"/>
        <v>0</v>
      </c>
      <c r="Q693" s="213">
        <f t="shared" si="406"/>
        <v>0</v>
      </c>
      <c r="R693" s="213">
        <f t="shared" si="406"/>
        <v>0</v>
      </c>
      <c r="S693" s="213">
        <f t="shared" si="406"/>
        <v>0</v>
      </c>
      <c r="T693" s="213">
        <f t="shared" si="406"/>
        <v>0</v>
      </c>
      <c r="U693" s="213">
        <f t="shared" si="406"/>
        <v>0</v>
      </c>
      <c r="V693" s="213">
        <f t="shared" si="406"/>
        <v>0</v>
      </c>
      <c r="W693" s="213">
        <f t="shared" si="406"/>
        <v>0</v>
      </c>
      <c r="X693" s="213">
        <f t="shared" si="406"/>
        <v>0</v>
      </c>
      <c r="Y693" s="213">
        <f t="shared" si="406"/>
        <v>0</v>
      </c>
      <c r="Z693" s="213">
        <f t="shared" si="406"/>
        <v>0</v>
      </c>
      <c r="AA693" s="213">
        <f t="shared" si="406"/>
        <v>0</v>
      </c>
      <c r="AB693" s="213">
        <f t="shared" si="406"/>
        <v>0</v>
      </c>
      <c r="AC693" s="213">
        <f t="shared" si="406"/>
        <v>0</v>
      </c>
      <c r="AD693" s="213">
        <f t="shared" si="406"/>
        <v>0</v>
      </c>
      <c r="AE693" s="213">
        <f t="shared" si="406"/>
        <v>0</v>
      </c>
      <c r="AF693" s="213">
        <f t="shared" si="406"/>
        <v>0</v>
      </c>
      <c r="AG693" s="213">
        <f t="shared" si="406"/>
        <v>0</v>
      </c>
      <c r="AH693" s="213">
        <f t="shared" si="406"/>
        <v>0</v>
      </c>
      <c r="AI693" s="213">
        <f t="shared" si="406"/>
        <v>0</v>
      </c>
      <c r="AJ693" s="213">
        <f t="shared" si="406"/>
        <v>0</v>
      </c>
      <c r="AK693" s="213">
        <f t="shared" si="406"/>
        <v>0</v>
      </c>
      <c r="AL693" s="213">
        <f t="shared" si="406"/>
        <v>0</v>
      </c>
      <c r="AM693" s="213">
        <f t="shared" si="406"/>
        <v>0</v>
      </c>
      <c r="AN693" s="213">
        <f t="shared" si="406"/>
        <v>0</v>
      </c>
      <c r="AO693" s="213">
        <f t="shared" si="406"/>
        <v>0</v>
      </c>
      <c r="AP693" s="213">
        <f t="shared" si="406"/>
        <v>0</v>
      </c>
    </row>
    <row r="694" spans="1:42" x14ac:dyDescent="0.2">
      <c r="A694" s="4">
        <f t="shared" si="404"/>
        <v>5</v>
      </c>
      <c r="B694" s="238">
        <f t="shared" si="401"/>
        <v>0</v>
      </c>
      <c r="C694" s="213">
        <f t="shared" ref="C694:AP694" si="407">IF(C$2&gt;analysis_period,0,IF(C$2=equip3_reserve_freq*$A694,equip3_reserve_cost*system_capacity*1000*(1+inflation_rate/100)^B$2,0))</f>
        <v>0</v>
      </c>
      <c r="D694" s="213">
        <f t="shared" si="407"/>
        <v>0</v>
      </c>
      <c r="E694" s="213">
        <f t="shared" si="407"/>
        <v>0</v>
      </c>
      <c r="F694" s="213">
        <f t="shared" si="407"/>
        <v>0</v>
      </c>
      <c r="G694" s="213">
        <f t="shared" si="407"/>
        <v>0</v>
      </c>
      <c r="H694" s="213">
        <f t="shared" si="407"/>
        <v>0</v>
      </c>
      <c r="I694" s="213">
        <f t="shared" si="407"/>
        <v>0</v>
      </c>
      <c r="J694" s="213">
        <f t="shared" si="407"/>
        <v>0</v>
      </c>
      <c r="K694" s="213">
        <f t="shared" si="407"/>
        <v>0</v>
      </c>
      <c r="L694" s="213">
        <f t="shared" si="407"/>
        <v>0</v>
      </c>
      <c r="M694" s="213">
        <f t="shared" si="407"/>
        <v>0</v>
      </c>
      <c r="N694" s="213">
        <f t="shared" si="407"/>
        <v>0</v>
      </c>
      <c r="O694" s="213">
        <f t="shared" si="407"/>
        <v>0</v>
      </c>
      <c r="P694" s="213">
        <f t="shared" si="407"/>
        <v>0</v>
      </c>
      <c r="Q694" s="213">
        <f t="shared" si="407"/>
        <v>0</v>
      </c>
      <c r="R694" s="213">
        <f t="shared" si="407"/>
        <v>0</v>
      </c>
      <c r="S694" s="213">
        <f t="shared" si="407"/>
        <v>0</v>
      </c>
      <c r="T694" s="213">
        <f t="shared" si="407"/>
        <v>0</v>
      </c>
      <c r="U694" s="213">
        <f t="shared" si="407"/>
        <v>0</v>
      </c>
      <c r="V694" s="213">
        <f t="shared" si="407"/>
        <v>0</v>
      </c>
      <c r="W694" s="213">
        <f t="shared" si="407"/>
        <v>0</v>
      </c>
      <c r="X694" s="213">
        <f t="shared" si="407"/>
        <v>0</v>
      </c>
      <c r="Y694" s="213">
        <f t="shared" si="407"/>
        <v>0</v>
      </c>
      <c r="Z694" s="213">
        <f t="shared" si="407"/>
        <v>0</v>
      </c>
      <c r="AA694" s="213">
        <f t="shared" si="407"/>
        <v>0</v>
      </c>
      <c r="AB694" s="213">
        <f t="shared" si="407"/>
        <v>0</v>
      </c>
      <c r="AC694" s="213">
        <f t="shared" si="407"/>
        <v>0</v>
      </c>
      <c r="AD694" s="213">
        <f t="shared" si="407"/>
        <v>0</v>
      </c>
      <c r="AE694" s="213">
        <f t="shared" si="407"/>
        <v>0</v>
      </c>
      <c r="AF694" s="213">
        <f t="shared" si="407"/>
        <v>0</v>
      </c>
      <c r="AG694" s="213">
        <f t="shared" si="407"/>
        <v>0</v>
      </c>
      <c r="AH694" s="213">
        <f t="shared" si="407"/>
        <v>0</v>
      </c>
      <c r="AI694" s="213">
        <f t="shared" si="407"/>
        <v>0</v>
      </c>
      <c r="AJ694" s="213">
        <f t="shared" si="407"/>
        <v>0</v>
      </c>
      <c r="AK694" s="213">
        <f t="shared" si="407"/>
        <v>0</v>
      </c>
      <c r="AL694" s="213">
        <f t="shared" si="407"/>
        <v>0</v>
      </c>
      <c r="AM694" s="213">
        <f t="shared" si="407"/>
        <v>0</v>
      </c>
      <c r="AN694" s="213">
        <f t="shared" si="407"/>
        <v>0</v>
      </c>
      <c r="AO694" s="213">
        <f t="shared" si="407"/>
        <v>0</v>
      </c>
      <c r="AP694" s="213">
        <f t="shared" si="407"/>
        <v>0</v>
      </c>
    </row>
    <row r="695" spans="1:42" x14ac:dyDescent="0.2">
      <c r="A695" s="4">
        <f t="shared" si="404"/>
        <v>6</v>
      </c>
      <c r="B695" s="238">
        <f t="shared" si="401"/>
        <v>0</v>
      </c>
      <c r="C695" s="213">
        <f t="shared" ref="C695:AP695" si="408">IF(C$2&gt;analysis_period,0,IF(C$2=equip3_reserve_freq*$A695,equip3_reserve_cost*system_capacity*1000*(1+inflation_rate/100)^B$2,0))</f>
        <v>0</v>
      </c>
      <c r="D695" s="213">
        <f t="shared" si="408"/>
        <v>0</v>
      </c>
      <c r="E695" s="213">
        <f t="shared" si="408"/>
        <v>0</v>
      </c>
      <c r="F695" s="213">
        <f t="shared" si="408"/>
        <v>0</v>
      </c>
      <c r="G695" s="213">
        <f t="shared" si="408"/>
        <v>0</v>
      </c>
      <c r="H695" s="213">
        <f t="shared" si="408"/>
        <v>0</v>
      </c>
      <c r="I695" s="213">
        <f t="shared" si="408"/>
        <v>0</v>
      </c>
      <c r="J695" s="213">
        <f t="shared" si="408"/>
        <v>0</v>
      </c>
      <c r="K695" s="213">
        <f t="shared" si="408"/>
        <v>0</v>
      </c>
      <c r="L695" s="213">
        <f t="shared" si="408"/>
        <v>0</v>
      </c>
      <c r="M695" s="213">
        <f t="shared" si="408"/>
        <v>0</v>
      </c>
      <c r="N695" s="213">
        <f t="shared" si="408"/>
        <v>0</v>
      </c>
      <c r="O695" s="213">
        <f t="shared" si="408"/>
        <v>0</v>
      </c>
      <c r="P695" s="213">
        <f t="shared" si="408"/>
        <v>0</v>
      </c>
      <c r="Q695" s="213">
        <f t="shared" si="408"/>
        <v>0</v>
      </c>
      <c r="R695" s="213">
        <f t="shared" si="408"/>
        <v>0</v>
      </c>
      <c r="S695" s="213">
        <f t="shared" si="408"/>
        <v>0</v>
      </c>
      <c r="T695" s="213">
        <f t="shared" si="408"/>
        <v>0</v>
      </c>
      <c r="U695" s="213">
        <f t="shared" si="408"/>
        <v>0</v>
      </c>
      <c r="V695" s="213">
        <f t="shared" si="408"/>
        <v>0</v>
      </c>
      <c r="W695" s="213">
        <f t="shared" si="408"/>
        <v>0</v>
      </c>
      <c r="X695" s="213">
        <f t="shared" si="408"/>
        <v>0</v>
      </c>
      <c r="Y695" s="213">
        <f t="shared" si="408"/>
        <v>0</v>
      </c>
      <c r="Z695" s="213">
        <f t="shared" si="408"/>
        <v>0</v>
      </c>
      <c r="AA695" s="213">
        <f t="shared" si="408"/>
        <v>0</v>
      </c>
      <c r="AB695" s="213">
        <f t="shared" si="408"/>
        <v>0</v>
      </c>
      <c r="AC695" s="213">
        <f t="shared" si="408"/>
        <v>0</v>
      </c>
      <c r="AD695" s="213">
        <f t="shared" si="408"/>
        <v>0</v>
      </c>
      <c r="AE695" s="213">
        <f t="shared" si="408"/>
        <v>0</v>
      </c>
      <c r="AF695" s="213">
        <f t="shared" si="408"/>
        <v>0</v>
      </c>
      <c r="AG695" s="213">
        <f t="shared" si="408"/>
        <v>0</v>
      </c>
      <c r="AH695" s="213">
        <f t="shared" si="408"/>
        <v>0</v>
      </c>
      <c r="AI695" s="213">
        <f t="shared" si="408"/>
        <v>0</v>
      </c>
      <c r="AJ695" s="213">
        <f t="shared" si="408"/>
        <v>0</v>
      </c>
      <c r="AK695" s="213">
        <f t="shared" si="408"/>
        <v>0</v>
      </c>
      <c r="AL695" s="213">
        <f t="shared" si="408"/>
        <v>0</v>
      </c>
      <c r="AM695" s="213">
        <f t="shared" si="408"/>
        <v>0</v>
      </c>
      <c r="AN695" s="213">
        <f t="shared" si="408"/>
        <v>0</v>
      </c>
      <c r="AO695" s="213">
        <f t="shared" si="408"/>
        <v>0</v>
      </c>
      <c r="AP695" s="213">
        <f t="shared" si="408"/>
        <v>0</v>
      </c>
    </row>
    <row r="696" spans="1:42" x14ac:dyDescent="0.2">
      <c r="A696" s="4">
        <f t="shared" si="404"/>
        <v>7</v>
      </c>
      <c r="B696" s="238">
        <f t="shared" si="401"/>
        <v>0</v>
      </c>
      <c r="C696" s="213">
        <f t="shared" ref="C696:AP696" si="409">IF(C$2&gt;analysis_period,0,IF(C$2=equip3_reserve_freq*$A696,equip3_reserve_cost*system_capacity*1000*(1+inflation_rate/100)^B$2,0))</f>
        <v>0</v>
      </c>
      <c r="D696" s="213">
        <f t="shared" si="409"/>
        <v>0</v>
      </c>
      <c r="E696" s="213">
        <f t="shared" si="409"/>
        <v>0</v>
      </c>
      <c r="F696" s="213">
        <f t="shared" si="409"/>
        <v>0</v>
      </c>
      <c r="G696" s="213">
        <f t="shared" si="409"/>
        <v>0</v>
      </c>
      <c r="H696" s="213">
        <f t="shared" si="409"/>
        <v>0</v>
      </c>
      <c r="I696" s="213">
        <f t="shared" si="409"/>
        <v>0</v>
      </c>
      <c r="J696" s="213">
        <f t="shared" si="409"/>
        <v>0</v>
      </c>
      <c r="K696" s="213">
        <f t="shared" si="409"/>
        <v>0</v>
      </c>
      <c r="L696" s="213">
        <f t="shared" si="409"/>
        <v>0</v>
      </c>
      <c r="M696" s="213">
        <f t="shared" si="409"/>
        <v>0</v>
      </c>
      <c r="N696" s="213">
        <f t="shared" si="409"/>
        <v>0</v>
      </c>
      <c r="O696" s="213">
        <f t="shared" si="409"/>
        <v>0</v>
      </c>
      <c r="P696" s="213">
        <f t="shared" si="409"/>
        <v>0</v>
      </c>
      <c r="Q696" s="213">
        <f t="shared" si="409"/>
        <v>0</v>
      </c>
      <c r="R696" s="213">
        <f t="shared" si="409"/>
        <v>0</v>
      </c>
      <c r="S696" s="213">
        <f t="shared" si="409"/>
        <v>0</v>
      </c>
      <c r="T696" s="213">
        <f t="shared" si="409"/>
        <v>0</v>
      </c>
      <c r="U696" s="213">
        <f t="shared" si="409"/>
        <v>0</v>
      </c>
      <c r="V696" s="213">
        <f t="shared" si="409"/>
        <v>0</v>
      </c>
      <c r="W696" s="213">
        <f t="shared" si="409"/>
        <v>0</v>
      </c>
      <c r="X696" s="213">
        <f t="shared" si="409"/>
        <v>0</v>
      </c>
      <c r="Y696" s="213">
        <f t="shared" si="409"/>
        <v>0</v>
      </c>
      <c r="Z696" s="213">
        <f t="shared" si="409"/>
        <v>0</v>
      </c>
      <c r="AA696" s="213">
        <f t="shared" si="409"/>
        <v>0</v>
      </c>
      <c r="AB696" s="213">
        <f t="shared" si="409"/>
        <v>0</v>
      </c>
      <c r="AC696" s="213">
        <f t="shared" si="409"/>
        <v>0</v>
      </c>
      <c r="AD696" s="213">
        <f t="shared" si="409"/>
        <v>0</v>
      </c>
      <c r="AE696" s="213">
        <f t="shared" si="409"/>
        <v>0</v>
      </c>
      <c r="AF696" s="213">
        <f t="shared" si="409"/>
        <v>0</v>
      </c>
      <c r="AG696" s="213">
        <f t="shared" si="409"/>
        <v>0</v>
      </c>
      <c r="AH696" s="213">
        <f t="shared" si="409"/>
        <v>0</v>
      </c>
      <c r="AI696" s="213">
        <f t="shared" si="409"/>
        <v>0</v>
      </c>
      <c r="AJ696" s="213">
        <f t="shared" si="409"/>
        <v>0</v>
      </c>
      <c r="AK696" s="213">
        <f t="shared" si="409"/>
        <v>0</v>
      </c>
      <c r="AL696" s="213">
        <f t="shared" si="409"/>
        <v>0</v>
      </c>
      <c r="AM696" s="213">
        <f t="shared" si="409"/>
        <v>0</v>
      </c>
      <c r="AN696" s="213">
        <f t="shared" si="409"/>
        <v>0</v>
      </c>
      <c r="AO696" s="213">
        <f t="shared" si="409"/>
        <v>0</v>
      </c>
      <c r="AP696" s="213">
        <f t="shared" si="409"/>
        <v>0</v>
      </c>
    </row>
    <row r="697" spans="1:42" x14ac:dyDescent="0.2">
      <c r="A697" s="4">
        <f t="shared" si="404"/>
        <v>8</v>
      </c>
      <c r="B697" s="238">
        <f t="shared" si="401"/>
        <v>0</v>
      </c>
      <c r="C697" s="213">
        <f t="shared" ref="C697:AP697" si="410">IF(C$2&gt;analysis_period,0,IF(C$2=equip3_reserve_freq*$A697,equip3_reserve_cost*system_capacity*1000*(1+inflation_rate/100)^B$2,0))</f>
        <v>0</v>
      </c>
      <c r="D697" s="213">
        <f t="shared" si="410"/>
        <v>0</v>
      </c>
      <c r="E697" s="213">
        <f t="shared" si="410"/>
        <v>0</v>
      </c>
      <c r="F697" s="213">
        <f t="shared" si="410"/>
        <v>0</v>
      </c>
      <c r="G697" s="213">
        <f t="shared" si="410"/>
        <v>0</v>
      </c>
      <c r="H697" s="213">
        <f t="shared" si="410"/>
        <v>0</v>
      </c>
      <c r="I697" s="213">
        <f t="shared" si="410"/>
        <v>0</v>
      </c>
      <c r="J697" s="213">
        <f t="shared" si="410"/>
        <v>0</v>
      </c>
      <c r="K697" s="213">
        <f t="shared" si="410"/>
        <v>0</v>
      </c>
      <c r="L697" s="213">
        <f t="shared" si="410"/>
        <v>0</v>
      </c>
      <c r="M697" s="213">
        <f t="shared" si="410"/>
        <v>0</v>
      </c>
      <c r="N697" s="213">
        <f t="shared" si="410"/>
        <v>0</v>
      </c>
      <c r="O697" s="213">
        <f t="shared" si="410"/>
        <v>0</v>
      </c>
      <c r="P697" s="213">
        <f t="shared" si="410"/>
        <v>0</v>
      </c>
      <c r="Q697" s="213">
        <f t="shared" si="410"/>
        <v>0</v>
      </c>
      <c r="R697" s="213">
        <f t="shared" si="410"/>
        <v>0</v>
      </c>
      <c r="S697" s="213">
        <f t="shared" si="410"/>
        <v>0</v>
      </c>
      <c r="T697" s="213">
        <f t="shared" si="410"/>
        <v>0</v>
      </c>
      <c r="U697" s="213">
        <f t="shared" si="410"/>
        <v>0</v>
      </c>
      <c r="V697" s="213">
        <f t="shared" si="410"/>
        <v>0</v>
      </c>
      <c r="W697" s="213">
        <f t="shared" si="410"/>
        <v>0</v>
      </c>
      <c r="X697" s="213">
        <f t="shared" si="410"/>
        <v>0</v>
      </c>
      <c r="Y697" s="213">
        <f t="shared" si="410"/>
        <v>0</v>
      </c>
      <c r="Z697" s="213">
        <f t="shared" si="410"/>
        <v>0</v>
      </c>
      <c r="AA697" s="213">
        <f t="shared" si="410"/>
        <v>0</v>
      </c>
      <c r="AB697" s="213">
        <f t="shared" si="410"/>
        <v>0</v>
      </c>
      <c r="AC697" s="213">
        <f t="shared" si="410"/>
        <v>0</v>
      </c>
      <c r="AD697" s="213">
        <f t="shared" si="410"/>
        <v>0</v>
      </c>
      <c r="AE697" s="213">
        <f t="shared" si="410"/>
        <v>0</v>
      </c>
      <c r="AF697" s="213">
        <f t="shared" si="410"/>
        <v>0</v>
      </c>
      <c r="AG697" s="213">
        <f t="shared" si="410"/>
        <v>0</v>
      </c>
      <c r="AH697" s="213">
        <f t="shared" si="410"/>
        <v>0</v>
      </c>
      <c r="AI697" s="213">
        <f t="shared" si="410"/>
        <v>0</v>
      </c>
      <c r="AJ697" s="213">
        <f t="shared" si="410"/>
        <v>0</v>
      </c>
      <c r="AK697" s="213">
        <f t="shared" si="410"/>
        <v>0</v>
      </c>
      <c r="AL697" s="213">
        <f t="shared" si="410"/>
        <v>0</v>
      </c>
      <c r="AM697" s="213">
        <f t="shared" si="410"/>
        <v>0</v>
      </c>
      <c r="AN697" s="213">
        <f t="shared" si="410"/>
        <v>0</v>
      </c>
      <c r="AO697" s="213">
        <f t="shared" si="410"/>
        <v>0</v>
      </c>
      <c r="AP697" s="213">
        <f t="shared" si="410"/>
        <v>0</v>
      </c>
    </row>
    <row r="698" spans="1:42" x14ac:dyDescent="0.2">
      <c r="A698" s="4">
        <f>A697+1</f>
        <v>9</v>
      </c>
      <c r="B698" s="238">
        <f t="shared" si="401"/>
        <v>0</v>
      </c>
      <c r="C698" s="213">
        <f t="shared" ref="C698:AP698" si="411">IF(C$2&gt;analysis_period,0,IF(C$2=equip3_reserve_freq*$A698,equip3_reserve_cost*system_capacity*1000*(1+inflation_rate/100)^B$2,0))</f>
        <v>0</v>
      </c>
      <c r="D698" s="213">
        <f t="shared" si="411"/>
        <v>0</v>
      </c>
      <c r="E698" s="213">
        <f t="shared" si="411"/>
        <v>0</v>
      </c>
      <c r="F698" s="213">
        <f t="shared" si="411"/>
        <v>0</v>
      </c>
      <c r="G698" s="213">
        <f t="shared" si="411"/>
        <v>0</v>
      </c>
      <c r="H698" s="213">
        <f t="shared" si="411"/>
        <v>0</v>
      </c>
      <c r="I698" s="213">
        <f t="shared" si="411"/>
        <v>0</v>
      </c>
      <c r="J698" s="213">
        <f t="shared" si="411"/>
        <v>0</v>
      </c>
      <c r="K698" s="213">
        <f t="shared" si="411"/>
        <v>0</v>
      </c>
      <c r="L698" s="213">
        <f t="shared" si="411"/>
        <v>0</v>
      </c>
      <c r="M698" s="213">
        <f t="shared" si="411"/>
        <v>0</v>
      </c>
      <c r="N698" s="213">
        <f t="shared" si="411"/>
        <v>0</v>
      </c>
      <c r="O698" s="213">
        <f t="shared" si="411"/>
        <v>0</v>
      </c>
      <c r="P698" s="213">
        <f t="shared" si="411"/>
        <v>0</v>
      </c>
      <c r="Q698" s="213">
        <f t="shared" si="411"/>
        <v>0</v>
      </c>
      <c r="R698" s="213">
        <f t="shared" si="411"/>
        <v>0</v>
      </c>
      <c r="S698" s="213">
        <f t="shared" si="411"/>
        <v>0</v>
      </c>
      <c r="T698" s="213">
        <f t="shared" si="411"/>
        <v>0</v>
      </c>
      <c r="U698" s="213">
        <f t="shared" si="411"/>
        <v>0</v>
      </c>
      <c r="V698" s="213">
        <f t="shared" si="411"/>
        <v>0</v>
      </c>
      <c r="W698" s="213">
        <f t="shared" si="411"/>
        <v>0</v>
      </c>
      <c r="X698" s="213">
        <f t="shared" si="411"/>
        <v>0</v>
      </c>
      <c r="Y698" s="213">
        <f t="shared" si="411"/>
        <v>0</v>
      </c>
      <c r="Z698" s="213">
        <f t="shared" si="411"/>
        <v>0</v>
      </c>
      <c r="AA698" s="213">
        <f t="shared" si="411"/>
        <v>0</v>
      </c>
      <c r="AB698" s="213">
        <f t="shared" si="411"/>
        <v>0</v>
      </c>
      <c r="AC698" s="213">
        <f t="shared" si="411"/>
        <v>0</v>
      </c>
      <c r="AD698" s="213">
        <f t="shared" si="411"/>
        <v>0</v>
      </c>
      <c r="AE698" s="213">
        <f t="shared" si="411"/>
        <v>0</v>
      </c>
      <c r="AF698" s="213">
        <f t="shared" si="411"/>
        <v>0</v>
      </c>
      <c r="AG698" s="213">
        <f t="shared" si="411"/>
        <v>0</v>
      </c>
      <c r="AH698" s="213">
        <f t="shared" si="411"/>
        <v>0</v>
      </c>
      <c r="AI698" s="213">
        <f t="shared" si="411"/>
        <v>0</v>
      </c>
      <c r="AJ698" s="213">
        <f t="shared" si="411"/>
        <v>0</v>
      </c>
      <c r="AK698" s="213">
        <f t="shared" si="411"/>
        <v>0</v>
      </c>
      <c r="AL698" s="213">
        <f t="shared" si="411"/>
        <v>0</v>
      </c>
      <c r="AM698" s="213">
        <f t="shared" si="411"/>
        <v>0</v>
      </c>
      <c r="AN698" s="213">
        <f t="shared" si="411"/>
        <v>0</v>
      </c>
      <c r="AO698" s="213">
        <f t="shared" si="411"/>
        <v>0</v>
      </c>
      <c r="AP698" s="213">
        <f t="shared" si="411"/>
        <v>0</v>
      </c>
    </row>
    <row r="699" spans="1:42" x14ac:dyDescent="0.2">
      <c r="A699" s="4">
        <f t="shared" si="404"/>
        <v>10</v>
      </c>
      <c r="B699" s="238">
        <f t="shared" si="401"/>
        <v>0</v>
      </c>
      <c r="C699" s="213">
        <f t="shared" ref="C699:AP699" si="412">IF(C$2&gt;analysis_period,0,IF(C$2=equip3_reserve_freq*$A699,equip3_reserve_cost*system_capacity*1000*(1+inflation_rate/100)^B$2,0))</f>
        <v>0</v>
      </c>
      <c r="D699" s="213">
        <f t="shared" si="412"/>
        <v>0</v>
      </c>
      <c r="E699" s="213">
        <f t="shared" si="412"/>
        <v>0</v>
      </c>
      <c r="F699" s="213">
        <f t="shared" si="412"/>
        <v>0</v>
      </c>
      <c r="G699" s="213">
        <f t="shared" si="412"/>
        <v>0</v>
      </c>
      <c r="H699" s="213">
        <f t="shared" si="412"/>
        <v>0</v>
      </c>
      <c r="I699" s="213">
        <f t="shared" si="412"/>
        <v>0</v>
      </c>
      <c r="J699" s="213">
        <f t="shared" si="412"/>
        <v>0</v>
      </c>
      <c r="K699" s="213">
        <f t="shared" si="412"/>
        <v>0</v>
      </c>
      <c r="L699" s="213">
        <f t="shared" si="412"/>
        <v>0</v>
      </c>
      <c r="M699" s="213">
        <f t="shared" si="412"/>
        <v>0</v>
      </c>
      <c r="N699" s="213">
        <f t="shared" si="412"/>
        <v>0</v>
      </c>
      <c r="O699" s="213">
        <f t="shared" si="412"/>
        <v>0</v>
      </c>
      <c r="P699" s="213">
        <f t="shared" si="412"/>
        <v>0</v>
      </c>
      <c r="Q699" s="213">
        <f t="shared" si="412"/>
        <v>0</v>
      </c>
      <c r="R699" s="213">
        <f t="shared" si="412"/>
        <v>0</v>
      </c>
      <c r="S699" s="213">
        <f t="shared" si="412"/>
        <v>0</v>
      </c>
      <c r="T699" s="213">
        <f t="shared" si="412"/>
        <v>0</v>
      </c>
      <c r="U699" s="213">
        <f t="shared" si="412"/>
        <v>0</v>
      </c>
      <c r="V699" s="213">
        <f t="shared" si="412"/>
        <v>0</v>
      </c>
      <c r="W699" s="213">
        <f t="shared" si="412"/>
        <v>0</v>
      </c>
      <c r="X699" s="213">
        <f t="shared" si="412"/>
        <v>0</v>
      </c>
      <c r="Y699" s="213">
        <f t="shared" si="412"/>
        <v>0</v>
      </c>
      <c r="Z699" s="213">
        <f t="shared" si="412"/>
        <v>0</v>
      </c>
      <c r="AA699" s="213">
        <f t="shared" si="412"/>
        <v>0</v>
      </c>
      <c r="AB699" s="213">
        <f t="shared" si="412"/>
        <v>0</v>
      </c>
      <c r="AC699" s="213">
        <f t="shared" si="412"/>
        <v>0</v>
      </c>
      <c r="AD699" s="213">
        <f t="shared" si="412"/>
        <v>0</v>
      </c>
      <c r="AE699" s="213">
        <f t="shared" si="412"/>
        <v>0</v>
      </c>
      <c r="AF699" s="213">
        <f t="shared" si="412"/>
        <v>0</v>
      </c>
      <c r="AG699" s="213">
        <f t="shared" si="412"/>
        <v>0</v>
      </c>
      <c r="AH699" s="213">
        <f t="shared" si="412"/>
        <v>0</v>
      </c>
      <c r="AI699" s="213">
        <f t="shared" si="412"/>
        <v>0</v>
      </c>
      <c r="AJ699" s="213">
        <f t="shared" si="412"/>
        <v>0</v>
      </c>
      <c r="AK699" s="213">
        <f t="shared" si="412"/>
        <v>0</v>
      </c>
      <c r="AL699" s="213">
        <f t="shared" si="412"/>
        <v>0</v>
      </c>
      <c r="AM699" s="213">
        <f t="shared" si="412"/>
        <v>0</v>
      </c>
      <c r="AN699" s="213">
        <f t="shared" si="412"/>
        <v>0</v>
      </c>
      <c r="AO699" s="213">
        <f t="shared" si="412"/>
        <v>0</v>
      </c>
      <c r="AP699" s="213">
        <f t="shared" si="412"/>
        <v>0</v>
      </c>
    </row>
    <row r="700" spans="1:42" x14ac:dyDescent="0.2">
      <c r="A700" s="37" t="s">
        <v>13</v>
      </c>
      <c r="B700" s="28"/>
      <c r="C700" s="217">
        <f>SUM(C690:C699)</f>
        <v>0</v>
      </c>
      <c r="D700" s="217">
        <f t="shared" ref="D700:AP700" si="413">SUM(D690:D699)</f>
        <v>0</v>
      </c>
      <c r="E700" s="217">
        <f t="shared" si="413"/>
        <v>0</v>
      </c>
      <c r="F700" s="217">
        <f t="shared" si="413"/>
        <v>0</v>
      </c>
      <c r="G700" s="217">
        <f t="shared" si="413"/>
        <v>0</v>
      </c>
      <c r="H700" s="217">
        <f t="shared" si="413"/>
        <v>0</v>
      </c>
      <c r="I700" s="217">
        <f t="shared" si="413"/>
        <v>0</v>
      </c>
      <c r="J700" s="217">
        <f t="shared" si="413"/>
        <v>0</v>
      </c>
      <c r="K700" s="217">
        <f t="shared" si="413"/>
        <v>0</v>
      </c>
      <c r="L700" s="217">
        <f t="shared" si="413"/>
        <v>0</v>
      </c>
      <c r="M700" s="217">
        <f t="shared" si="413"/>
        <v>0</v>
      </c>
      <c r="N700" s="217">
        <f t="shared" si="413"/>
        <v>0</v>
      </c>
      <c r="O700" s="217">
        <f t="shared" si="413"/>
        <v>0</v>
      </c>
      <c r="P700" s="217">
        <f t="shared" si="413"/>
        <v>0</v>
      </c>
      <c r="Q700" s="217">
        <f t="shared" si="413"/>
        <v>0</v>
      </c>
      <c r="R700" s="217">
        <f t="shared" si="413"/>
        <v>0</v>
      </c>
      <c r="S700" s="217">
        <f t="shared" si="413"/>
        <v>0</v>
      </c>
      <c r="T700" s="217">
        <f t="shared" si="413"/>
        <v>0</v>
      </c>
      <c r="U700" s="217">
        <f t="shared" si="413"/>
        <v>0</v>
      </c>
      <c r="V700" s="217">
        <f t="shared" si="413"/>
        <v>0</v>
      </c>
      <c r="W700" s="217">
        <f t="shared" si="413"/>
        <v>0</v>
      </c>
      <c r="X700" s="217">
        <f t="shared" si="413"/>
        <v>0</v>
      </c>
      <c r="Y700" s="217">
        <f t="shared" si="413"/>
        <v>0</v>
      </c>
      <c r="Z700" s="217">
        <f t="shared" si="413"/>
        <v>0</v>
      </c>
      <c r="AA700" s="217">
        <f t="shared" si="413"/>
        <v>0</v>
      </c>
      <c r="AB700" s="217">
        <f t="shared" si="413"/>
        <v>0</v>
      </c>
      <c r="AC700" s="217">
        <f t="shared" si="413"/>
        <v>0</v>
      </c>
      <c r="AD700" s="217">
        <f t="shared" si="413"/>
        <v>0</v>
      </c>
      <c r="AE700" s="217">
        <f t="shared" si="413"/>
        <v>0</v>
      </c>
      <c r="AF700" s="217">
        <f t="shared" si="413"/>
        <v>0</v>
      </c>
      <c r="AG700" s="217">
        <f t="shared" si="413"/>
        <v>0</v>
      </c>
      <c r="AH700" s="217">
        <f t="shared" si="413"/>
        <v>0</v>
      </c>
      <c r="AI700" s="217">
        <f t="shared" si="413"/>
        <v>0</v>
      </c>
      <c r="AJ700" s="217">
        <f t="shared" si="413"/>
        <v>0</v>
      </c>
      <c r="AK700" s="217">
        <f t="shared" si="413"/>
        <v>0</v>
      </c>
      <c r="AL700" s="217">
        <f t="shared" si="413"/>
        <v>0</v>
      </c>
      <c r="AM700" s="217">
        <f t="shared" si="413"/>
        <v>0</v>
      </c>
      <c r="AN700" s="217">
        <f t="shared" si="413"/>
        <v>0</v>
      </c>
      <c r="AO700" s="217">
        <f t="shared" si="413"/>
        <v>0</v>
      </c>
      <c r="AP700" s="217">
        <f t="shared" si="413"/>
        <v>0</v>
      </c>
    </row>
    <row r="701" spans="1:42" s="122" customFormat="1" x14ac:dyDescent="0.2">
      <c r="A701" s="4" t="s">
        <v>308</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14">SUM(C702:AP702)</f>
        <v>0</v>
      </c>
      <c r="C702" s="213">
        <f t="shared" ref="C702:AP702" si="415">IF(C$2&lt;=equip3_reserve_freq*$A$690,$B$690/(equip3_reserve_freq),0)</f>
        <v>0</v>
      </c>
      <c r="D702" s="213">
        <f t="shared" si="415"/>
        <v>0</v>
      </c>
      <c r="E702" s="213">
        <f t="shared" si="415"/>
        <v>0</v>
      </c>
      <c r="F702" s="213">
        <f t="shared" si="415"/>
        <v>0</v>
      </c>
      <c r="G702" s="213">
        <f t="shared" si="415"/>
        <v>0</v>
      </c>
      <c r="H702" s="213">
        <f t="shared" si="415"/>
        <v>0</v>
      </c>
      <c r="I702" s="213">
        <f t="shared" si="415"/>
        <v>0</v>
      </c>
      <c r="J702" s="213">
        <f t="shared" si="415"/>
        <v>0</v>
      </c>
      <c r="K702" s="213">
        <f t="shared" si="415"/>
        <v>0</v>
      </c>
      <c r="L702" s="213">
        <f t="shared" si="415"/>
        <v>0</v>
      </c>
      <c r="M702" s="213">
        <f t="shared" si="415"/>
        <v>0</v>
      </c>
      <c r="N702" s="213">
        <f t="shared" si="415"/>
        <v>0</v>
      </c>
      <c r="O702" s="213">
        <f t="shared" si="415"/>
        <v>0</v>
      </c>
      <c r="P702" s="213">
        <f t="shared" si="415"/>
        <v>0</v>
      </c>
      <c r="Q702" s="213">
        <f t="shared" si="415"/>
        <v>0</v>
      </c>
      <c r="R702" s="213">
        <f t="shared" si="415"/>
        <v>0</v>
      </c>
      <c r="S702" s="213">
        <f t="shared" si="415"/>
        <v>0</v>
      </c>
      <c r="T702" s="213">
        <f t="shared" si="415"/>
        <v>0</v>
      </c>
      <c r="U702" s="213">
        <f t="shared" si="415"/>
        <v>0</v>
      </c>
      <c r="V702" s="213">
        <f t="shared" si="415"/>
        <v>0</v>
      </c>
      <c r="W702" s="213">
        <f t="shared" si="415"/>
        <v>0</v>
      </c>
      <c r="X702" s="213">
        <f t="shared" si="415"/>
        <v>0</v>
      </c>
      <c r="Y702" s="213">
        <f t="shared" si="415"/>
        <v>0</v>
      </c>
      <c r="Z702" s="213">
        <f t="shared" si="415"/>
        <v>0</v>
      </c>
      <c r="AA702" s="213">
        <f t="shared" si="415"/>
        <v>0</v>
      </c>
      <c r="AB702" s="213">
        <f t="shared" si="415"/>
        <v>0</v>
      </c>
      <c r="AC702" s="213">
        <f t="shared" si="415"/>
        <v>0</v>
      </c>
      <c r="AD702" s="213">
        <f t="shared" si="415"/>
        <v>0</v>
      </c>
      <c r="AE702" s="213">
        <f t="shared" si="415"/>
        <v>0</v>
      </c>
      <c r="AF702" s="213">
        <f t="shared" si="415"/>
        <v>0</v>
      </c>
      <c r="AG702" s="213">
        <f t="shared" si="415"/>
        <v>0</v>
      </c>
      <c r="AH702" s="213">
        <f t="shared" si="415"/>
        <v>0</v>
      </c>
      <c r="AI702" s="213">
        <f t="shared" si="415"/>
        <v>0</v>
      </c>
      <c r="AJ702" s="213">
        <f t="shared" si="415"/>
        <v>0</v>
      </c>
      <c r="AK702" s="213">
        <f t="shared" si="415"/>
        <v>0</v>
      </c>
      <c r="AL702" s="213">
        <f t="shared" si="415"/>
        <v>0</v>
      </c>
      <c r="AM702" s="213">
        <f t="shared" si="415"/>
        <v>0</v>
      </c>
      <c r="AN702" s="213">
        <f t="shared" si="415"/>
        <v>0</v>
      </c>
      <c r="AO702" s="213">
        <f t="shared" si="415"/>
        <v>0</v>
      </c>
      <c r="AP702" s="213">
        <f t="shared" si="415"/>
        <v>0</v>
      </c>
    </row>
    <row r="703" spans="1:42" x14ac:dyDescent="0.2">
      <c r="A703" s="4">
        <f>A702+1</f>
        <v>2</v>
      </c>
      <c r="B703" s="238">
        <f t="shared" si="414"/>
        <v>0</v>
      </c>
      <c r="C703" s="213">
        <f t="shared" ref="C703:AP703" si="416">IF(AND(C$2&gt;equip3_reserve_freq*$A690,C$2&lt;=equip3_reserve_freq*$A691),$B691/(equip3_reserve_freq),0)</f>
        <v>0</v>
      </c>
      <c r="D703" s="213">
        <f t="shared" si="416"/>
        <v>0</v>
      </c>
      <c r="E703" s="213">
        <f t="shared" si="416"/>
        <v>0</v>
      </c>
      <c r="F703" s="213">
        <f t="shared" si="416"/>
        <v>0</v>
      </c>
      <c r="G703" s="213">
        <f t="shared" si="416"/>
        <v>0</v>
      </c>
      <c r="H703" s="213">
        <f t="shared" si="416"/>
        <v>0</v>
      </c>
      <c r="I703" s="213">
        <f t="shared" si="416"/>
        <v>0</v>
      </c>
      <c r="J703" s="213">
        <f t="shared" si="416"/>
        <v>0</v>
      </c>
      <c r="K703" s="213">
        <f t="shared" si="416"/>
        <v>0</v>
      </c>
      <c r="L703" s="213">
        <f t="shared" si="416"/>
        <v>0</v>
      </c>
      <c r="M703" s="213">
        <f t="shared" si="416"/>
        <v>0</v>
      </c>
      <c r="N703" s="213">
        <f t="shared" si="416"/>
        <v>0</v>
      </c>
      <c r="O703" s="213">
        <f t="shared" si="416"/>
        <v>0</v>
      </c>
      <c r="P703" s="213">
        <f t="shared" si="416"/>
        <v>0</v>
      </c>
      <c r="Q703" s="213">
        <f t="shared" si="416"/>
        <v>0</v>
      </c>
      <c r="R703" s="213">
        <f t="shared" si="416"/>
        <v>0</v>
      </c>
      <c r="S703" s="213">
        <f t="shared" si="416"/>
        <v>0</v>
      </c>
      <c r="T703" s="213">
        <f t="shared" si="416"/>
        <v>0</v>
      </c>
      <c r="U703" s="213">
        <f t="shared" si="416"/>
        <v>0</v>
      </c>
      <c r="V703" s="213">
        <f t="shared" si="416"/>
        <v>0</v>
      </c>
      <c r="W703" s="213">
        <f t="shared" si="416"/>
        <v>0</v>
      </c>
      <c r="X703" s="213">
        <f t="shared" si="416"/>
        <v>0</v>
      </c>
      <c r="Y703" s="213">
        <f t="shared" si="416"/>
        <v>0</v>
      </c>
      <c r="Z703" s="213">
        <f t="shared" si="416"/>
        <v>0</v>
      </c>
      <c r="AA703" s="213">
        <f t="shared" si="416"/>
        <v>0</v>
      </c>
      <c r="AB703" s="213">
        <f t="shared" si="416"/>
        <v>0</v>
      </c>
      <c r="AC703" s="213">
        <f t="shared" si="416"/>
        <v>0</v>
      </c>
      <c r="AD703" s="213">
        <f t="shared" si="416"/>
        <v>0</v>
      </c>
      <c r="AE703" s="213">
        <f t="shared" si="416"/>
        <v>0</v>
      </c>
      <c r="AF703" s="213">
        <f t="shared" si="416"/>
        <v>0</v>
      </c>
      <c r="AG703" s="213">
        <f t="shared" si="416"/>
        <v>0</v>
      </c>
      <c r="AH703" s="213">
        <f t="shared" si="416"/>
        <v>0</v>
      </c>
      <c r="AI703" s="213">
        <f t="shared" si="416"/>
        <v>0</v>
      </c>
      <c r="AJ703" s="213">
        <f t="shared" si="416"/>
        <v>0</v>
      </c>
      <c r="AK703" s="213">
        <f t="shared" si="416"/>
        <v>0</v>
      </c>
      <c r="AL703" s="213">
        <f t="shared" si="416"/>
        <v>0</v>
      </c>
      <c r="AM703" s="213">
        <f t="shared" si="416"/>
        <v>0</v>
      </c>
      <c r="AN703" s="213">
        <f t="shared" si="416"/>
        <v>0</v>
      </c>
      <c r="AO703" s="213">
        <f t="shared" si="416"/>
        <v>0</v>
      </c>
      <c r="AP703" s="213">
        <f t="shared" si="416"/>
        <v>0</v>
      </c>
    </row>
    <row r="704" spans="1:42" x14ac:dyDescent="0.2">
      <c r="A704" s="4">
        <f t="shared" ref="A704:A709" si="417">A703+1</f>
        <v>3</v>
      </c>
      <c r="B704" s="238">
        <f t="shared" si="414"/>
        <v>0</v>
      </c>
      <c r="C704" s="213">
        <f t="shared" ref="C704:AP704" si="418">IF(AND(C$2&gt;equip3_reserve_freq*$A691,C$2&lt;=equip3_reserve_freq*$A692),$B692/(equip3_reserve_freq),0)</f>
        <v>0</v>
      </c>
      <c r="D704" s="213">
        <f t="shared" si="418"/>
        <v>0</v>
      </c>
      <c r="E704" s="213">
        <f t="shared" si="418"/>
        <v>0</v>
      </c>
      <c r="F704" s="213">
        <f t="shared" si="418"/>
        <v>0</v>
      </c>
      <c r="G704" s="213">
        <f t="shared" si="418"/>
        <v>0</v>
      </c>
      <c r="H704" s="213">
        <f t="shared" si="418"/>
        <v>0</v>
      </c>
      <c r="I704" s="213">
        <f t="shared" si="418"/>
        <v>0</v>
      </c>
      <c r="J704" s="213">
        <f t="shared" si="418"/>
        <v>0</v>
      </c>
      <c r="K704" s="213">
        <f t="shared" si="418"/>
        <v>0</v>
      </c>
      <c r="L704" s="213">
        <f t="shared" si="418"/>
        <v>0</v>
      </c>
      <c r="M704" s="213">
        <f t="shared" si="418"/>
        <v>0</v>
      </c>
      <c r="N704" s="213">
        <f t="shared" si="418"/>
        <v>0</v>
      </c>
      <c r="O704" s="213">
        <f t="shared" si="418"/>
        <v>0</v>
      </c>
      <c r="P704" s="213">
        <f t="shared" si="418"/>
        <v>0</v>
      </c>
      <c r="Q704" s="213">
        <f t="shared" si="418"/>
        <v>0</v>
      </c>
      <c r="R704" s="213">
        <f t="shared" si="418"/>
        <v>0</v>
      </c>
      <c r="S704" s="213">
        <f t="shared" si="418"/>
        <v>0</v>
      </c>
      <c r="T704" s="213">
        <f t="shared" si="418"/>
        <v>0</v>
      </c>
      <c r="U704" s="213">
        <f t="shared" si="418"/>
        <v>0</v>
      </c>
      <c r="V704" s="213">
        <f t="shared" si="418"/>
        <v>0</v>
      </c>
      <c r="W704" s="213">
        <f t="shared" si="418"/>
        <v>0</v>
      </c>
      <c r="X704" s="213">
        <f t="shared" si="418"/>
        <v>0</v>
      </c>
      <c r="Y704" s="213">
        <f t="shared" si="418"/>
        <v>0</v>
      </c>
      <c r="Z704" s="213">
        <f t="shared" si="418"/>
        <v>0</v>
      </c>
      <c r="AA704" s="213">
        <f t="shared" si="418"/>
        <v>0</v>
      </c>
      <c r="AB704" s="213">
        <f t="shared" si="418"/>
        <v>0</v>
      </c>
      <c r="AC704" s="213">
        <f t="shared" si="418"/>
        <v>0</v>
      </c>
      <c r="AD704" s="213">
        <f t="shared" si="418"/>
        <v>0</v>
      </c>
      <c r="AE704" s="213">
        <f t="shared" si="418"/>
        <v>0</v>
      </c>
      <c r="AF704" s="213">
        <f t="shared" si="418"/>
        <v>0</v>
      </c>
      <c r="AG704" s="213">
        <f t="shared" si="418"/>
        <v>0</v>
      </c>
      <c r="AH704" s="213">
        <f t="shared" si="418"/>
        <v>0</v>
      </c>
      <c r="AI704" s="213">
        <f t="shared" si="418"/>
        <v>0</v>
      </c>
      <c r="AJ704" s="213">
        <f t="shared" si="418"/>
        <v>0</v>
      </c>
      <c r="AK704" s="213">
        <f t="shared" si="418"/>
        <v>0</v>
      </c>
      <c r="AL704" s="213">
        <f t="shared" si="418"/>
        <v>0</v>
      </c>
      <c r="AM704" s="213">
        <f t="shared" si="418"/>
        <v>0</v>
      </c>
      <c r="AN704" s="213">
        <f t="shared" si="418"/>
        <v>0</v>
      </c>
      <c r="AO704" s="213">
        <f t="shared" si="418"/>
        <v>0</v>
      </c>
      <c r="AP704" s="213">
        <f t="shared" si="418"/>
        <v>0</v>
      </c>
    </row>
    <row r="705" spans="1:42" x14ac:dyDescent="0.2">
      <c r="A705" s="4">
        <f t="shared" si="417"/>
        <v>4</v>
      </c>
      <c r="B705" s="238">
        <f t="shared" si="414"/>
        <v>0</v>
      </c>
      <c r="C705" s="213">
        <f t="shared" ref="C705:AP705" si="419">IF(AND(C$2&gt;equip3_reserve_freq*$A692,C$2&lt;=equip3_reserve_freq*$A693),$B693/(equip3_reserve_freq),0)</f>
        <v>0</v>
      </c>
      <c r="D705" s="213">
        <f t="shared" si="419"/>
        <v>0</v>
      </c>
      <c r="E705" s="213">
        <f t="shared" si="419"/>
        <v>0</v>
      </c>
      <c r="F705" s="213">
        <f t="shared" si="419"/>
        <v>0</v>
      </c>
      <c r="G705" s="213">
        <f t="shared" si="419"/>
        <v>0</v>
      </c>
      <c r="H705" s="213">
        <f t="shared" si="419"/>
        <v>0</v>
      </c>
      <c r="I705" s="213">
        <f t="shared" si="419"/>
        <v>0</v>
      </c>
      <c r="J705" s="213">
        <f t="shared" si="419"/>
        <v>0</v>
      </c>
      <c r="K705" s="213">
        <f t="shared" si="419"/>
        <v>0</v>
      </c>
      <c r="L705" s="213">
        <f t="shared" si="419"/>
        <v>0</v>
      </c>
      <c r="M705" s="213">
        <f t="shared" si="419"/>
        <v>0</v>
      </c>
      <c r="N705" s="213">
        <f t="shared" si="419"/>
        <v>0</v>
      </c>
      <c r="O705" s="213">
        <f t="shared" si="419"/>
        <v>0</v>
      </c>
      <c r="P705" s="213">
        <f t="shared" si="419"/>
        <v>0</v>
      </c>
      <c r="Q705" s="213">
        <f t="shared" si="419"/>
        <v>0</v>
      </c>
      <c r="R705" s="213">
        <f t="shared" si="419"/>
        <v>0</v>
      </c>
      <c r="S705" s="213">
        <f t="shared" si="419"/>
        <v>0</v>
      </c>
      <c r="T705" s="213">
        <f t="shared" si="419"/>
        <v>0</v>
      </c>
      <c r="U705" s="213">
        <f t="shared" si="419"/>
        <v>0</v>
      </c>
      <c r="V705" s="213">
        <f t="shared" si="419"/>
        <v>0</v>
      </c>
      <c r="W705" s="213">
        <f t="shared" si="419"/>
        <v>0</v>
      </c>
      <c r="X705" s="213">
        <f t="shared" si="419"/>
        <v>0</v>
      </c>
      <c r="Y705" s="213">
        <f t="shared" si="419"/>
        <v>0</v>
      </c>
      <c r="Z705" s="213">
        <f t="shared" si="419"/>
        <v>0</v>
      </c>
      <c r="AA705" s="213">
        <f t="shared" si="419"/>
        <v>0</v>
      </c>
      <c r="AB705" s="213">
        <f t="shared" si="419"/>
        <v>0</v>
      </c>
      <c r="AC705" s="213">
        <f t="shared" si="419"/>
        <v>0</v>
      </c>
      <c r="AD705" s="213">
        <f t="shared" si="419"/>
        <v>0</v>
      </c>
      <c r="AE705" s="213">
        <f t="shared" si="419"/>
        <v>0</v>
      </c>
      <c r="AF705" s="213">
        <f t="shared" si="419"/>
        <v>0</v>
      </c>
      <c r="AG705" s="213">
        <f t="shared" si="419"/>
        <v>0</v>
      </c>
      <c r="AH705" s="213">
        <f t="shared" si="419"/>
        <v>0</v>
      </c>
      <c r="AI705" s="213">
        <f t="shared" si="419"/>
        <v>0</v>
      </c>
      <c r="AJ705" s="213">
        <f t="shared" si="419"/>
        <v>0</v>
      </c>
      <c r="AK705" s="213">
        <f t="shared" si="419"/>
        <v>0</v>
      </c>
      <c r="AL705" s="213">
        <f t="shared" si="419"/>
        <v>0</v>
      </c>
      <c r="AM705" s="213">
        <f t="shared" si="419"/>
        <v>0</v>
      </c>
      <c r="AN705" s="213">
        <f t="shared" si="419"/>
        <v>0</v>
      </c>
      <c r="AO705" s="213">
        <f t="shared" si="419"/>
        <v>0</v>
      </c>
      <c r="AP705" s="213">
        <f t="shared" si="419"/>
        <v>0</v>
      </c>
    </row>
    <row r="706" spans="1:42" x14ac:dyDescent="0.2">
      <c r="A706" s="4">
        <f t="shared" si="417"/>
        <v>5</v>
      </c>
      <c r="B706" s="238">
        <f t="shared" si="414"/>
        <v>0</v>
      </c>
      <c r="C706" s="213">
        <f t="shared" ref="C706:AP706" si="420">IF(AND(C$2&gt;equip3_reserve_freq*$A693,C$2&lt;=equip3_reserve_freq*$A694),$B694/(equip3_reserve_freq),0)</f>
        <v>0</v>
      </c>
      <c r="D706" s="213">
        <f t="shared" si="420"/>
        <v>0</v>
      </c>
      <c r="E706" s="213">
        <f t="shared" si="420"/>
        <v>0</v>
      </c>
      <c r="F706" s="213">
        <f t="shared" si="420"/>
        <v>0</v>
      </c>
      <c r="G706" s="213">
        <f t="shared" si="420"/>
        <v>0</v>
      </c>
      <c r="H706" s="213">
        <f t="shared" si="420"/>
        <v>0</v>
      </c>
      <c r="I706" s="213">
        <f t="shared" si="420"/>
        <v>0</v>
      </c>
      <c r="J706" s="213">
        <f t="shared" si="420"/>
        <v>0</v>
      </c>
      <c r="K706" s="213">
        <f t="shared" si="420"/>
        <v>0</v>
      </c>
      <c r="L706" s="213">
        <f t="shared" si="420"/>
        <v>0</v>
      </c>
      <c r="M706" s="213">
        <f t="shared" si="420"/>
        <v>0</v>
      </c>
      <c r="N706" s="213">
        <f t="shared" si="420"/>
        <v>0</v>
      </c>
      <c r="O706" s="213">
        <f t="shared" si="420"/>
        <v>0</v>
      </c>
      <c r="P706" s="213">
        <f t="shared" si="420"/>
        <v>0</v>
      </c>
      <c r="Q706" s="213">
        <f t="shared" si="420"/>
        <v>0</v>
      </c>
      <c r="R706" s="213">
        <f t="shared" si="420"/>
        <v>0</v>
      </c>
      <c r="S706" s="213">
        <f t="shared" si="420"/>
        <v>0</v>
      </c>
      <c r="T706" s="213">
        <f t="shared" si="420"/>
        <v>0</v>
      </c>
      <c r="U706" s="213">
        <f t="shared" si="420"/>
        <v>0</v>
      </c>
      <c r="V706" s="213">
        <f t="shared" si="420"/>
        <v>0</v>
      </c>
      <c r="W706" s="213">
        <f t="shared" si="420"/>
        <v>0</v>
      </c>
      <c r="X706" s="213">
        <f t="shared" si="420"/>
        <v>0</v>
      </c>
      <c r="Y706" s="213">
        <f t="shared" si="420"/>
        <v>0</v>
      </c>
      <c r="Z706" s="213">
        <f t="shared" si="420"/>
        <v>0</v>
      </c>
      <c r="AA706" s="213">
        <f t="shared" si="420"/>
        <v>0</v>
      </c>
      <c r="AB706" s="213">
        <f t="shared" si="420"/>
        <v>0</v>
      </c>
      <c r="AC706" s="213">
        <f t="shared" si="420"/>
        <v>0</v>
      </c>
      <c r="AD706" s="213">
        <f t="shared" si="420"/>
        <v>0</v>
      </c>
      <c r="AE706" s="213">
        <f t="shared" si="420"/>
        <v>0</v>
      </c>
      <c r="AF706" s="213">
        <f t="shared" si="420"/>
        <v>0</v>
      </c>
      <c r="AG706" s="213">
        <f t="shared" si="420"/>
        <v>0</v>
      </c>
      <c r="AH706" s="213">
        <f t="shared" si="420"/>
        <v>0</v>
      </c>
      <c r="AI706" s="213">
        <f t="shared" si="420"/>
        <v>0</v>
      </c>
      <c r="AJ706" s="213">
        <f t="shared" si="420"/>
        <v>0</v>
      </c>
      <c r="AK706" s="213">
        <f t="shared" si="420"/>
        <v>0</v>
      </c>
      <c r="AL706" s="213">
        <f t="shared" si="420"/>
        <v>0</v>
      </c>
      <c r="AM706" s="213">
        <f t="shared" si="420"/>
        <v>0</v>
      </c>
      <c r="AN706" s="213">
        <f t="shared" si="420"/>
        <v>0</v>
      </c>
      <c r="AO706" s="213">
        <f t="shared" si="420"/>
        <v>0</v>
      </c>
      <c r="AP706" s="213">
        <f t="shared" si="420"/>
        <v>0</v>
      </c>
    </row>
    <row r="707" spans="1:42" x14ac:dyDescent="0.2">
      <c r="A707" s="4">
        <f t="shared" si="417"/>
        <v>6</v>
      </c>
      <c r="B707" s="238">
        <f t="shared" si="414"/>
        <v>0</v>
      </c>
      <c r="C707" s="213">
        <f t="shared" ref="C707:AP707" si="421">IF(AND(C$2&gt;equip3_reserve_freq*$A694,C$2&lt;=equip3_reserve_freq*$A695),$B695/(equip3_reserve_freq),0)</f>
        <v>0</v>
      </c>
      <c r="D707" s="213">
        <f t="shared" si="421"/>
        <v>0</v>
      </c>
      <c r="E707" s="213">
        <f t="shared" si="421"/>
        <v>0</v>
      </c>
      <c r="F707" s="213">
        <f t="shared" si="421"/>
        <v>0</v>
      </c>
      <c r="G707" s="213">
        <f t="shared" si="421"/>
        <v>0</v>
      </c>
      <c r="H707" s="213">
        <f t="shared" si="421"/>
        <v>0</v>
      </c>
      <c r="I707" s="213">
        <f t="shared" si="421"/>
        <v>0</v>
      </c>
      <c r="J707" s="213">
        <f t="shared" si="421"/>
        <v>0</v>
      </c>
      <c r="K707" s="213">
        <f t="shared" si="421"/>
        <v>0</v>
      </c>
      <c r="L707" s="213">
        <f t="shared" si="421"/>
        <v>0</v>
      </c>
      <c r="M707" s="213">
        <f t="shared" si="421"/>
        <v>0</v>
      </c>
      <c r="N707" s="213">
        <f t="shared" si="421"/>
        <v>0</v>
      </c>
      <c r="O707" s="213">
        <f t="shared" si="421"/>
        <v>0</v>
      </c>
      <c r="P707" s="213">
        <f t="shared" si="421"/>
        <v>0</v>
      </c>
      <c r="Q707" s="213">
        <f t="shared" si="421"/>
        <v>0</v>
      </c>
      <c r="R707" s="213">
        <f t="shared" si="421"/>
        <v>0</v>
      </c>
      <c r="S707" s="213">
        <f t="shared" si="421"/>
        <v>0</v>
      </c>
      <c r="T707" s="213">
        <f t="shared" si="421"/>
        <v>0</v>
      </c>
      <c r="U707" s="213">
        <f t="shared" si="421"/>
        <v>0</v>
      </c>
      <c r="V707" s="213">
        <f t="shared" si="421"/>
        <v>0</v>
      </c>
      <c r="W707" s="213">
        <f t="shared" si="421"/>
        <v>0</v>
      </c>
      <c r="X707" s="213">
        <f t="shared" si="421"/>
        <v>0</v>
      </c>
      <c r="Y707" s="213">
        <f t="shared" si="421"/>
        <v>0</v>
      </c>
      <c r="Z707" s="213">
        <f t="shared" si="421"/>
        <v>0</v>
      </c>
      <c r="AA707" s="213">
        <f t="shared" si="421"/>
        <v>0</v>
      </c>
      <c r="AB707" s="213">
        <f t="shared" si="421"/>
        <v>0</v>
      </c>
      <c r="AC707" s="213">
        <f t="shared" si="421"/>
        <v>0</v>
      </c>
      <c r="AD707" s="213">
        <f t="shared" si="421"/>
        <v>0</v>
      </c>
      <c r="AE707" s="213">
        <f t="shared" si="421"/>
        <v>0</v>
      </c>
      <c r="AF707" s="213">
        <f t="shared" si="421"/>
        <v>0</v>
      </c>
      <c r="AG707" s="213">
        <f t="shared" si="421"/>
        <v>0</v>
      </c>
      <c r="AH707" s="213">
        <f t="shared" si="421"/>
        <v>0</v>
      </c>
      <c r="AI707" s="213">
        <f t="shared" si="421"/>
        <v>0</v>
      </c>
      <c r="AJ707" s="213">
        <f t="shared" si="421"/>
        <v>0</v>
      </c>
      <c r="AK707" s="213">
        <f t="shared" si="421"/>
        <v>0</v>
      </c>
      <c r="AL707" s="213">
        <f t="shared" si="421"/>
        <v>0</v>
      </c>
      <c r="AM707" s="213">
        <f t="shared" si="421"/>
        <v>0</v>
      </c>
      <c r="AN707" s="213">
        <f t="shared" si="421"/>
        <v>0</v>
      </c>
      <c r="AO707" s="213">
        <f t="shared" si="421"/>
        <v>0</v>
      </c>
      <c r="AP707" s="213">
        <f t="shared" si="421"/>
        <v>0</v>
      </c>
    </row>
    <row r="708" spans="1:42" x14ac:dyDescent="0.2">
      <c r="A708" s="4">
        <f t="shared" si="417"/>
        <v>7</v>
      </c>
      <c r="B708" s="238">
        <f t="shared" si="414"/>
        <v>0</v>
      </c>
      <c r="C708" s="213">
        <f t="shared" ref="C708:AP708" si="422">IF(AND(C$2&gt;equip3_reserve_freq*$A695,C$2&lt;=equip3_reserve_freq*$A696),$B696/(equip3_reserve_freq),0)</f>
        <v>0</v>
      </c>
      <c r="D708" s="213">
        <f t="shared" si="422"/>
        <v>0</v>
      </c>
      <c r="E708" s="213">
        <f t="shared" si="422"/>
        <v>0</v>
      </c>
      <c r="F708" s="213">
        <f t="shared" si="422"/>
        <v>0</v>
      </c>
      <c r="G708" s="213">
        <f t="shared" si="422"/>
        <v>0</v>
      </c>
      <c r="H708" s="213">
        <f t="shared" si="422"/>
        <v>0</v>
      </c>
      <c r="I708" s="213">
        <f t="shared" si="422"/>
        <v>0</v>
      </c>
      <c r="J708" s="213">
        <f t="shared" si="422"/>
        <v>0</v>
      </c>
      <c r="K708" s="213">
        <f t="shared" si="422"/>
        <v>0</v>
      </c>
      <c r="L708" s="213">
        <f t="shared" si="422"/>
        <v>0</v>
      </c>
      <c r="M708" s="213">
        <f t="shared" si="422"/>
        <v>0</v>
      </c>
      <c r="N708" s="213">
        <f t="shared" si="422"/>
        <v>0</v>
      </c>
      <c r="O708" s="213">
        <f t="shared" si="422"/>
        <v>0</v>
      </c>
      <c r="P708" s="213">
        <f t="shared" si="422"/>
        <v>0</v>
      </c>
      <c r="Q708" s="213">
        <f t="shared" si="422"/>
        <v>0</v>
      </c>
      <c r="R708" s="213">
        <f t="shared" si="422"/>
        <v>0</v>
      </c>
      <c r="S708" s="213">
        <f t="shared" si="422"/>
        <v>0</v>
      </c>
      <c r="T708" s="213">
        <f t="shared" si="422"/>
        <v>0</v>
      </c>
      <c r="U708" s="213">
        <f t="shared" si="422"/>
        <v>0</v>
      </c>
      <c r="V708" s="213">
        <f t="shared" si="422"/>
        <v>0</v>
      </c>
      <c r="W708" s="213">
        <f t="shared" si="422"/>
        <v>0</v>
      </c>
      <c r="X708" s="213">
        <f t="shared" si="422"/>
        <v>0</v>
      </c>
      <c r="Y708" s="213">
        <f t="shared" si="422"/>
        <v>0</v>
      </c>
      <c r="Z708" s="213">
        <f t="shared" si="422"/>
        <v>0</v>
      </c>
      <c r="AA708" s="213">
        <f t="shared" si="422"/>
        <v>0</v>
      </c>
      <c r="AB708" s="213">
        <f t="shared" si="422"/>
        <v>0</v>
      </c>
      <c r="AC708" s="213">
        <f t="shared" si="422"/>
        <v>0</v>
      </c>
      <c r="AD708" s="213">
        <f t="shared" si="422"/>
        <v>0</v>
      </c>
      <c r="AE708" s="213">
        <f t="shared" si="422"/>
        <v>0</v>
      </c>
      <c r="AF708" s="213">
        <f t="shared" si="422"/>
        <v>0</v>
      </c>
      <c r="AG708" s="213">
        <f t="shared" si="422"/>
        <v>0</v>
      </c>
      <c r="AH708" s="213">
        <f t="shared" si="422"/>
        <v>0</v>
      </c>
      <c r="AI708" s="213">
        <f t="shared" si="422"/>
        <v>0</v>
      </c>
      <c r="AJ708" s="213">
        <f t="shared" si="422"/>
        <v>0</v>
      </c>
      <c r="AK708" s="213">
        <f t="shared" si="422"/>
        <v>0</v>
      </c>
      <c r="AL708" s="213">
        <f t="shared" si="422"/>
        <v>0</v>
      </c>
      <c r="AM708" s="213">
        <f t="shared" si="422"/>
        <v>0</v>
      </c>
      <c r="AN708" s="213">
        <f t="shared" si="422"/>
        <v>0</v>
      </c>
      <c r="AO708" s="213">
        <f t="shared" si="422"/>
        <v>0</v>
      </c>
      <c r="AP708" s="213">
        <f t="shared" si="422"/>
        <v>0</v>
      </c>
    </row>
    <row r="709" spans="1:42" x14ac:dyDescent="0.2">
      <c r="A709" s="4">
        <f t="shared" si="417"/>
        <v>8</v>
      </c>
      <c r="B709" s="238">
        <f t="shared" si="414"/>
        <v>0</v>
      </c>
      <c r="C709" s="213">
        <f t="shared" ref="C709:AP709" si="423">IF(AND(C$2&gt;equip3_reserve_freq*$A696,C$2&lt;=equip3_reserve_freq*$A697),$B697/(equip3_reserve_freq),0)</f>
        <v>0</v>
      </c>
      <c r="D709" s="213">
        <f t="shared" si="423"/>
        <v>0</v>
      </c>
      <c r="E709" s="213">
        <f t="shared" si="423"/>
        <v>0</v>
      </c>
      <c r="F709" s="213">
        <f t="shared" si="423"/>
        <v>0</v>
      </c>
      <c r="G709" s="213">
        <f t="shared" si="423"/>
        <v>0</v>
      </c>
      <c r="H709" s="213">
        <f t="shared" si="423"/>
        <v>0</v>
      </c>
      <c r="I709" s="213">
        <f t="shared" si="423"/>
        <v>0</v>
      </c>
      <c r="J709" s="213">
        <f t="shared" si="423"/>
        <v>0</v>
      </c>
      <c r="K709" s="213">
        <f t="shared" si="423"/>
        <v>0</v>
      </c>
      <c r="L709" s="213">
        <f t="shared" si="423"/>
        <v>0</v>
      </c>
      <c r="M709" s="213">
        <f t="shared" si="423"/>
        <v>0</v>
      </c>
      <c r="N709" s="213">
        <f t="shared" si="423"/>
        <v>0</v>
      </c>
      <c r="O709" s="213">
        <f t="shared" si="423"/>
        <v>0</v>
      </c>
      <c r="P709" s="213">
        <f t="shared" si="423"/>
        <v>0</v>
      </c>
      <c r="Q709" s="213">
        <f t="shared" si="423"/>
        <v>0</v>
      </c>
      <c r="R709" s="213">
        <f t="shared" si="423"/>
        <v>0</v>
      </c>
      <c r="S709" s="213">
        <f t="shared" si="423"/>
        <v>0</v>
      </c>
      <c r="T709" s="213">
        <f t="shared" si="423"/>
        <v>0</v>
      </c>
      <c r="U709" s="213">
        <f t="shared" si="423"/>
        <v>0</v>
      </c>
      <c r="V709" s="213">
        <f t="shared" si="423"/>
        <v>0</v>
      </c>
      <c r="W709" s="213">
        <f t="shared" si="423"/>
        <v>0</v>
      </c>
      <c r="X709" s="213">
        <f t="shared" si="423"/>
        <v>0</v>
      </c>
      <c r="Y709" s="213">
        <f t="shared" si="423"/>
        <v>0</v>
      </c>
      <c r="Z709" s="213">
        <f t="shared" si="423"/>
        <v>0</v>
      </c>
      <c r="AA709" s="213">
        <f t="shared" si="423"/>
        <v>0</v>
      </c>
      <c r="AB709" s="213">
        <f t="shared" si="423"/>
        <v>0</v>
      </c>
      <c r="AC709" s="213">
        <f t="shared" si="423"/>
        <v>0</v>
      </c>
      <c r="AD709" s="213">
        <f t="shared" si="423"/>
        <v>0</v>
      </c>
      <c r="AE709" s="213">
        <f t="shared" si="423"/>
        <v>0</v>
      </c>
      <c r="AF709" s="213">
        <f t="shared" si="423"/>
        <v>0</v>
      </c>
      <c r="AG709" s="213">
        <f t="shared" si="423"/>
        <v>0</v>
      </c>
      <c r="AH709" s="213">
        <f t="shared" si="423"/>
        <v>0</v>
      </c>
      <c r="AI709" s="213">
        <f t="shared" si="423"/>
        <v>0</v>
      </c>
      <c r="AJ709" s="213">
        <f t="shared" si="423"/>
        <v>0</v>
      </c>
      <c r="AK709" s="213">
        <f t="shared" si="423"/>
        <v>0</v>
      </c>
      <c r="AL709" s="213">
        <f t="shared" si="423"/>
        <v>0</v>
      </c>
      <c r="AM709" s="213">
        <f t="shared" si="423"/>
        <v>0</v>
      </c>
      <c r="AN709" s="213">
        <f t="shared" si="423"/>
        <v>0</v>
      </c>
      <c r="AO709" s="213">
        <f t="shared" si="423"/>
        <v>0</v>
      </c>
      <c r="AP709" s="213">
        <f t="shared" si="423"/>
        <v>0</v>
      </c>
    </row>
    <row r="710" spans="1:42" x14ac:dyDescent="0.2">
      <c r="A710" s="4">
        <f>A709+1</f>
        <v>9</v>
      </c>
      <c r="B710" s="238">
        <f t="shared" si="414"/>
        <v>0</v>
      </c>
      <c r="C710" s="213">
        <f t="shared" ref="C710:AP710" si="424">IF(AND(C$2&gt;equip3_reserve_freq*$A697,C$2&lt;=equip3_reserve_freq*$A698),$B698/(equip3_reserve_freq),0)</f>
        <v>0</v>
      </c>
      <c r="D710" s="213">
        <f t="shared" si="424"/>
        <v>0</v>
      </c>
      <c r="E710" s="213">
        <f t="shared" si="424"/>
        <v>0</v>
      </c>
      <c r="F710" s="213">
        <f t="shared" si="424"/>
        <v>0</v>
      </c>
      <c r="G710" s="213">
        <f t="shared" si="424"/>
        <v>0</v>
      </c>
      <c r="H710" s="213">
        <f t="shared" si="424"/>
        <v>0</v>
      </c>
      <c r="I710" s="213">
        <f t="shared" si="424"/>
        <v>0</v>
      </c>
      <c r="J710" s="213">
        <f t="shared" si="424"/>
        <v>0</v>
      </c>
      <c r="K710" s="213">
        <f t="shared" si="424"/>
        <v>0</v>
      </c>
      <c r="L710" s="213">
        <f t="shared" si="424"/>
        <v>0</v>
      </c>
      <c r="M710" s="213">
        <f t="shared" si="424"/>
        <v>0</v>
      </c>
      <c r="N710" s="213">
        <f t="shared" si="424"/>
        <v>0</v>
      </c>
      <c r="O710" s="213">
        <f t="shared" si="424"/>
        <v>0</v>
      </c>
      <c r="P710" s="213">
        <f t="shared" si="424"/>
        <v>0</v>
      </c>
      <c r="Q710" s="213">
        <f t="shared" si="424"/>
        <v>0</v>
      </c>
      <c r="R710" s="213">
        <f t="shared" si="424"/>
        <v>0</v>
      </c>
      <c r="S710" s="213">
        <f t="shared" si="424"/>
        <v>0</v>
      </c>
      <c r="T710" s="213">
        <f t="shared" si="424"/>
        <v>0</v>
      </c>
      <c r="U710" s="213">
        <f t="shared" si="424"/>
        <v>0</v>
      </c>
      <c r="V710" s="213">
        <f t="shared" si="424"/>
        <v>0</v>
      </c>
      <c r="W710" s="213">
        <f t="shared" si="424"/>
        <v>0</v>
      </c>
      <c r="X710" s="213">
        <f t="shared" si="424"/>
        <v>0</v>
      </c>
      <c r="Y710" s="213">
        <f t="shared" si="424"/>
        <v>0</v>
      </c>
      <c r="Z710" s="213">
        <f t="shared" si="424"/>
        <v>0</v>
      </c>
      <c r="AA710" s="213">
        <f t="shared" si="424"/>
        <v>0</v>
      </c>
      <c r="AB710" s="213">
        <f t="shared" si="424"/>
        <v>0</v>
      </c>
      <c r="AC710" s="213">
        <f t="shared" si="424"/>
        <v>0</v>
      </c>
      <c r="AD710" s="213">
        <f t="shared" si="424"/>
        <v>0</v>
      </c>
      <c r="AE710" s="213">
        <f t="shared" si="424"/>
        <v>0</v>
      </c>
      <c r="AF710" s="213">
        <f t="shared" si="424"/>
        <v>0</v>
      </c>
      <c r="AG710" s="213">
        <f t="shared" si="424"/>
        <v>0</v>
      </c>
      <c r="AH710" s="213">
        <f t="shared" si="424"/>
        <v>0</v>
      </c>
      <c r="AI710" s="213">
        <f t="shared" si="424"/>
        <v>0</v>
      </c>
      <c r="AJ710" s="213">
        <f t="shared" si="424"/>
        <v>0</v>
      </c>
      <c r="AK710" s="213">
        <f t="shared" si="424"/>
        <v>0</v>
      </c>
      <c r="AL710" s="213">
        <f t="shared" si="424"/>
        <v>0</v>
      </c>
      <c r="AM710" s="213">
        <f t="shared" si="424"/>
        <v>0</v>
      </c>
      <c r="AN710" s="213">
        <f t="shared" si="424"/>
        <v>0</v>
      </c>
      <c r="AO710" s="213">
        <f t="shared" si="424"/>
        <v>0</v>
      </c>
      <c r="AP710" s="213">
        <f t="shared" si="424"/>
        <v>0</v>
      </c>
    </row>
    <row r="711" spans="1:42" x14ac:dyDescent="0.2">
      <c r="A711" s="4">
        <f t="shared" ref="A711" si="425">A710+1</f>
        <v>10</v>
      </c>
      <c r="B711" s="238">
        <f t="shared" si="414"/>
        <v>0</v>
      </c>
      <c r="C711" s="218">
        <f t="shared" ref="C711:AP711" si="426">IF(AND(C$2&gt;equip3_reserve_freq*$A698,C$2&lt;=equip3_reserve_freq*$A699),$B699/(equip3_reserve_freq),0)</f>
        <v>0</v>
      </c>
      <c r="D711" s="218">
        <f t="shared" si="426"/>
        <v>0</v>
      </c>
      <c r="E711" s="218">
        <f t="shared" si="426"/>
        <v>0</v>
      </c>
      <c r="F711" s="218">
        <f t="shared" si="426"/>
        <v>0</v>
      </c>
      <c r="G711" s="218">
        <f t="shared" si="426"/>
        <v>0</v>
      </c>
      <c r="H711" s="218">
        <f t="shared" si="426"/>
        <v>0</v>
      </c>
      <c r="I711" s="218">
        <f t="shared" si="426"/>
        <v>0</v>
      </c>
      <c r="J711" s="218">
        <f t="shared" si="426"/>
        <v>0</v>
      </c>
      <c r="K711" s="218">
        <f t="shared" si="426"/>
        <v>0</v>
      </c>
      <c r="L711" s="218">
        <f t="shared" si="426"/>
        <v>0</v>
      </c>
      <c r="M711" s="218">
        <f t="shared" si="426"/>
        <v>0</v>
      </c>
      <c r="N711" s="218">
        <f t="shared" si="426"/>
        <v>0</v>
      </c>
      <c r="O711" s="218">
        <f t="shared" si="426"/>
        <v>0</v>
      </c>
      <c r="P711" s="218">
        <f t="shared" si="426"/>
        <v>0</v>
      </c>
      <c r="Q711" s="218">
        <f t="shared" si="426"/>
        <v>0</v>
      </c>
      <c r="R711" s="218">
        <f t="shared" si="426"/>
        <v>0</v>
      </c>
      <c r="S711" s="218">
        <f t="shared" si="426"/>
        <v>0</v>
      </c>
      <c r="T711" s="218">
        <f t="shared" si="426"/>
        <v>0</v>
      </c>
      <c r="U711" s="218">
        <f t="shared" si="426"/>
        <v>0</v>
      </c>
      <c r="V711" s="218">
        <f t="shared" si="426"/>
        <v>0</v>
      </c>
      <c r="W711" s="218">
        <f t="shared" si="426"/>
        <v>0</v>
      </c>
      <c r="X711" s="218">
        <f t="shared" si="426"/>
        <v>0</v>
      </c>
      <c r="Y711" s="218">
        <f t="shared" si="426"/>
        <v>0</v>
      </c>
      <c r="Z711" s="218">
        <f t="shared" si="426"/>
        <v>0</v>
      </c>
      <c r="AA711" s="218">
        <f t="shared" si="426"/>
        <v>0</v>
      </c>
      <c r="AB711" s="218">
        <f t="shared" si="426"/>
        <v>0</v>
      </c>
      <c r="AC711" s="218">
        <f t="shared" si="426"/>
        <v>0</v>
      </c>
      <c r="AD711" s="218">
        <f t="shared" si="426"/>
        <v>0</v>
      </c>
      <c r="AE711" s="218">
        <f t="shared" si="426"/>
        <v>0</v>
      </c>
      <c r="AF711" s="218">
        <f t="shared" si="426"/>
        <v>0</v>
      </c>
      <c r="AG711" s="218">
        <f t="shared" si="426"/>
        <v>0</v>
      </c>
      <c r="AH711" s="218">
        <f t="shared" si="426"/>
        <v>0</v>
      </c>
      <c r="AI711" s="218">
        <f t="shared" si="426"/>
        <v>0</v>
      </c>
      <c r="AJ711" s="218">
        <f t="shared" si="426"/>
        <v>0</v>
      </c>
      <c r="AK711" s="218">
        <f t="shared" si="426"/>
        <v>0</v>
      </c>
      <c r="AL711" s="218">
        <f t="shared" si="426"/>
        <v>0</v>
      </c>
      <c r="AM711" s="218">
        <f t="shared" si="426"/>
        <v>0</v>
      </c>
      <c r="AN711" s="218">
        <f t="shared" si="426"/>
        <v>0</v>
      </c>
      <c r="AO711" s="218">
        <f t="shared" si="426"/>
        <v>0</v>
      </c>
      <c r="AP711" s="218">
        <f t="shared" si="426"/>
        <v>0</v>
      </c>
    </row>
    <row r="712" spans="1:42" x14ac:dyDescent="0.2">
      <c r="A712" s="37" t="s">
        <v>13</v>
      </c>
      <c r="B712" s="28"/>
      <c r="C712" s="217">
        <f>SUM(C702:C711)</f>
        <v>0</v>
      </c>
      <c r="D712" s="217">
        <f t="shared" ref="D712:AP712" si="427">SUM(D702:D711)</f>
        <v>0</v>
      </c>
      <c r="E712" s="217">
        <f t="shared" si="427"/>
        <v>0</v>
      </c>
      <c r="F712" s="217">
        <f t="shared" si="427"/>
        <v>0</v>
      </c>
      <c r="G712" s="217">
        <f t="shared" si="427"/>
        <v>0</v>
      </c>
      <c r="H712" s="217">
        <f t="shared" si="427"/>
        <v>0</v>
      </c>
      <c r="I712" s="217">
        <f t="shared" si="427"/>
        <v>0</v>
      </c>
      <c r="J712" s="217">
        <f t="shared" si="427"/>
        <v>0</v>
      </c>
      <c r="K712" s="217">
        <f t="shared" si="427"/>
        <v>0</v>
      </c>
      <c r="L712" s="217">
        <f t="shared" si="427"/>
        <v>0</v>
      </c>
      <c r="M712" s="217">
        <f t="shared" si="427"/>
        <v>0</v>
      </c>
      <c r="N712" s="217">
        <f t="shared" si="427"/>
        <v>0</v>
      </c>
      <c r="O712" s="217">
        <f t="shared" si="427"/>
        <v>0</v>
      </c>
      <c r="P712" s="217">
        <f t="shared" si="427"/>
        <v>0</v>
      </c>
      <c r="Q712" s="217">
        <f t="shared" si="427"/>
        <v>0</v>
      </c>
      <c r="R712" s="217">
        <f t="shared" si="427"/>
        <v>0</v>
      </c>
      <c r="S712" s="217">
        <f t="shared" si="427"/>
        <v>0</v>
      </c>
      <c r="T712" s="217">
        <f t="shared" si="427"/>
        <v>0</v>
      </c>
      <c r="U712" s="217">
        <f t="shared" si="427"/>
        <v>0</v>
      </c>
      <c r="V712" s="217">
        <f t="shared" si="427"/>
        <v>0</v>
      </c>
      <c r="W712" s="217">
        <f t="shared" si="427"/>
        <v>0</v>
      </c>
      <c r="X712" s="217">
        <f t="shared" si="427"/>
        <v>0</v>
      </c>
      <c r="Y712" s="217">
        <f t="shared" si="427"/>
        <v>0</v>
      </c>
      <c r="Z712" s="217">
        <f t="shared" si="427"/>
        <v>0</v>
      </c>
      <c r="AA712" s="217">
        <f t="shared" si="427"/>
        <v>0</v>
      </c>
      <c r="AB712" s="217">
        <f t="shared" si="427"/>
        <v>0</v>
      </c>
      <c r="AC712" s="217">
        <f t="shared" si="427"/>
        <v>0</v>
      </c>
      <c r="AD712" s="217">
        <f t="shared" si="427"/>
        <v>0</v>
      </c>
      <c r="AE712" s="217">
        <f t="shared" si="427"/>
        <v>0</v>
      </c>
      <c r="AF712" s="217">
        <f t="shared" si="427"/>
        <v>0</v>
      </c>
      <c r="AG712" s="217">
        <f t="shared" si="427"/>
        <v>0</v>
      </c>
      <c r="AH712" s="217">
        <f t="shared" si="427"/>
        <v>0</v>
      </c>
      <c r="AI712" s="217">
        <f t="shared" si="427"/>
        <v>0</v>
      </c>
      <c r="AJ712" s="217">
        <f t="shared" si="427"/>
        <v>0</v>
      </c>
      <c r="AK712" s="217">
        <f t="shared" si="427"/>
        <v>0</v>
      </c>
      <c r="AL712" s="217">
        <f t="shared" si="427"/>
        <v>0</v>
      </c>
      <c r="AM712" s="217">
        <f t="shared" si="427"/>
        <v>0</v>
      </c>
      <c r="AN712" s="217">
        <f t="shared" si="427"/>
        <v>0</v>
      </c>
      <c r="AO712" s="217">
        <f t="shared" si="427"/>
        <v>0</v>
      </c>
      <c r="AP712" s="217">
        <f t="shared" si="427"/>
        <v>0</v>
      </c>
    </row>
    <row r="713" spans="1:42" s="122" customFormat="1" x14ac:dyDescent="0.2">
      <c r="A713" s="4"/>
      <c r="B713" s="203"/>
    </row>
    <row r="714" spans="1:42" s="122" customFormat="1" x14ac:dyDescent="0.2">
      <c r="A714" s="4" t="s">
        <v>309</v>
      </c>
      <c r="B714" s="203"/>
    </row>
    <row r="715" spans="1:42" x14ac:dyDescent="0.2">
      <c r="A715" s="27" t="s">
        <v>310</v>
      </c>
      <c r="B715" s="217">
        <f>B604+B610+B616+B622+B654+B686</f>
        <v>0</v>
      </c>
      <c r="C715" s="217">
        <f t="shared" ref="C715:AP715" si="428">C604+C610+C616+C622+C654+C686</f>
        <v>0</v>
      </c>
      <c r="D715" s="217">
        <f t="shared" si="428"/>
        <v>0</v>
      </c>
      <c r="E715" s="217">
        <f t="shared" si="428"/>
        <v>0</v>
      </c>
      <c r="F715" s="217">
        <f t="shared" si="428"/>
        <v>0</v>
      </c>
      <c r="G715" s="217">
        <f t="shared" si="428"/>
        <v>0</v>
      </c>
      <c r="H715" s="217">
        <f t="shared" si="428"/>
        <v>0</v>
      </c>
      <c r="I715" s="217">
        <f t="shared" si="428"/>
        <v>0</v>
      </c>
      <c r="J715" s="217">
        <f t="shared" si="428"/>
        <v>0</v>
      </c>
      <c r="K715" s="217">
        <f t="shared" si="428"/>
        <v>0</v>
      </c>
      <c r="L715" s="217">
        <f t="shared" si="428"/>
        <v>0</v>
      </c>
      <c r="M715" s="217">
        <f t="shared" si="428"/>
        <v>0</v>
      </c>
      <c r="N715" s="217">
        <f t="shared" si="428"/>
        <v>0</v>
      </c>
      <c r="O715" s="217">
        <f t="shared" si="428"/>
        <v>0</v>
      </c>
      <c r="P715" s="217">
        <f t="shared" si="428"/>
        <v>0</v>
      </c>
      <c r="Q715" s="217">
        <f t="shared" si="428"/>
        <v>0</v>
      </c>
      <c r="R715" s="217">
        <f t="shared" si="428"/>
        <v>0</v>
      </c>
      <c r="S715" s="217">
        <f t="shared" si="428"/>
        <v>0</v>
      </c>
      <c r="T715" s="217">
        <f t="shared" si="428"/>
        <v>0</v>
      </c>
      <c r="U715" s="217">
        <f t="shared" si="428"/>
        <v>0</v>
      </c>
      <c r="V715" s="217">
        <f t="shared" si="428"/>
        <v>0</v>
      </c>
      <c r="W715" s="217">
        <f t="shared" si="428"/>
        <v>0</v>
      </c>
      <c r="X715" s="217">
        <f t="shared" si="428"/>
        <v>0</v>
      </c>
      <c r="Y715" s="217">
        <f t="shared" si="428"/>
        <v>0</v>
      </c>
      <c r="Z715" s="217">
        <f t="shared" si="428"/>
        <v>0</v>
      </c>
      <c r="AA715" s="217">
        <f t="shared" si="428"/>
        <v>0</v>
      </c>
      <c r="AB715" s="217">
        <f t="shared" si="428"/>
        <v>0</v>
      </c>
      <c r="AC715" s="217">
        <f t="shared" si="428"/>
        <v>0</v>
      </c>
      <c r="AD715" s="217">
        <f t="shared" si="428"/>
        <v>0</v>
      </c>
      <c r="AE715" s="217">
        <f t="shared" si="428"/>
        <v>0</v>
      </c>
      <c r="AF715" s="217">
        <f t="shared" si="428"/>
        <v>0</v>
      </c>
      <c r="AG715" s="217">
        <f t="shared" si="428"/>
        <v>0</v>
      </c>
      <c r="AH715" s="217">
        <f t="shared" si="428"/>
        <v>0</v>
      </c>
      <c r="AI715" s="217">
        <f t="shared" si="428"/>
        <v>0</v>
      </c>
      <c r="AJ715" s="217">
        <f t="shared" si="428"/>
        <v>0</v>
      </c>
      <c r="AK715" s="217">
        <f t="shared" si="428"/>
        <v>0</v>
      </c>
      <c r="AL715" s="217">
        <f t="shared" si="428"/>
        <v>0</v>
      </c>
      <c r="AM715" s="217">
        <f t="shared" si="428"/>
        <v>0</v>
      </c>
      <c r="AN715" s="217">
        <f t="shared" si="428"/>
        <v>0</v>
      </c>
      <c r="AO715" s="217">
        <f t="shared" si="428"/>
        <v>0</v>
      </c>
      <c r="AP715" s="217">
        <f t="shared" si="428"/>
        <v>0</v>
      </c>
    </row>
    <row r="716" spans="1:42" x14ac:dyDescent="0.2">
      <c r="A716" s="27" t="s">
        <v>309</v>
      </c>
      <c r="B716" s="213"/>
      <c r="C716" s="217">
        <f t="shared" ref="C716:AP716" si="429">IF(C$2&lt;=analysis_period,B715*reserves_interest/100,0)</f>
        <v>0</v>
      </c>
      <c r="D716" s="217">
        <f t="shared" si="429"/>
        <v>0</v>
      </c>
      <c r="E716" s="217">
        <f t="shared" si="429"/>
        <v>0</v>
      </c>
      <c r="F716" s="217">
        <f t="shared" si="429"/>
        <v>0</v>
      </c>
      <c r="G716" s="217">
        <f t="shared" si="429"/>
        <v>0</v>
      </c>
      <c r="H716" s="217">
        <f t="shared" si="429"/>
        <v>0</v>
      </c>
      <c r="I716" s="217">
        <f t="shared" si="429"/>
        <v>0</v>
      </c>
      <c r="J716" s="217">
        <f t="shared" si="429"/>
        <v>0</v>
      </c>
      <c r="K716" s="217">
        <f t="shared" si="429"/>
        <v>0</v>
      </c>
      <c r="L716" s="217">
        <f t="shared" si="429"/>
        <v>0</v>
      </c>
      <c r="M716" s="217">
        <f t="shared" si="429"/>
        <v>0</v>
      </c>
      <c r="N716" s="217">
        <f t="shared" si="429"/>
        <v>0</v>
      </c>
      <c r="O716" s="217">
        <f t="shared" si="429"/>
        <v>0</v>
      </c>
      <c r="P716" s="217">
        <f t="shared" si="429"/>
        <v>0</v>
      </c>
      <c r="Q716" s="217">
        <f t="shared" si="429"/>
        <v>0</v>
      </c>
      <c r="R716" s="217">
        <f t="shared" si="429"/>
        <v>0</v>
      </c>
      <c r="S716" s="217">
        <f t="shared" si="429"/>
        <v>0</v>
      </c>
      <c r="T716" s="217">
        <f t="shared" si="429"/>
        <v>0</v>
      </c>
      <c r="U716" s="217">
        <f t="shared" si="429"/>
        <v>0</v>
      </c>
      <c r="V716" s="217">
        <f t="shared" si="429"/>
        <v>0</v>
      </c>
      <c r="W716" s="217">
        <f t="shared" si="429"/>
        <v>0</v>
      </c>
      <c r="X716" s="217">
        <f t="shared" si="429"/>
        <v>0</v>
      </c>
      <c r="Y716" s="217">
        <f t="shared" si="429"/>
        <v>0</v>
      </c>
      <c r="Z716" s="217">
        <f t="shared" si="429"/>
        <v>0</v>
      </c>
      <c r="AA716" s="217">
        <f t="shared" si="429"/>
        <v>0</v>
      </c>
      <c r="AB716" s="217">
        <f t="shared" si="429"/>
        <v>0</v>
      </c>
      <c r="AC716" s="217">
        <f t="shared" si="429"/>
        <v>0</v>
      </c>
      <c r="AD716" s="217">
        <f t="shared" si="429"/>
        <v>0</v>
      </c>
      <c r="AE716" s="217">
        <f t="shared" si="429"/>
        <v>0</v>
      </c>
      <c r="AF716" s="217">
        <f t="shared" si="429"/>
        <v>0</v>
      </c>
      <c r="AG716" s="217">
        <f t="shared" si="429"/>
        <v>0</v>
      </c>
      <c r="AH716" s="217">
        <f t="shared" si="429"/>
        <v>0</v>
      </c>
      <c r="AI716" s="217">
        <f t="shared" si="429"/>
        <v>0</v>
      </c>
      <c r="AJ716" s="217">
        <f t="shared" si="429"/>
        <v>0</v>
      </c>
      <c r="AK716" s="217">
        <f t="shared" si="429"/>
        <v>0</v>
      </c>
      <c r="AL716" s="217">
        <f t="shared" si="429"/>
        <v>0</v>
      </c>
      <c r="AM716" s="217">
        <f t="shared" si="429"/>
        <v>0</v>
      </c>
      <c r="AN716" s="217">
        <f t="shared" si="429"/>
        <v>0</v>
      </c>
      <c r="AO716" s="217">
        <f t="shared" si="429"/>
        <v>0</v>
      </c>
      <c r="AP716" s="217">
        <f t="shared" si="429"/>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2022-05-04T21:07:27Z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