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04CC8F75-9EFB-437E-BC84-69293321CE63}"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CapacityRevenue">Inputs!$C$159</definedName>
    <definedName name="AnnualCurtailmentRevenue">Inputs!$C$160</definedName>
    <definedName name="AnnualLandLease">Inputs!$D$204</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PAPrice">Inputs!$C$156</definedName>
    <definedName name="AnnualPTCFederal">Inputs!$D$174</definedName>
    <definedName name="AnnualPTCState">Inputs!$D$175</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battery_replacement_cost">Inputs!$C$182</definedName>
    <definedName name="cf_disbursement_debtservice">Inputs!$C$197</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recapitalization">Inputs!$C$194</definedName>
    <definedName name="cf_reserve_debtservice">Inputs!$C$198</definedName>
    <definedName name="cf_utility_bill">Inputs!$C$177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Inputs!$C$188</definedName>
    <definedName name="GrossRevenue">Inputs!$C$157</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Inputs!$C$158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torageCosts">Inputs!$C$202</definedName>
    <definedName name="StorageDischarge">Inputs!#REF!</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3" i="7" l="1"/>
  <c r="B162" i="7"/>
  <c r="B161" i="7"/>
  <c r="B59" i="7" l="1" a="1"/>
  <c r="C59" i="7" s="1"/>
  <c r="AN59" i="7" l="1"/>
  <c r="AJ59" i="7"/>
  <c r="AF59" i="7"/>
  <c r="AB59" i="7"/>
  <c r="X59" i="7"/>
  <c r="T59" i="7"/>
  <c r="P59" i="7"/>
  <c r="L59" i="7"/>
  <c r="H59" i="7"/>
  <c r="D59" i="7"/>
  <c r="AP59" i="7"/>
  <c r="AL59" i="7"/>
  <c r="AH59" i="7"/>
  <c r="AD59" i="7"/>
  <c r="Z59" i="7"/>
  <c r="V59" i="7"/>
  <c r="R59" i="7"/>
  <c r="N59" i="7"/>
  <c r="J59" i="7"/>
  <c r="F59" i="7"/>
  <c r="B59" i="7"/>
  <c r="AO59" i="7"/>
  <c r="AK59" i="7"/>
  <c r="AG59" i="7"/>
  <c r="AC59" i="7"/>
  <c r="Y59" i="7"/>
  <c r="U59" i="7"/>
  <c r="Q59" i="7"/>
  <c r="M59" i="7"/>
  <c r="I59" i="7"/>
  <c r="E59" i="7"/>
  <c r="AM59" i="7"/>
  <c r="AI59" i="7"/>
  <c r="AE59" i="7"/>
  <c r="AA59" i="7"/>
  <c r="W59" i="7"/>
  <c r="S59" i="7"/>
  <c r="O59" i="7"/>
  <c r="K59" i="7"/>
  <c r="G59" i="7"/>
  <c r="B583" i="7" l="1"/>
  <c r="B57" i="7" l="1"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14" i="7" l="1"/>
  <c r="C41" i="7"/>
  <c r="C567" i="7"/>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7" i="7"/>
  <c r="AP14" i="7"/>
  <c r="AB559" i="7"/>
  <c r="AB555" i="7"/>
  <c r="AB528" i="7"/>
  <c r="AB522" i="7"/>
  <c r="AB147" i="7"/>
  <c r="AB14" i="7"/>
  <c r="G7" i="7"/>
  <c r="G559" i="7"/>
  <c r="G555" i="7"/>
  <c r="G528" i="7"/>
  <c r="G522" i="7"/>
  <c r="G147" i="7"/>
  <c r="G14" i="7"/>
  <c r="Q559" i="7"/>
  <c r="Q555" i="7"/>
  <c r="Q528" i="7"/>
  <c r="Q522" i="7"/>
  <c r="Q147" i="7"/>
  <c r="Q14" i="7"/>
  <c r="AM559" i="7"/>
  <c r="AM555" i="7"/>
  <c r="AM528" i="7"/>
  <c r="AM522" i="7"/>
  <c r="AM147" i="7"/>
  <c r="AM14" i="7"/>
  <c r="R559" i="7"/>
  <c r="R555" i="7"/>
  <c r="R528" i="7"/>
  <c r="R522" i="7"/>
  <c r="R147" i="7"/>
  <c r="R14" i="7"/>
  <c r="D7" i="7"/>
  <c r="D559" i="7"/>
  <c r="D555" i="7"/>
  <c r="D528" i="7"/>
  <c r="D522" i="7"/>
  <c r="D147" i="7"/>
  <c r="D14" i="7"/>
  <c r="AN559" i="7"/>
  <c r="AN555" i="7"/>
  <c r="AN528" i="7"/>
  <c r="AN522" i="7"/>
  <c r="AN147" i="7"/>
  <c r="AN14" i="7"/>
  <c r="X559" i="7"/>
  <c r="X555" i="7"/>
  <c r="X528" i="7"/>
  <c r="X522" i="7"/>
  <c r="X147" i="7"/>
  <c r="X14" i="7"/>
  <c r="J559" i="7"/>
  <c r="J555" i="7"/>
  <c r="J528" i="7"/>
  <c r="J522" i="7"/>
  <c r="J147" i="7"/>
  <c r="J14" i="7"/>
  <c r="U559" i="7"/>
  <c r="U555" i="7"/>
  <c r="U528" i="7"/>
  <c r="U522" i="7"/>
  <c r="U147" i="7"/>
  <c r="U14" i="7"/>
  <c r="Y559" i="7"/>
  <c r="Y555" i="7"/>
  <c r="Y528" i="7"/>
  <c r="Y522" i="7"/>
  <c r="Y147" i="7"/>
  <c r="Y14" i="7"/>
  <c r="AC559" i="7"/>
  <c r="AC555" i="7"/>
  <c r="AC528" i="7"/>
  <c r="AC522" i="7"/>
  <c r="AC147" i="7"/>
  <c r="AC14" i="7"/>
  <c r="O559" i="7"/>
  <c r="O555" i="7"/>
  <c r="O528" i="7"/>
  <c r="O522" i="7"/>
  <c r="O147" i="7"/>
  <c r="O14" i="7"/>
  <c r="S559" i="7"/>
  <c r="S555" i="7"/>
  <c r="S528" i="7"/>
  <c r="S522" i="7"/>
  <c r="S147" i="7"/>
  <c r="S14" i="7"/>
  <c r="E559" i="7"/>
  <c r="E555" i="7"/>
  <c r="E528" i="7"/>
  <c r="E522" i="7"/>
  <c r="E147" i="7"/>
  <c r="E14" i="7"/>
  <c r="AK559" i="7"/>
  <c r="AK555" i="7"/>
  <c r="AK528" i="7"/>
  <c r="AK522" i="7"/>
  <c r="AK147" i="7"/>
  <c r="AK14" i="7"/>
  <c r="F559" i="7"/>
  <c r="F555" i="7"/>
  <c r="F528" i="7"/>
  <c r="F522" i="7"/>
  <c r="F147" i="7"/>
  <c r="F14" i="7"/>
  <c r="C7" i="7"/>
  <c r="C563" i="7"/>
  <c r="C559" i="7"/>
  <c r="C555" i="7"/>
  <c r="C528" i="7"/>
  <c r="C522" i="7"/>
  <c r="C147" i="7"/>
  <c r="AF559" i="7"/>
  <c r="AF555" i="7"/>
  <c r="AF528" i="7"/>
  <c r="AF522" i="7"/>
  <c r="AF147" i="7"/>
  <c r="AF14" i="7"/>
  <c r="AJ559" i="7"/>
  <c r="AJ555" i="7"/>
  <c r="AJ528" i="7"/>
  <c r="AJ522" i="7"/>
  <c r="AJ147" i="7"/>
  <c r="AJ14" i="7"/>
  <c r="H559" i="7"/>
  <c r="H555" i="7"/>
  <c r="H528" i="7"/>
  <c r="H522" i="7"/>
  <c r="H147" i="7"/>
  <c r="H14" i="7"/>
  <c r="AE559" i="7"/>
  <c r="AE555" i="7"/>
  <c r="AE528" i="7"/>
  <c r="AE522" i="7"/>
  <c r="AE147" i="7"/>
  <c r="AE14" i="7"/>
  <c r="AI559" i="7"/>
  <c r="AI555" i="7"/>
  <c r="AI528" i="7"/>
  <c r="AI522" i="7"/>
  <c r="AI147" i="7"/>
  <c r="AI14" i="7"/>
  <c r="N559" i="7"/>
  <c r="N555" i="7"/>
  <c r="N528" i="7"/>
  <c r="N522" i="7"/>
  <c r="N147" i="7"/>
  <c r="N14" i="7"/>
  <c r="K559" i="7"/>
  <c r="K555" i="7"/>
  <c r="K528" i="7"/>
  <c r="K522" i="7"/>
  <c r="K147" i="7"/>
  <c r="K14" i="7"/>
  <c r="V7" i="7"/>
  <c r="V559" i="7"/>
  <c r="V555" i="7"/>
  <c r="V528" i="7"/>
  <c r="V522" i="7"/>
  <c r="V147" i="7"/>
  <c r="V14" i="7"/>
  <c r="AG559" i="7"/>
  <c r="AG555" i="7"/>
  <c r="AG528" i="7"/>
  <c r="AG522" i="7"/>
  <c r="AG147" i="7"/>
  <c r="AG14" i="7"/>
  <c r="Z559" i="7"/>
  <c r="Z555" i="7"/>
  <c r="Z528" i="7"/>
  <c r="Z522" i="7"/>
  <c r="Z147" i="7"/>
  <c r="Z14" i="7"/>
  <c r="L559" i="7"/>
  <c r="L555" i="7"/>
  <c r="L528" i="7"/>
  <c r="L522" i="7"/>
  <c r="L147" i="7"/>
  <c r="L14" i="7"/>
  <c r="AD559" i="7"/>
  <c r="AD555" i="7"/>
  <c r="AD528" i="7"/>
  <c r="AD522" i="7"/>
  <c r="AD147" i="7"/>
  <c r="AD14" i="7"/>
  <c r="W559" i="7"/>
  <c r="W555" i="7"/>
  <c r="W528" i="7"/>
  <c r="W522" i="7"/>
  <c r="W147" i="7"/>
  <c r="W14" i="7"/>
  <c r="P559" i="7"/>
  <c r="P555" i="7"/>
  <c r="P528" i="7"/>
  <c r="P522" i="7"/>
  <c r="P147" i="7"/>
  <c r="P14" i="7"/>
  <c r="I559" i="7"/>
  <c r="I555" i="7"/>
  <c r="I528" i="7"/>
  <c r="I522" i="7"/>
  <c r="I147" i="7"/>
  <c r="I14" i="7"/>
  <c r="AO559" i="7"/>
  <c r="AO555" i="7"/>
  <c r="AO528" i="7"/>
  <c r="AO522" i="7"/>
  <c r="AO147" i="7"/>
  <c r="AO14" i="7"/>
  <c r="AL559" i="7"/>
  <c r="AL555" i="7"/>
  <c r="AL528" i="7"/>
  <c r="AL522" i="7"/>
  <c r="AL147" i="7"/>
  <c r="AL14" i="7"/>
  <c r="AA559" i="7"/>
  <c r="AA555" i="7"/>
  <c r="AA528" i="7"/>
  <c r="AA522" i="7"/>
  <c r="AA147" i="7"/>
  <c r="AA14" i="7"/>
  <c r="T559" i="7"/>
  <c r="T555" i="7"/>
  <c r="T528" i="7"/>
  <c r="T522" i="7"/>
  <c r="T147" i="7"/>
  <c r="T14" i="7"/>
  <c r="M559" i="7"/>
  <c r="M555" i="7"/>
  <c r="M528" i="7"/>
  <c r="M522" i="7"/>
  <c r="M147" i="7"/>
  <c r="M14" i="7"/>
  <c r="AH559" i="7"/>
  <c r="AH555" i="7"/>
  <c r="AH528" i="7"/>
  <c r="AH522" i="7"/>
  <c r="AH147"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581" i="7" s="1"/>
  <c r="B582" i="7" s="1"/>
  <c r="B584" i="7" s="1"/>
  <c r="B608" i="7"/>
  <c r="C2" i="7" l="1"/>
  <c r="C60" i="7" s="1"/>
  <c r="C29" i="7" l="1"/>
  <c r="C587" i="7"/>
  <c r="C588" i="7" s="1"/>
  <c r="C594" i="7"/>
  <c r="C576" i="7" s="1"/>
  <c r="C593" i="7"/>
  <c r="C575" i="7"/>
  <c r="C596" i="7"/>
  <c r="C597" i="7" s="1"/>
  <c r="C592" i="7"/>
  <c r="C608" i="7"/>
  <c r="C614" i="7"/>
  <c r="D2" i="7"/>
  <c r="D31" i="7" s="1"/>
  <c r="C56" i="7"/>
  <c r="C43" i="1"/>
  <c r="C44" i="1"/>
  <c r="D596" i="7" l="1"/>
  <c r="D597" i="7" s="1"/>
  <c r="D592" i="7"/>
  <c r="D574" i="7" s="1"/>
  <c r="D594" i="7"/>
  <c r="D576" i="7" s="1"/>
  <c r="D593" i="7"/>
  <c r="D587" i="7"/>
  <c r="D588" i="7" s="1"/>
  <c r="D575" i="7"/>
  <c r="D60" i="7"/>
  <c r="D29" i="7"/>
  <c r="E2" i="7"/>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93" i="7" l="1"/>
  <c r="E587" i="7"/>
  <c r="E588" i="7" s="1"/>
  <c r="E575" i="7"/>
  <c r="E596" i="7"/>
  <c r="E597" i="7" s="1"/>
  <c r="E592" i="7"/>
  <c r="E574" i="7" s="1"/>
  <c r="E594" i="7"/>
  <c r="E576" i="7" s="1"/>
  <c r="E60" i="7"/>
  <c r="E31" i="7"/>
  <c r="E29" i="7"/>
  <c r="F2" i="7"/>
  <c r="E608" i="7"/>
  <c r="E614" i="7"/>
  <c r="E56" i="7"/>
  <c r="G390" i="7"/>
  <c r="P254" i="7"/>
  <c r="G254" i="7"/>
  <c r="C145" i="1"/>
  <c r="B253" i="7" s="1"/>
  <c r="F587" i="7" l="1"/>
  <c r="F588" i="7" s="1"/>
  <c r="F575" i="7"/>
  <c r="F594" i="7"/>
  <c r="F576" i="7" s="1"/>
  <c r="F593" i="7"/>
  <c r="F596" i="7"/>
  <c r="F597" i="7" s="1"/>
  <c r="F592" i="7"/>
  <c r="F574" i="7" s="1"/>
  <c r="F60" i="7"/>
  <c r="F31" i="7"/>
  <c r="F29" i="7"/>
  <c r="G2" i="7"/>
  <c r="F614" i="7"/>
  <c r="F608" i="7"/>
  <c r="F56" i="7"/>
  <c r="B430" i="7"/>
  <c r="B429" i="7"/>
  <c r="C422" i="7" a="1"/>
  <c r="D422" i="7" s="1"/>
  <c r="M389" i="7"/>
  <c r="M388" i="7"/>
  <c r="B389" i="7"/>
  <c r="B294" i="7"/>
  <c r="B293" i="7"/>
  <c r="C286" i="7" a="1"/>
  <c r="D286" i="7" s="1"/>
  <c r="B286" i="7"/>
  <c r="B285" i="7"/>
  <c r="M253" i="7"/>
  <c r="M252" i="7"/>
  <c r="B252" i="7"/>
  <c r="G596" i="7" l="1"/>
  <c r="G597" i="7" s="1"/>
  <c r="G592" i="7"/>
  <c r="G574" i="7" s="1"/>
  <c r="G594" i="7"/>
  <c r="G576" i="7" s="1"/>
  <c r="G593" i="7"/>
  <c r="G587" i="7"/>
  <c r="G588" i="7" s="1"/>
  <c r="G575" i="7"/>
  <c r="G60" i="7"/>
  <c r="G31" i="7"/>
  <c r="G29" i="7"/>
  <c r="H2" i="7"/>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596" i="7" l="1"/>
  <c r="H597" i="7" s="1"/>
  <c r="H592" i="7"/>
  <c r="H574" i="7" s="1"/>
  <c r="H594" i="7"/>
  <c r="H576" i="7" s="1"/>
  <c r="H593" i="7"/>
  <c r="H587" i="7"/>
  <c r="H588" i="7" s="1"/>
  <c r="H575" i="7"/>
  <c r="H60" i="7"/>
  <c r="H31" i="7"/>
  <c r="H29" i="7"/>
  <c r="I2" i="7"/>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3" i="7" l="1"/>
  <c r="I587" i="7"/>
  <c r="I588" i="7" s="1"/>
  <c r="I575" i="7"/>
  <c r="I594" i="7"/>
  <c r="I576" i="7" s="1"/>
  <c r="I596" i="7"/>
  <c r="I597" i="7" s="1"/>
  <c r="I592" i="7"/>
  <c r="I574" i="7" s="1"/>
  <c r="I60" i="7"/>
  <c r="I31" i="7"/>
  <c r="I29" i="7"/>
  <c r="J2" i="7"/>
  <c r="I614" i="7"/>
  <c r="I608" i="7"/>
  <c r="I56" i="7"/>
  <c r="B604" i="7" a="1"/>
  <c r="C604" i="7" s="1"/>
  <c r="B603" i="7" a="1"/>
  <c r="C603" i="7" s="1"/>
  <c r="B602" i="7" a="1"/>
  <c r="B602" i="7" s="1"/>
  <c r="J594" i="7" l="1"/>
  <c r="J576" i="7" s="1"/>
  <c r="J593" i="7"/>
  <c r="J587" i="7"/>
  <c r="J588" i="7" s="1"/>
  <c r="J596" i="7"/>
  <c r="J597" i="7" s="1"/>
  <c r="J592" i="7"/>
  <c r="J574" i="7" s="1"/>
  <c r="J575" i="7"/>
  <c r="J60" i="7"/>
  <c r="J31" i="7"/>
  <c r="J29" i="7"/>
  <c r="K2" i="7"/>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94" i="7" l="1"/>
  <c r="K576" i="7" s="1"/>
  <c r="K596" i="7"/>
  <c r="K597" i="7" s="1"/>
  <c r="K592" i="7"/>
  <c r="K574" i="7" s="1"/>
  <c r="K593" i="7"/>
  <c r="K587" i="7"/>
  <c r="K588" i="7" s="1"/>
  <c r="K575" i="7"/>
  <c r="K60" i="7"/>
  <c r="K31" i="7"/>
  <c r="K29" i="7"/>
  <c r="L2" i="7"/>
  <c r="K608" i="7"/>
  <c r="K614" i="7"/>
  <c r="K56" i="7"/>
  <c r="L596" i="7" l="1"/>
  <c r="L597" i="7" s="1"/>
  <c r="L592" i="7"/>
  <c r="L574" i="7" s="1"/>
  <c r="L594" i="7"/>
  <c r="L576" i="7" s="1"/>
  <c r="L593" i="7"/>
  <c r="L587" i="7"/>
  <c r="L588" i="7" s="1"/>
  <c r="L575" i="7"/>
  <c r="L60" i="7"/>
  <c r="L31" i="7"/>
  <c r="L29" i="7"/>
  <c r="M2" i="7"/>
  <c r="L608" i="7"/>
  <c r="L614" i="7"/>
  <c r="L56" i="7"/>
  <c r="AP616" i="7"/>
  <c r="M593" i="7" l="1"/>
  <c r="M587" i="7"/>
  <c r="M588" i="7" s="1"/>
  <c r="M575" i="7"/>
  <c r="M592" i="7"/>
  <c r="M574" i="7" s="1"/>
  <c r="M594" i="7"/>
  <c r="M576" i="7" s="1"/>
  <c r="M596" i="7"/>
  <c r="M597" i="7" s="1"/>
  <c r="M60" i="7"/>
  <c r="M31" i="7"/>
  <c r="M29" i="7"/>
  <c r="N2" i="7"/>
  <c r="M608" i="7"/>
  <c r="M614" i="7"/>
  <c r="M56" i="7"/>
  <c r="B93" i="7"/>
  <c r="N587" i="7" l="1"/>
  <c r="N588" i="7" s="1"/>
  <c r="N575" i="7"/>
  <c r="N596" i="7"/>
  <c r="N597" i="7" s="1"/>
  <c r="N592" i="7"/>
  <c r="N574" i="7" s="1"/>
  <c r="N594" i="7"/>
  <c r="N576" i="7" s="1"/>
  <c r="N593" i="7"/>
  <c r="N60" i="7"/>
  <c r="N31" i="7"/>
  <c r="N29" i="7"/>
  <c r="O2" i="7"/>
  <c r="N614" i="7"/>
  <c r="N608" i="7"/>
  <c r="N56" i="7"/>
  <c r="O596" i="7" l="1"/>
  <c r="O597" i="7" s="1"/>
  <c r="O592" i="7"/>
  <c r="O574" i="7" s="1"/>
  <c r="O594" i="7"/>
  <c r="O576" i="7" s="1"/>
  <c r="O593" i="7"/>
  <c r="O587" i="7"/>
  <c r="O588" i="7" s="1"/>
  <c r="O575" i="7"/>
  <c r="O60" i="7"/>
  <c r="O31" i="7"/>
  <c r="O29" i="7"/>
  <c r="P2" i="7"/>
  <c r="O608" i="7"/>
  <c r="O614" i="7"/>
  <c r="O56" i="7"/>
  <c r="B16" i="7" a="1"/>
  <c r="C16" i="7" s="1"/>
  <c r="C18" i="7" s="1"/>
  <c r="B15" i="7" a="1"/>
  <c r="C15" i="7" s="1"/>
  <c r="P596" i="7" l="1"/>
  <c r="P597" i="7" s="1"/>
  <c r="P592" i="7"/>
  <c r="P574" i="7" s="1"/>
  <c r="P594" i="7"/>
  <c r="P576" i="7" s="1"/>
  <c r="P593" i="7"/>
  <c r="P587" i="7"/>
  <c r="P588" i="7" s="1"/>
  <c r="P575" i="7"/>
  <c r="P60" i="7"/>
  <c r="P31" i="7"/>
  <c r="P29" i="7"/>
  <c r="B616" i="7"/>
  <c r="Q2" i="7"/>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3" i="7" l="1"/>
  <c r="Q587" i="7"/>
  <c r="Q588" i="7" s="1"/>
  <c r="Q575" i="7"/>
  <c r="Q596" i="7"/>
  <c r="Q597" i="7" s="1"/>
  <c r="Q594" i="7"/>
  <c r="Q576" i="7" s="1"/>
  <c r="Q592" i="7"/>
  <c r="Q574" i="7" s="1"/>
  <c r="Q60" i="7"/>
  <c r="Q31" i="7"/>
  <c r="Q29" i="7"/>
  <c r="R2" i="7"/>
  <c r="Q614" i="7"/>
  <c r="Q608" i="7"/>
  <c r="Q56" i="7"/>
  <c r="AI616" i="7"/>
  <c r="AJ146" i="7"/>
  <c r="F616" i="7"/>
  <c r="G146" i="7"/>
  <c r="AL616" i="7"/>
  <c r="AM146" i="7"/>
  <c r="O616" i="7"/>
  <c r="P146" i="7"/>
  <c r="AE616" i="7"/>
  <c r="AF146" i="7"/>
  <c r="Q616" i="7"/>
  <c r="R146" i="7"/>
  <c r="X616" i="7"/>
  <c r="Y146" i="7"/>
  <c r="AK616" i="7"/>
  <c r="AL146" i="7"/>
  <c r="J616" i="7"/>
  <c r="K146" i="7"/>
  <c r="C616" i="7"/>
  <c r="D146" i="7"/>
  <c r="S616" i="7"/>
  <c r="T146" i="7"/>
  <c r="Y616" i="7"/>
  <c r="Z146" i="7"/>
  <c r="AJ616" i="7"/>
  <c r="AK146" i="7"/>
  <c r="N616" i="7"/>
  <c r="O146" i="7"/>
  <c r="G616" i="7"/>
  <c r="H146" i="7"/>
  <c r="AM616" i="7"/>
  <c r="AN146" i="7"/>
  <c r="D616" i="7"/>
  <c r="E146" i="7"/>
  <c r="P616" i="7"/>
  <c r="Q146" i="7"/>
  <c r="AC616" i="7"/>
  <c r="AD146" i="7"/>
  <c r="AF616" i="7"/>
  <c r="AG146" i="7"/>
  <c r="V616" i="7"/>
  <c r="W146" i="7"/>
  <c r="H616" i="7"/>
  <c r="I146" i="7"/>
  <c r="Z616" i="7"/>
  <c r="AA146" i="7"/>
  <c r="E616" i="7"/>
  <c r="F146" i="7"/>
  <c r="T616" i="7"/>
  <c r="U146" i="7"/>
  <c r="AD616" i="7"/>
  <c r="AE146" i="7"/>
  <c r="W616" i="7"/>
  <c r="X146" i="7"/>
  <c r="AG616" i="7"/>
  <c r="AH146" i="7"/>
  <c r="R616" i="7"/>
  <c r="S146" i="7"/>
  <c r="AH616" i="7"/>
  <c r="AI146" i="7"/>
  <c r="K616" i="7"/>
  <c r="L146" i="7"/>
  <c r="AA616" i="7"/>
  <c r="AB146" i="7"/>
  <c r="I616" i="7"/>
  <c r="J146" i="7"/>
  <c r="AO616" i="7"/>
  <c r="AP146" i="7"/>
  <c r="M616" i="7"/>
  <c r="N146" i="7"/>
  <c r="AB616" i="7"/>
  <c r="AC146" i="7"/>
  <c r="AN616" i="7"/>
  <c r="AO146" i="7"/>
  <c r="L616" i="7"/>
  <c r="M146" i="7"/>
  <c r="U616" i="7"/>
  <c r="V146" i="7"/>
  <c r="D147" i="1"/>
  <c r="R575" i="7" l="1"/>
  <c r="R594" i="7"/>
  <c r="R576" i="7" s="1"/>
  <c r="R593" i="7"/>
  <c r="R596" i="7"/>
  <c r="R597" i="7" s="1"/>
  <c r="R592" i="7"/>
  <c r="R574" i="7" s="1"/>
  <c r="R587" i="7"/>
  <c r="R588" i="7" s="1"/>
  <c r="R60" i="7"/>
  <c r="R31" i="7"/>
  <c r="R29" i="7"/>
  <c r="S2" i="7"/>
  <c r="R614" i="7"/>
  <c r="R608" i="7"/>
  <c r="R56" i="7"/>
  <c r="E147" i="1"/>
  <c r="S596" i="7" l="1"/>
  <c r="S597" i="7" s="1"/>
  <c r="S592" i="7"/>
  <c r="S574" i="7" s="1"/>
  <c r="S594" i="7"/>
  <c r="S576" i="7" s="1"/>
  <c r="S593" i="7"/>
  <c r="S587" i="7"/>
  <c r="S588" i="7" s="1"/>
  <c r="S575" i="7"/>
  <c r="S60" i="7"/>
  <c r="S31" i="7"/>
  <c r="S29" i="7"/>
  <c r="F147" i="1"/>
  <c r="G147" i="1" s="1"/>
  <c r="T2" i="7"/>
  <c r="S608" i="7"/>
  <c r="S614" i="7"/>
  <c r="S56" i="7"/>
  <c r="B84" i="7"/>
  <c r="T596" i="7" l="1"/>
  <c r="T597" i="7" s="1"/>
  <c r="T592" i="7"/>
  <c r="T574" i="7" s="1"/>
  <c r="T594" i="7"/>
  <c r="T576" i="7" s="1"/>
  <c r="T593" i="7"/>
  <c r="T587" i="7"/>
  <c r="T588" i="7" s="1"/>
  <c r="T575" i="7"/>
  <c r="T60" i="7"/>
  <c r="T31" i="7"/>
  <c r="T29" i="7"/>
  <c r="U2" i="7"/>
  <c r="T608" i="7"/>
  <c r="T614" i="7"/>
  <c r="T56" i="7"/>
  <c r="H147" i="1"/>
  <c r="B83" i="7"/>
  <c r="U593" i="7" l="1"/>
  <c r="U587" i="7"/>
  <c r="U588" i="7" s="1"/>
  <c r="U575" i="7"/>
  <c r="U592" i="7"/>
  <c r="U574" i="7" s="1"/>
  <c r="U596" i="7"/>
  <c r="U597" i="7" s="1"/>
  <c r="U594" i="7"/>
  <c r="U576" i="7" s="1"/>
  <c r="U60" i="7"/>
  <c r="U31" i="7"/>
  <c r="U29" i="7"/>
  <c r="V2" i="7"/>
  <c r="U614" i="7"/>
  <c r="U608" i="7"/>
  <c r="U56" i="7"/>
  <c r="I147" i="1"/>
  <c r="V594" i="7" l="1"/>
  <c r="V576" i="7" s="1"/>
  <c r="V593" i="7"/>
  <c r="V587" i="7"/>
  <c r="V588" i="7" s="1"/>
  <c r="V596" i="7"/>
  <c r="V597" i="7" s="1"/>
  <c r="V592" i="7"/>
  <c r="V574" i="7" s="1"/>
  <c r="V575" i="7"/>
  <c r="V31" i="7"/>
  <c r="V60" i="7"/>
  <c r="V29" i="7"/>
  <c r="W2" i="7"/>
  <c r="V614" i="7"/>
  <c r="V608" i="7"/>
  <c r="V56" i="7"/>
  <c r="J147" i="1"/>
  <c r="M383" i="7"/>
  <c r="B410" i="7"/>
  <c r="B409" i="7"/>
  <c r="B407" i="7"/>
  <c r="B271" i="7"/>
  <c r="B404" i="7"/>
  <c r="B403" i="7"/>
  <c r="B402" i="7"/>
  <c r="B401" i="7"/>
  <c r="B268" i="7"/>
  <c r="B267" i="7"/>
  <c r="B266" i="7"/>
  <c r="B274" i="7"/>
  <c r="B273" i="7"/>
  <c r="W596" i="7" l="1"/>
  <c r="W597" i="7" s="1"/>
  <c r="W592" i="7"/>
  <c r="W574" i="7" s="1"/>
  <c r="W594" i="7"/>
  <c r="W576" i="7" s="1"/>
  <c r="W593" i="7"/>
  <c r="W587" i="7"/>
  <c r="W588" i="7" s="1"/>
  <c r="W575" i="7"/>
  <c r="W60" i="7"/>
  <c r="W31" i="7"/>
  <c r="W29" i="7"/>
  <c r="X2" i="7"/>
  <c r="W608" i="7"/>
  <c r="W614" i="7"/>
  <c r="W56" i="7"/>
  <c r="K147" i="1"/>
  <c r="F9" i="1"/>
  <c r="X596" i="7" l="1"/>
  <c r="X597" i="7" s="1"/>
  <c r="X592" i="7"/>
  <c r="X574" i="7" s="1"/>
  <c r="X594" i="7"/>
  <c r="X576" i="7" s="1"/>
  <c r="X593" i="7"/>
  <c r="X587" i="7"/>
  <c r="X588" i="7" s="1"/>
  <c r="X575" i="7"/>
  <c r="X31" i="7"/>
  <c r="X60" i="7"/>
  <c r="X29" i="7"/>
  <c r="Y2" i="7"/>
  <c r="X614" i="7"/>
  <c r="X608" i="7"/>
  <c r="X56" i="7"/>
  <c r="L147" i="1"/>
  <c r="B622" i="7"/>
  <c r="B94" i="7"/>
  <c r="Y593" i="7" l="1"/>
  <c r="Y587" i="7"/>
  <c r="Y588" i="7" s="1"/>
  <c r="Y575" i="7"/>
  <c r="Y592" i="7"/>
  <c r="Y574" i="7" s="1"/>
  <c r="Y594" i="7"/>
  <c r="Y576" i="7" s="1"/>
  <c r="Y596" i="7"/>
  <c r="Y597" i="7" s="1"/>
  <c r="Y60" i="7"/>
  <c r="Y31" i="7"/>
  <c r="Y29" i="7"/>
  <c r="Z2" i="7"/>
  <c r="Y614" i="7"/>
  <c r="Y608" i="7"/>
  <c r="Y56" i="7"/>
  <c r="M147" i="1"/>
  <c r="F10" i="1"/>
  <c r="B85" i="7"/>
  <c r="B82" i="7"/>
  <c r="Z587" i="7" l="1"/>
  <c r="Z588" i="7" s="1"/>
  <c r="Z575" i="7"/>
  <c r="Z596" i="7"/>
  <c r="Z597" i="7" s="1"/>
  <c r="Z592" i="7"/>
  <c r="Z574" i="7" s="1"/>
  <c r="Z594" i="7"/>
  <c r="Z576" i="7" s="1"/>
  <c r="Z593" i="7"/>
  <c r="Z31" i="7"/>
  <c r="Z60" i="7"/>
  <c r="Z29" i="7"/>
  <c r="AA2" i="7"/>
  <c r="Z614" i="7"/>
  <c r="Z608" i="7"/>
  <c r="Z56" i="7"/>
  <c r="N147" i="1"/>
  <c r="G84" i="1"/>
  <c r="G83" i="1"/>
  <c r="G82" i="1"/>
  <c r="G81" i="1"/>
  <c r="G80" i="1"/>
  <c r="AA596" i="7" l="1"/>
  <c r="AA597" i="7" s="1"/>
  <c r="AA592" i="7"/>
  <c r="AA574" i="7" s="1"/>
  <c r="AA594" i="7"/>
  <c r="AA576" i="7" s="1"/>
  <c r="AA593" i="7"/>
  <c r="AA587" i="7"/>
  <c r="AA588" i="7" s="1"/>
  <c r="AA575" i="7"/>
  <c r="AA60" i="7"/>
  <c r="AA31" i="7"/>
  <c r="AA29" i="7"/>
  <c r="AB2" i="7"/>
  <c r="AA608" i="7"/>
  <c r="AA614" i="7"/>
  <c r="AA56" i="7"/>
  <c r="O147" i="1"/>
  <c r="B387" i="7"/>
  <c r="B386" i="7"/>
  <c r="B251" i="7"/>
  <c r="B250" i="7"/>
  <c r="B384" i="7"/>
  <c r="B249" i="7"/>
  <c r="B383" i="7"/>
  <c r="B248" i="7"/>
  <c r="B247" i="7"/>
  <c r="B385" i="7"/>
  <c r="B388" i="7"/>
  <c r="C144" i="1"/>
  <c r="H80" i="1"/>
  <c r="I80" i="1" s="1"/>
  <c r="H82" i="1"/>
  <c r="I82" i="1" s="1"/>
  <c r="H83" i="1"/>
  <c r="I83" i="1" s="1"/>
  <c r="H84" i="1"/>
  <c r="I84" i="1" s="1"/>
  <c r="H81" i="1"/>
  <c r="I81" i="1" s="1"/>
  <c r="G85" i="1"/>
  <c r="AB596" i="7" l="1"/>
  <c r="AB597" i="7" s="1"/>
  <c r="AB592" i="7"/>
  <c r="AB574" i="7" s="1"/>
  <c r="AB594" i="7"/>
  <c r="AB576" i="7" s="1"/>
  <c r="AB593" i="7"/>
  <c r="AB587" i="7"/>
  <c r="AB588" i="7" s="1"/>
  <c r="AB575" i="7"/>
  <c r="AB31" i="7"/>
  <c r="AB60" i="7"/>
  <c r="AB29" i="7"/>
  <c r="AC2" i="7"/>
  <c r="AB608" i="7"/>
  <c r="AB614" i="7"/>
  <c r="AB56" i="7"/>
  <c r="B254" i="7"/>
  <c r="B390" i="7"/>
  <c r="P147" i="1"/>
  <c r="H85" i="1"/>
  <c r="I85" i="1"/>
  <c r="B86" i="7" s="1"/>
  <c r="C41" i="1"/>
  <c r="AC593" i="7" l="1"/>
  <c r="AC587" i="7"/>
  <c r="AC588" i="7" s="1"/>
  <c r="AC575" i="7"/>
  <c r="AC594" i="7"/>
  <c r="AC576" i="7" s="1"/>
  <c r="AC596" i="7"/>
  <c r="AC597" i="7" s="1"/>
  <c r="AC592" i="7"/>
  <c r="AC574" i="7" s="1"/>
  <c r="AC60" i="7"/>
  <c r="AC31" i="7"/>
  <c r="AC29" i="7"/>
  <c r="AD2" i="7"/>
  <c r="AC614" i="7"/>
  <c r="AC608" i="7"/>
  <c r="AC56" i="7"/>
  <c r="Q147" i="1"/>
  <c r="B288" i="7"/>
  <c r="G42" i="4"/>
  <c r="G3" i="4"/>
  <c r="AD575" i="7" l="1"/>
  <c r="AD594" i="7"/>
  <c r="AD576" i="7" s="1"/>
  <c r="AD593" i="7"/>
  <c r="AD596" i="7"/>
  <c r="AD597" i="7" s="1"/>
  <c r="AD592" i="7"/>
  <c r="AD574" i="7" s="1"/>
  <c r="AD587" i="7"/>
  <c r="AD588" i="7" s="1"/>
  <c r="AD31" i="7"/>
  <c r="AD60" i="7"/>
  <c r="AD29" i="7"/>
  <c r="AE2" i="7"/>
  <c r="AD614" i="7"/>
  <c r="AD608" i="7"/>
  <c r="AD56" i="7"/>
  <c r="R147" i="1"/>
  <c r="C546" i="7"/>
  <c r="C547" i="7"/>
  <c r="C548" i="7"/>
  <c r="C549" i="7"/>
  <c r="C539" i="7"/>
  <c r="B265" i="7" s="1"/>
  <c r="C540" i="7"/>
  <c r="C181" i="7" s="1"/>
  <c r="C541" i="7"/>
  <c r="C182" i="7" s="1"/>
  <c r="C542" i="7"/>
  <c r="C183" i="7" s="1"/>
  <c r="AE596" i="7" l="1"/>
  <c r="AE597" i="7" s="1"/>
  <c r="AE592" i="7"/>
  <c r="AE574" i="7" s="1"/>
  <c r="AE594" i="7"/>
  <c r="AE576" i="7" s="1"/>
  <c r="AE593" i="7"/>
  <c r="AE587" i="7"/>
  <c r="AE588" i="7" s="1"/>
  <c r="AE575" i="7"/>
  <c r="AE60" i="7"/>
  <c r="AE31" i="7"/>
  <c r="AE29" i="7"/>
  <c r="C229" i="7"/>
  <c r="C189" i="7"/>
  <c r="C228" i="7"/>
  <c r="C188" i="7"/>
  <c r="C227" i="7"/>
  <c r="C187" i="7"/>
  <c r="C186" i="7"/>
  <c r="C226" i="7"/>
  <c r="AF2" i="7"/>
  <c r="AE608" i="7"/>
  <c r="AE614" i="7"/>
  <c r="AE56" i="7"/>
  <c r="S147" i="1"/>
  <c r="B272" i="7"/>
  <c r="B275" i="7" s="1"/>
  <c r="E254" i="7" s="1"/>
  <c r="E253" i="7" s="1"/>
  <c r="B408" i="7"/>
  <c r="C543" i="7"/>
  <c r="C550" i="7"/>
  <c r="B88" i="7" s="1"/>
  <c r="C220" i="7"/>
  <c r="C222" i="7"/>
  <c r="C180" i="7"/>
  <c r="C221" i="7"/>
  <c r="C223" i="7"/>
  <c r="AF596" i="7" l="1"/>
  <c r="AF597" i="7" s="1"/>
  <c r="AF592" i="7"/>
  <c r="AF574" i="7" s="1"/>
  <c r="AF594" i="7"/>
  <c r="AF576" i="7" s="1"/>
  <c r="AF593" i="7"/>
  <c r="AF587" i="7"/>
  <c r="AF588" i="7" s="1"/>
  <c r="AF575" i="7"/>
  <c r="AF60" i="7"/>
  <c r="AF31" i="7"/>
  <c r="AF29" i="7"/>
  <c r="AG2" i="7"/>
  <c r="AF614" i="7"/>
  <c r="AF608" i="7"/>
  <c r="AF56" i="7"/>
  <c r="T147" i="1"/>
  <c r="B108" i="7"/>
  <c r="C230" i="7"/>
  <c r="C54" i="1"/>
  <c r="C49" i="1"/>
  <c r="C31" i="7" s="1"/>
  <c r="AG593" i="7" l="1"/>
  <c r="AG587" i="7"/>
  <c r="AG588" i="7" s="1"/>
  <c r="AG575" i="7"/>
  <c r="AG592" i="7"/>
  <c r="AG574" i="7" s="1"/>
  <c r="AG596" i="7"/>
  <c r="AG597" i="7" s="1"/>
  <c r="AG594" i="7"/>
  <c r="AG576" i="7" s="1"/>
  <c r="AG60" i="7"/>
  <c r="AG31" i="7"/>
  <c r="AG29" i="7"/>
  <c r="AH2" i="7"/>
  <c r="AG614" i="7"/>
  <c r="AG608" i="7"/>
  <c r="AG56" i="7"/>
  <c r="U147"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3" i="7" l="1"/>
  <c r="AH587" i="7"/>
  <c r="AH588" i="7" s="1"/>
  <c r="AH596" i="7"/>
  <c r="AH597" i="7" s="1"/>
  <c r="AH592" i="7"/>
  <c r="AH574" i="7" s="1"/>
  <c r="AH594" i="7"/>
  <c r="AH576" i="7" s="1"/>
  <c r="AH575" i="7"/>
  <c r="AH60" i="7"/>
  <c r="AH31" i="7"/>
  <c r="AH29" i="7"/>
  <c r="B263" i="7"/>
  <c r="AI2" i="7"/>
  <c r="AH614" i="7"/>
  <c r="AH608" i="7"/>
  <c r="AH56" i="7"/>
  <c r="V147" i="1"/>
  <c r="AI596" i="7" l="1"/>
  <c r="AI597" i="7" s="1"/>
  <c r="AI592" i="7"/>
  <c r="AI574" i="7" s="1"/>
  <c r="AI594" i="7"/>
  <c r="AI576" i="7" s="1"/>
  <c r="AI593" i="7"/>
  <c r="AI587" i="7"/>
  <c r="AI588" i="7" s="1"/>
  <c r="AI575" i="7"/>
  <c r="AI60" i="7"/>
  <c r="AI31" i="7"/>
  <c r="AI29" i="7"/>
  <c r="AJ2" i="7"/>
  <c r="AI608" i="7"/>
  <c r="AI614" i="7"/>
  <c r="AI56" i="7"/>
  <c r="C61" i="7"/>
  <c r="C430" i="7"/>
  <c r="C294" i="7"/>
  <c r="W147" i="1"/>
  <c r="C581" i="7"/>
  <c r="C615" i="7"/>
  <c r="C526" i="7"/>
  <c r="C520" i="7"/>
  <c r="C566" i="7"/>
  <c r="C562" i="7"/>
  <c r="C558" i="7"/>
  <c r="C554" i="7"/>
  <c r="C38" i="7"/>
  <c r="C42" i="7"/>
  <c r="C43" i="7" s="1"/>
  <c r="C35" i="7"/>
  <c r="C583" i="7"/>
  <c r="D583" i="7" s="1"/>
  <c r="C146" i="7"/>
  <c r="C690" i="7"/>
  <c r="C658" i="7"/>
  <c r="C626" i="7"/>
  <c r="C28" i="7"/>
  <c r="C62" i="7"/>
  <c r="AJ596" i="7" l="1"/>
  <c r="AJ597" i="7" s="1"/>
  <c r="AJ592" i="7"/>
  <c r="AJ574" i="7" s="1"/>
  <c r="AJ594" i="7"/>
  <c r="AJ576" i="7" s="1"/>
  <c r="AJ593" i="7"/>
  <c r="AJ587" i="7"/>
  <c r="AJ588" i="7" s="1"/>
  <c r="AJ575" i="7"/>
  <c r="AJ60" i="7"/>
  <c r="AJ31" i="7"/>
  <c r="AJ29" i="7"/>
  <c r="AK2" i="7"/>
  <c r="AJ614" i="7"/>
  <c r="AJ608" i="7"/>
  <c r="AJ56" i="7"/>
  <c r="D61" i="7"/>
  <c r="D430" i="7"/>
  <c r="D294" i="7"/>
  <c r="C93" i="7"/>
  <c r="X147" i="1"/>
  <c r="D581" i="7"/>
  <c r="D615" i="7"/>
  <c r="D566" i="7"/>
  <c r="D562" i="7"/>
  <c r="D558" i="7"/>
  <c r="D554" i="7"/>
  <c r="D526" i="7"/>
  <c r="D520" i="7"/>
  <c r="D38" i="7"/>
  <c r="D42" i="7"/>
  <c r="D35" i="7"/>
  <c r="E583" i="7"/>
  <c r="D690" i="7"/>
  <c r="D658" i="7"/>
  <c r="D626" i="7"/>
  <c r="D28" i="7"/>
  <c r="D62" i="7"/>
  <c r="AK593" i="7" l="1"/>
  <c r="AK587" i="7"/>
  <c r="AK588" i="7" s="1"/>
  <c r="AK575" i="7"/>
  <c r="AK596" i="7"/>
  <c r="AK597" i="7" s="1"/>
  <c r="AK592" i="7"/>
  <c r="AK574" i="7" s="1"/>
  <c r="AK594" i="7"/>
  <c r="AK576" i="7" s="1"/>
  <c r="AK60" i="7"/>
  <c r="AK31" i="7"/>
  <c r="AK29" i="7"/>
  <c r="AL2" i="7"/>
  <c r="AK614" i="7"/>
  <c r="AK608" i="7"/>
  <c r="AK56" i="7"/>
  <c r="E61" i="7"/>
  <c r="E430" i="7"/>
  <c r="E294" i="7"/>
  <c r="D93" i="7"/>
  <c r="Y147" i="1"/>
  <c r="E581" i="7"/>
  <c r="E615" i="7"/>
  <c r="E526" i="7"/>
  <c r="E520" i="7"/>
  <c r="E566" i="7"/>
  <c r="E562" i="7"/>
  <c r="E558" i="7"/>
  <c r="E554" i="7"/>
  <c r="E38" i="7"/>
  <c r="E42" i="7"/>
  <c r="E35" i="7"/>
  <c r="F583" i="7"/>
  <c r="E690" i="7"/>
  <c r="E658" i="7"/>
  <c r="E626" i="7"/>
  <c r="E62" i="7"/>
  <c r="E28" i="7"/>
  <c r="D93" i="1"/>
  <c r="D95" i="1"/>
  <c r="D94" i="1"/>
  <c r="AL594" i="7" l="1"/>
  <c r="AL576" i="7" s="1"/>
  <c r="AL587" i="7"/>
  <c r="AL588" i="7" s="1"/>
  <c r="AL575" i="7"/>
  <c r="AL596" i="7"/>
  <c r="AL597" i="7" s="1"/>
  <c r="AL592" i="7"/>
  <c r="AL574" i="7" s="1"/>
  <c r="AL593" i="7"/>
  <c r="AL60" i="7"/>
  <c r="AL31" i="7"/>
  <c r="AL29" i="7"/>
  <c r="AM2" i="7"/>
  <c r="AL614" i="7"/>
  <c r="AL608" i="7"/>
  <c r="AL56" i="7"/>
  <c r="F61" i="7"/>
  <c r="F430" i="7"/>
  <c r="F294" i="7"/>
  <c r="Z147" i="1"/>
  <c r="E93" i="7"/>
  <c r="F581" i="7"/>
  <c r="F615" i="7"/>
  <c r="F520" i="7"/>
  <c r="F566" i="7"/>
  <c r="F562" i="7"/>
  <c r="F558" i="7"/>
  <c r="F554" i="7"/>
  <c r="F526" i="7"/>
  <c r="F38" i="7"/>
  <c r="F42" i="7"/>
  <c r="F35" i="7"/>
  <c r="G583" i="7"/>
  <c r="F658" i="7"/>
  <c r="F690" i="7"/>
  <c r="F626" i="7"/>
  <c r="F62" i="7"/>
  <c r="F28" i="7"/>
  <c r="AP610" i="7"/>
  <c r="AM596" i="7" l="1"/>
  <c r="AM597" i="7" s="1"/>
  <c r="AM592" i="7"/>
  <c r="AM574" i="7" s="1"/>
  <c r="AM594" i="7"/>
  <c r="AM576" i="7" s="1"/>
  <c r="AM593" i="7"/>
  <c r="AM587" i="7"/>
  <c r="AM588" i="7" s="1"/>
  <c r="AM575" i="7"/>
  <c r="AM60" i="7"/>
  <c r="AM31" i="7"/>
  <c r="AM29" i="7"/>
  <c r="AN2" i="7"/>
  <c r="AM608" i="7"/>
  <c r="AM614" i="7"/>
  <c r="AM56" i="7"/>
  <c r="G61" i="7"/>
  <c r="G430" i="7"/>
  <c r="G294" i="7"/>
  <c r="F93" i="7"/>
  <c r="AA147" i="1"/>
  <c r="G581" i="7"/>
  <c r="G615"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96" i="7" l="1"/>
  <c r="AN597" i="7" s="1"/>
  <c r="AN592" i="7"/>
  <c r="AN574" i="7" s="1"/>
  <c r="AN594" i="7"/>
  <c r="AN576" i="7" s="1"/>
  <c r="AN593" i="7"/>
  <c r="AN587" i="7"/>
  <c r="AN588" i="7" s="1"/>
  <c r="AN575" i="7"/>
  <c r="AN60" i="7"/>
  <c r="AN31" i="7"/>
  <c r="AN29" i="7"/>
  <c r="AO2" i="7"/>
  <c r="AN608" i="7"/>
  <c r="AN614" i="7"/>
  <c r="AN56" i="7"/>
  <c r="H61" i="7"/>
  <c r="H430" i="7"/>
  <c r="H294" i="7"/>
  <c r="G93" i="7"/>
  <c r="AB147" i="1"/>
  <c r="H581" i="7"/>
  <c r="H615"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93" i="7" l="1"/>
  <c r="AO587" i="7"/>
  <c r="AO588" i="7" s="1"/>
  <c r="AO575" i="7"/>
  <c r="AO594" i="7"/>
  <c r="AO576" i="7" s="1"/>
  <c r="AO596" i="7"/>
  <c r="AO597" i="7" s="1"/>
  <c r="AO592" i="7"/>
  <c r="AO574" i="7" s="1"/>
  <c r="AO60" i="7"/>
  <c r="AO31" i="7"/>
  <c r="AO29" i="7"/>
  <c r="AP2" i="7"/>
  <c r="AO614" i="7"/>
  <c r="AO608" i="7"/>
  <c r="AO56" i="7"/>
  <c r="I61" i="7"/>
  <c r="I430" i="7"/>
  <c r="I294" i="7"/>
  <c r="AC147" i="1"/>
  <c r="I581" i="7"/>
  <c r="I615" i="7"/>
  <c r="H93"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96" i="7" l="1"/>
  <c r="AP597" i="7" s="1"/>
  <c r="AP592" i="7"/>
  <c r="AP574" i="7" s="1"/>
  <c r="AP594" i="7"/>
  <c r="AP576" i="7" s="1"/>
  <c r="AP593" i="7"/>
  <c r="AP587" i="7"/>
  <c r="AP588" i="7" s="1"/>
  <c r="AP575" i="7"/>
  <c r="AP60" i="7"/>
  <c r="AP31" i="7"/>
  <c r="AP29" i="7"/>
  <c r="AP614" i="7"/>
  <c r="AP608" i="7"/>
  <c r="AP56" i="7"/>
  <c r="D390" i="7"/>
  <c r="D389" i="7" s="1"/>
  <c r="J61" i="7"/>
  <c r="J430" i="7"/>
  <c r="J294" i="7"/>
  <c r="D254" i="7"/>
  <c r="B276" i="7"/>
  <c r="I93" i="7"/>
  <c r="AD147" i="1"/>
  <c r="J581" i="7"/>
  <c r="J615"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C63" i="7" s="1"/>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430" i="7"/>
  <c r="K294" i="7"/>
  <c r="J93" i="7"/>
  <c r="D252" i="7"/>
  <c r="D253" i="7"/>
  <c r="AE147" i="1"/>
  <c r="K581" i="7"/>
  <c r="K615"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61" i="7"/>
  <c r="L430" i="7"/>
  <c r="L294" i="7"/>
  <c r="K93" i="7"/>
  <c r="AF147" i="1"/>
  <c r="L581" i="7"/>
  <c r="L615"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61" i="7"/>
  <c r="M430" i="7"/>
  <c r="M294" i="7"/>
  <c r="L93" i="7"/>
  <c r="AG147" i="1"/>
  <c r="M581" i="7"/>
  <c r="M615"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430" i="7"/>
  <c r="N294" i="7"/>
  <c r="M93" i="7"/>
  <c r="AH147" i="1"/>
  <c r="N581" i="7"/>
  <c r="N615"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61" i="7"/>
  <c r="O430" i="7"/>
  <c r="O294" i="7"/>
  <c r="AI147" i="1"/>
  <c r="O581" i="7"/>
  <c r="O615" i="7"/>
  <c r="N93"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61" i="7"/>
  <c r="P430" i="7"/>
  <c r="P294" i="7"/>
  <c r="AJ147" i="1"/>
  <c r="O93" i="7"/>
  <c r="P581" i="7"/>
  <c r="P615"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61" i="7"/>
  <c r="Q430" i="7"/>
  <c r="Q294" i="7"/>
  <c r="K679" i="7"/>
  <c r="AK147" i="1"/>
  <c r="Q581" i="7"/>
  <c r="Q615" i="7"/>
  <c r="P93"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430" i="7"/>
  <c r="R294" i="7"/>
  <c r="Q93" i="7"/>
  <c r="AL147" i="1"/>
  <c r="R581" i="7"/>
  <c r="R615"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430" i="7"/>
  <c r="S294" i="7"/>
  <c r="R93" i="7"/>
  <c r="AM147" i="1"/>
  <c r="S581" i="7"/>
  <c r="S615"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430" i="7"/>
  <c r="T294" i="7"/>
  <c r="S93" i="7"/>
  <c r="AN147" i="1"/>
  <c r="T581" i="7"/>
  <c r="T615"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430" i="7"/>
  <c r="U294" i="7"/>
  <c r="T93" i="7"/>
  <c r="AO147" i="1"/>
  <c r="U581" i="7"/>
  <c r="U615"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430" i="7"/>
  <c r="V294" i="7"/>
  <c r="U93" i="7"/>
  <c r="AP147" i="1"/>
  <c r="V581" i="7"/>
  <c r="V615"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430" i="7"/>
  <c r="W294" i="7"/>
  <c r="AQ147" i="1"/>
  <c r="V93" i="7"/>
  <c r="W581" i="7"/>
  <c r="W615"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430" i="7"/>
  <c r="X294" i="7"/>
  <c r="W93" i="7"/>
  <c r="X581" i="7"/>
  <c r="X615"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26" i="7"/>
  <c r="Y520" i="7"/>
  <c r="Y566" i="7"/>
  <c r="Y562" i="7"/>
  <c r="Y558" i="7"/>
  <c r="Y554" i="7"/>
  <c r="Y38" i="7"/>
  <c r="Y42" i="7"/>
  <c r="Y35" i="7"/>
  <c r="Z583" i="7"/>
  <c r="E386" i="7"/>
  <c r="B412" i="7"/>
  <c r="E247" i="7"/>
  <c r="E250" i="7"/>
  <c r="E252" i="7"/>
  <c r="E251" i="7"/>
  <c r="E248" i="7"/>
  <c r="E249" i="7"/>
  <c r="R441" i="7"/>
  <c r="Y6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430" i="7"/>
  <c r="Z294" i="7"/>
  <c r="Y93" i="7"/>
  <c r="Z581" i="7"/>
  <c r="Z615"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430" i="7"/>
  <c r="AA294" i="7"/>
  <c r="AA581" i="7"/>
  <c r="AA615"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62" i="7"/>
  <c r="AB554" i="7"/>
  <c r="AB526" i="7"/>
  <c r="AB520" i="7"/>
  <c r="AB566" i="7"/>
  <c r="AB558" i="7"/>
  <c r="AB38" i="7"/>
  <c r="AB35" i="7"/>
  <c r="AB42" i="7"/>
  <c r="AC583" i="7"/>
  <c r="U441" i="7"/>
  <c r="AB6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430" i="7"/>
  <c r="AC294" i="7"/>
  <c r="AC581" i="7"/>
  <c r="AC615"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61" i="7" l="1"/>
  <c r="AD430" i="7"/>
  <c r="AD294" i="7"/>
  <c r="AC93" i="7"/>
  <c r="AD581" i="7"/>
  <c r="AD615" i="7"/>
  <c r="AD566" i="7"/>
  <c r="AD562" i="7"/>
  <c r="AD558" i="7"/>
  <c r="AD554" i="7"/>
  <c r="AD526" i="7"/>
  <c r="AD520" i="7"/>
  <c r="AD38" i="7"/>
  <c r="AD42" i="7"/>
  <c r="AD35" i="7"/>
  <c r="AE583"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430" i="7"/>
  <c r="AE294" i="7"/>
  <c r="AE581" i="7"/>
  <c r="AE615"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430" i="7"/>
  <c r="AF294" i="7"/>
  <c r="AE93" i="7"/>
  <c r="AF581" i="7"/>
  <c r="AF615" i="7"/>
  <c r="W601"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430" i="7"/>
  <c r="AG294" i="7"/>
  <c r="AF93" i="7"/>
  <c r="AG581" i="7"/>
  <c r="AG615"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430" i="7"/>
  <c r="AH294" i="7"/>
  <c r="AH581" i="7"/>
  <c r="AH615"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61" i="7" l="1"/>
  <c r="AI430" i="7"/>
  <c r="AI294" i="7"/>
  <c r="AH93" i="7"/>
  <c r="AI581" i="7"/>
  <c r="AI615" i="7"/>
  <c r="AI526" i="7"/>
  <c r="AI520" i="7"/>
  <c r="AI566" i="7"/>
  <c r="AI562" i="7"/>
  <c r="AI558" i="7"/>
  <c r="AI554" i="7"/>
  <c r="AI38" i="7"/>
  <c r="AI42" i="7"/>
  <c r="AI35" i="7"/>
  <c r="AJ583" i="7"/>
  <c r="AB112" i="7"/>
  <c r="AB113" i="7" s="1"/>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430" i="7"/>
  <c r="AJ294" i="7"/>
  <c r="AJ581" i="7"/>
  <c r="AJ615"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430" i="7"/>
  <c r="AK294" i="7"/>
  <c r="AJ93" i="7"/>
  <c r="AK581" i="7"/>
  <c r="AK615"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430" i="7"/>
  <c r="AL294" i="7"/>
  <c r="AL581" i="7"/>
  <c r="AL615"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61" i="7" l="1"/>
  <c r="AM430" i="7"/>
  <c r="AM294" i="7"/>
  <c r="AL93" i="7"/>
  <c r="AM581" i="7"/>
  <c r="AM615" i="7"/>
  <c r="AM520" i="7"/>
  <c r="AM526" i="7"/>
  <c r="AM558" i="7"/>
  <c r="AM566" i="7"/>
  <c r="AM562" i="7"/>
  <c r="AM554" i="7"/>
  <c r="AM38" i="7"/>
  <c r="AM42" i="7"/>
  <c r="AM35" i="7"/>
  <c r="AN583" i="7"/>
  <c r="AF112" i="7"/>
  <c r="AF113"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430" i="7"/>
  <c r="AN294" i="7"/>
  <c r="AM93" i="7"/>
  <c r="AN581" i="7"/>
  <c r="AN615"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430" i="7"/>
  <c r="AO294" i="7"/>
  <c r="AN93" i="7"/>
  <c r="AO581" i="7"/>
  <c r="AO615"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430" i="7"/>
  <c r="AP294" i="7"/>
  <c r="AP581" i="7"/>
  <c r="AP615"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P515" i="7" s="1"/>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R378" i="7"/>
  <c r="Z515"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8" i="7" s="1"/>
  <c r="AO560" i="7"/>
  <c r="AO556" i="7"/>
  <c r="AO523" i="7"/>
  <c r="AO127" i="7" s="1"/>
  <c r="AO43" i="7"/>
  <c r="AO63" i="7" s="1"/>
  <c r="AN564" i="7"/>
  <c r="AN529" i="7"/>
  <c r="AN128" i="7" s="1"/>
  <c r="AN568" i="7"/>
  <c r="AN26" i="7" s="1"/>
  <c r="AN556" i="7"/>
  <c r="AN523" i="7"/>
  <c r="AN127" i="7" s="1"/>
  <c r="AN560" i="7"/>
  <c r="AN43" i="7"/>
  <c r="AN63" i="7" s="1"/>
  <c r="AM560" i="7"/>
  <c r="AM556" i="7"/>
  <c r="AM523" i="7"/>
  <c r="AM127" i="7" s="1"/>
  <c r="AM43" i="7"/>
  <c r="AM63" i="7" s="1"/>
  <c r="AM568" i="7"/>
  <c r="AM26" i="7" s="1"/>
  <c r="AM564" i="7"/>
  <c r="AM529" i="7"/>
  <c r="AM128" i="7" s="1"/>
  <c r="AL564" i="7"/>
  <c r="AL529" i="7"/>
  <c r="AL128" i="7" s="1"/>
  <c r="AL568" i="7"/>
  <c r="AL26" i="7" s="1"/>
  <c r="AL556" i="7"/>
  <c r="AL523" i="7"/>
  <c r="AL127" i="7" s="1"/>
  <c r="AL560" i="7"/>
  <c r="AL43" i="7"/>
  <c r="AL63" i="7" s="1"/>
  <c r="AK568" i="7"/>
  <c r="AK26" i="7" s="1"/>
  <c r="AK564" i="7"/>
  <c r="AK560" i="7"/>
  <c r="AK556" i="7"/>
  <c r="AK523" i="7"/>
  <c r="AK127" i="7" s="1"/>
  <c r="AK43" i="7"/>
  <c r="AK63" i="7" s="1"/>
  <c r="AK529" i="7"/>
  <c r="AK128" i="7" s="1"/>
  <c r="AJ556" i="7"/>
  <c r="AJ523" i="7"/>
  <c r="AJ127" i="7" s="1"/>
  <c r="AJ560" i="7"/>
  <c r="AJ43" i="7"/>
  <c r="AJ63" i="7" s="1"/>
  <c r="AJ564" i="7"/>
  <c r="AJ529" i="7"/>
  <c r="AJ128" i="7" s="1"/>
  <c r="AJ568" i="7"/>
  <c r="AJ26" i="7" s="1"/>
  <c r="AH556" i="7"/>
  <c r="AH523" i="7"/>
  <c r="AH127" i="7" s="1"/>
  <c r="AH560" i="7"/>
  <c r="AH43" i="7"/>
  <c r="AH63" i="7" s="1"/>
  <c r="AH564" i="7"/>
  <c r="AH529" i="7"/>
  <c r="AH128" i="7" s="1"/>
  <c r="AH568" i="7"/>
  <c r="AH26" i="7" s="1"/>
  <c r="AG560" i="7"/>
  <c r="AG556" i="7"/>
  <c r="AG523" i="7"/>
  <c r="AG127" i="7" s="1"/>
  <c r="AG43" i="7"/>
  <c r="AG63" i="7" s="1"/>
  <c r="AG568" i="7"/>
  <c r="AG26" i="7" s="1"/>
  <c r="AG564" i="7"/>
  <c r="AG529" i="7"/>
  <c r="AG128" i="7" s="1"/>
  <c r="AP564" i="7"/>
  <c r="AP529" i="7"/>
  <c r="AP128" i="7" s="1"/>
  <c r="AP568" i="7"/>
  <c r="AP26" i="7" s="1"/>
  <c r="AP556" i="7"/>
  <c r="AP523" i="7"/>
  <c r="AP127" i="7" s="1"/>
  <c r="AP560" i="7"/>
  <c r="AP43" i="7"/>
  <c r="AP63" i="7" s="1"/>
  <c r="AI560" i="7"/>
  <c r="AI523" i="7"/>
  <c r="AI127" i="7" s="1"/>
  <c r="AI568" i="7"/>
  <c r="AI26" i="7" s="1"/>
  <c r="AI564" i="7"/>
  <c r="AI529" i="7"/>
  <c r="AI128" i="7" s="1"/>
  <c r="AI556" i="7"/>
  <c r="AI43" i="7"/>
  <c r="AI63" i="7" s="1"/>
  <c r="C556" i="7"/>
  <c r="C564" i="7"/>
  <c r="C560" i="7"/>
  <c r="C523" i="7"/>
  <c r="C127" i="7" s="1"/>
  <c r="C568" i="7"/>
  <c r="C26" i="7" s="1"/>
  <c r="C27" i="7" s="1"/>
  <c r="C529" i="7"/>
  <c r="C128" i="7" s="1"/>
  <c r="G568" i="7"/>
  <c r="G26" i="7" s="1"/>
  <c r="G529" i="7"/>
  <c r="G128" i="7" s="1"/>
  <c r="G556" i="7"/>
  <c r="G43" i="7"/>
  <c r="G63" i="7" s="1"/>
  <c r="G564" i="7"/>
  <c r="G560" i="7"/>
  <c r="G523" i="7"/>
  <c r="G127" i="7" s="1"/>
  <c r="K568" i="7"/>
  <c r="K26" i="7" s="1"/>
  <c r="K529" i="7"/>
  <c r="K128" i="7" s="1"/>
  <c r="K523" i="7"/>
  <c r="K127" i="7" s="1"/>
  <c r="K556" i="7"/>
  <c r="K564" i="7"/>
  <c r="K560" i="7"/>
  <c r="K43" i="7"/>
  <c r="K63" i="7" s="1"/>
  <c r="O568" i="7"/>
  <c r="O26" i="7" s="1"/>
  <c r="O556" i="7"/>
  <c r="O43" i="7"/>
  <c r="O63" i="7" s="1"/>
  <c r="O564" i="7"/>
  <c r="O560" i="7"/>
  <c r="O523" i="7"/>
  <c r="O127" i="7" s="1"/>
  <c r="O529" i="7"/>
  <c r="O128" i="7" s="1"/>
  <c r="S560" i="7"/>
  <c r="S523" i="7"/>
  <c r="S127" i="7" s="1"/>
  <c r="S568" i="7"/>
  <c r="S26" i="7" s="1"/>
  <c r="S529" i="7"/>
  <c r="S128" i="7" s="1"/>
  <c r="S556" i="7"/>
  <c r="S43" i="7"/>
  <c r="S63" i="7" s="1"/>
  <c r="S564" i="7"/>
  <c r="W560" i="7"/>
  <c r="W523" i="7"/>
  <c r="W127" i="7" s="1"/>
  <c r="W568" i="7"/>
  <c r="W26" i="7" s="1"/>
  <c r="W529" i="7"/>
  <c r="W128" i="7" s="1"/>
  <c r="W556" i="7"/>
  <c r="W43" i="7"/>
  <c r="W63" i="7" s="1"/>
  <c r="W564" i="7"/>
  <c r="AA560" i="7"/>
  <c r="AA523" i="7"/>
  <c r="AA127" i="7" s="1"/>
  <c r="AA568" i="7"/>
  <c r="AA26" i="7" s="1"/>
  <c r="AA529" i="7"/>
  <c r="AA128" i="7" s="1"/>
  <c r="AA556" i="7"/>
  <c r="AA43" i="7"/>
  <c r="AA63" i="7" s="1"/>
  <c r="AA564" i="7"/>
  <c r="AE568" i="7"/>
  <c r="AE26" i="7" s="1"/>
  <c r="AE529" i="7"/>
  <c r="AE128" i="7" s="1"/>
  <c r="AE556" i="7"/>
  <c r="AE43" i="7"/>
  <c r="AE63" i="7" s="1"/>
  <c r="AE564" i="7"/>
  <c r="AE560" i="7"/>
  <c r="AE523" i="7"/>
  <c r="AE127" i="7" s="1"/>
  <c r="F564" i="7"/>
  <c r="F568" i="7"/>
  <c r="F26" i="7" s="1"/>
  <c r="F523" i="7"/>
  <c r="F127" i="7" s="1"/>
  <c r="F43" i="7"/>
  <c r="F63" i="7" s="1"/>
  <c r="F529" i="7"/>
  <c r="F128" i="7" s="1"/>
  <c r="F556" i="7"/>
  <c r="F560" i="7"/>
  <c r="J523" i="7"/>
  <c r="J127" i="7" s="1"/>
  <c r="J43" i="7"/>
  <c r="J63" i="7" s="1"/>
  <c r="J529" i="7"/>
  <c r="J128" i="7" s="1"/>
  <c r="J556" i="7"/>
  <c r="J560" i="7"/>
  <c r="J564" i="7"/>
  <c r="J568" i="7"/>
  <c r="J26" i="7" s="1"/>
  <c r="N523" i="7"/>
  <c r="N127" i="7" s="1"/>
  <c r="N43" i="7"/>
  <c r="N63" i="7" s="1"/>
  <c r="N529" i="7"/>
  <c r="N128" i="7" s="1"/>
  <c r="N556" i="7"/>
  <c r="N560" i="7"/>
  <c r="N564" i="7"/>
  <c r="N568" i="7"/>
  <c r="N26" i="7" s="1"/>
  <c r="R556" i="7"/>
  <c r="R560" i="7"/>
  <c r="R564" i="7"/>
  <c r="R568" i="7"/>
  <c r="R26" i="7" s="1"/>
  <c r="R523" i="7"/>
  <c r="R127" i="7" s="1"/>
  <c r="R43" i="7"/>
  <c r="R63" i="7" s="1"/>
  <c r="R529" i="7"/>
  <c r="R128" i="7" s="1"/>
  <c r="V529" i="7"/>
  <c r="V128" i="7" s="1"/>
  <c r="V523" i="7"/>
  <c r="V127" i="7" s="1"/>
  <c r="V43" i="7"/>
  <c r="V63" i="7" s="1"/>
  <c r="V564" i="7"/>
  <c r="V568" i="7"/>
  <c r="V26" i="7" s="1"/>
  <c r="V556" i="7"/>
  <c r="V560" i="7"/>
  <c r="Z529" i="7"/>
  <c r="Z128" i="7" s="1"/>
  <c r="Z556" i="7"/>
  <c r="Z560" i="7"/>
  <c r="Z568" i="7"/>
  <c r="Z26" i="7" s="1"/>
  <c r="Z564" i="7"/>
  <c r="Z523" i="7"/>
  <c r="Z127" i="7" s="1"/>
  <c r="Z43" i="7"/>
  <c r="Z63" i="7" s="1"/>
  <c r="AD523" i="7"/>
  <c r="AD127" i="7" s="1"/>
  <c r="AD43" i="7"/>
  <c r="AD63" i="7" s="1"/>
  <c r="AD529" i="7"/>
  <c r="AD128" i="7" s="1"/>
  <c r="AD556" i="7"/>
  <c r="AD560" i="7"/>
  <c r="AD564" i="7"/>
  <c r="AD568" i="7"/>
  <c r="AD26" i="7" s="1"/>
  <c r="E568" i="7"/>
  <c r="E26" i="7" s="1"/>
  <c r="E529" i="7"/>
  <c r="E128" i="7" s="1"/>
  <c r="E556" i="7"/>
  <c r="E43" i="7"/>
  <c r="E63" i="7" s="1"/>
  <c r="E564" i="7"/>
  <c r="E560" i="7"/>
  <c r="E523" i="7"/>
  <c r="E127" i="7" s="1"/>
  <c r="I560" i="7"/>
  <c r="I523" i="7"/>
  <c r="I127" i="7" s="1"/>
  <c r="I568" i="7"/>
  <c r="I26" i="7" s="1"/>
  <c r="I529" i="7"/>
  <c r="I128" i="7" s="1"/>
  <c r="I556" i="7"/>
  <c r="I43" i="7"/>
  <c r="I63" i="7" s="1"/>
  <c r="I564" i="7"/>
  <c r="M568" i="7"/>
  <c r="M26" i="7" s="1"/>
  <c r="M560" i="7"/>
  <c r="M523" i="7"/>
  <c r="M127" i="7" s="1"/>
  <c r="M564" i="7"/>
  <c r="M529" i="7"/>
  <c r="M128" i="7" s="1"/>
  <c r="M556" i="7"/>
  <c r="M43" i="7"/>
  <c r="M63" i="7" s="1"/>
  <c r="Q568" i="7"/>
  <c r="Q26" i="7" s="1"/>
  <c r="Q529" i="7"/>
  <c r="Q128" i="7" s="1"/>
  <c r="Q556" i="7"/>
  <c r="Q43" i="7"/>
  <c r="Q63" i="7" s="1"/>
  <c r="Q564" i="7"/>
  <c r="Q560" i="7"/>
  <c r="Q523" i="7"/>
  <c r="Q127" i="7" s="1"/>
  <c r="U568" i="7"/>
  <c r="U26" i="7" s="1"/>
  <c r="U529" i="7"/>
  <c r="U128" i="7" s="1"/>
  <c r="U560" i="7"/>
  <c r="U43" i="7"/>
  <c r="U63" i="7" s="1"/>
  <c r="U564" i="7"/>
  <c r="U523" i="7"/>
  <c r="U127" i="7" s="1"/>
  <c r="U556" i="7"/>
  <c r="Y568" i="7"/>
  <c r="Y26" i="7" s="1"/>
  <c r="Y529" i="7"/>
  <c r="Y128" i="7" s="1"/>
  <c r="Y556" i="7"/>
  <c r="Y43" i="7"/>
  <c r="Y63" i="7" s="1"/>
  <c r="Y564" i="7"/>
  <c r="Y560" i="7"/>
  <c r="Y523" i="7"/>
  <c r="Y127" i="7" s="1"/>
  <c r="AC568" i="7"/>
  <c r="AC26" i="7" s="1"/>
  <c r="AC529" i="7"/>
  <c r="AC128" i="7" s="1"/>
  <c r="AC556" i="7"/>
  <c r="AC43" i="7"/>
  <c r="AC63" i="7" s="1"/>
  <c r="AC564" i="7"/>
  <c r="AC560" i="7"/>
  <c r="AC523" i="7"/>
  <c r="AC127" i="7" s="1"/>
  <c r="D564" i="7"/>
  <c r="D568" i="7"/>
  <c r="D26" i="7" s="1"/>
  <c r="D523" i="7"/>
  <c r="D127" i="7" s="1"/>
  <c r="D43" i="7"/>
  <c r="D63" i="7" s="1"/>
  <c r="D529" i="7"/>
  <c r="D128" i="7" s="1"/>
  <c r="D556" i="7"/>
  <c r="D560" i="7"/>
  <c r="H523" i="7"/>
  <c r="H127" i="7" s="1"/>
  <c r="H43" i="7"/>
  <c r="H63" i="7" s="1"/>
  <c r="H556" i="7"/>
  <c r="H560" i="7"/>
  <c r="H564" i="7"/>
  <c r="H568" i="7"/>
  <c r="H26" i="7" s="1"/>
  <c r="H529" i="7"/>
  <c r="H128" i="7" s="1"/>
  <c r="L523" i="7"/>
  <c r="L127" i="7" s="1"/>
  <c r="L43" i="7"/>
  <c r="L63" i="7" s="1"/>
  <c r="L529" i="7"/>
  <c r="L128" i="7" s="1"/>
  <c r="L556" i="7"/>
  <c r="L560" i="7"/>
  <c r="L564" i="7"/>
  <c r="L568" i="7"/>
  <c r="L26" i="7" s="1"/>
  <c r="P523" i="7"/>
  <c r="P127" i="7" s="1"/>
  <c r="P43" i="7"/>
  <c r="P63" i="7" s="1"/>
  <c r="P529" i="7"/>
  <c r="P128" i="7" s="1"/>
  <c r="P556" i="7"/>
  <c r="P560" i="7"/>
  <c r="P564" i="7"/>
  <c r="P568" i="7"/>
  <c r="P26" i="7" s="1"/>
  <c r="T564" i="7"/>
  <c r="T568" i="7"/>
  <c r="T26" i="7" s="1"/>
  <c r="T560" i="7"/>
  <c r="T523" i="7"/>
  <c r="T127" i="7" s="1"/>
  <c r="T529" i="7"/>
  <c r="T128" i="7" s="1"/>
  <c r="T556" i="7"/>
  <c r="T43" i="7"/>
  <c r="T63" i="7" s="1"/>
  <c r="X523" i="7"/>
  <c r="X127" i="7" s="1"/>
  <c r="X43" i="7"/>
  <c r="X63" i="7" s="1"/>
  <c r="X529" i="7"/>
  <c r="X128" i="7" s="1"/>
  <c r="X556" i="7"/>
  <c r="X560" i="7"/>
  <c r="X564" i="7"/>
  <c r="X568" i="7"/>
  <c r="X26" i="7" s="1"/>
  <c r="AB564" i="7"/>
  <c r="AB568" i="7"/>
  <c r="AB26" i="7" s="1"/>
  <c r="AB560" i="7"/>
  <c r="AB556" i="7"/>
  <c r="AB529" i="7"/>
  <c r="AB128" i="7" s="1"/>
  <c r="AB523" i="7"/>
  <c r="AB127" i="7" s="1"/>
  <c r="AB43" i="7"/>
  <c r="AB63" i="7" s="1"/>
  <c r="AF523" i="7"/>
  <c r="AF127" i="7" s="1"/>
  <c r="AF43" i="7"/>
  <c r="AF63" i="7" s="1"/>
  <c r="AF529" i="7"/>
  <c r="AF128" i="7" s="1"/>
  <c r="AF556" i="7"/>
  <c r="AF560" i="7"/>
  <c r="AF564" i="7"/>
  <c r="AF568" i="7"/>
  <c r="AF26" i="7" s="1"/>
  <c r="O619" i="7"/>
  <c r="O622" i="7" s="1"/>
  <c r="C65" i="7" l="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B92" i="7"/>
  <c r="AF609" i="7"/>
  <c r="U619" i="7"/>
  <c r="U622" i="7" s="1"/>
  <c r="C92" i="7" l="1"/>
  <c r="C574" i="7"/>
  <c r="AF92" i="7"/>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H65" i="7" l="1"/>
  <c r="AF65" i="7"/>
  <c r="AF69" i="7" s="1"/>
  <c r="AF78" i="7" s="1"/>
  <c r="AF118" i="7" s="1"/>
  <c r="AN65" i="7"/>
  <c r="AC65" i="7"/>
  <c r="AC69" i="7" s="1"/>
  <c r="AC78" i="7" s="1"/>
  <c r="AC118" i="7" s="1"/>
  <c r="AP65" i="7"/>
  <c r="AH65" i="7"/>
  <c r="H580" i="7" l="1"/>
  <c r="H582" i="7" s="1"/>
  <c r="H584" i="7" s="1"/>
  <c r="AC167" i="7"/>
  <c r="Q65" i="7"/>
  <c r="H167" i="7"/>
  <c r="H69" i="7"/>
  <c r="H204" i="7"/>
  <c r="AC204" i="7"/>
  <c r="G65" i="7"/>
  <c r="AF204" i="7"/>
  <c r="AF167" i="7"/>
  <c r="L65" i="7"/>
  <c r="AO65" i="7"/>
  <c r="AM65" i="7"/>
  <c r="AI65" i="7"/>
  <c r="C580" i="7"/>
  <c r="C582" i="7" s="1"/>
  <c r="C584" i="7" s="1"/>
  <c r="AC119" i="7"/>
  <c r="AF119" i="7"/>
  <c r="AN167" i="7"/>
  <c r="AN204" i="7"/>
  <c r="AN69" i="7"/>
  <c r="AN78" i="7" s="1"/>
  <c r="AN118" i="7" s="1"/>
  <c r="AP204" i="7"/>
  <c r="AP69" i="7"/>
  <c r="AP78" i="7" s="1"/>
  <c r="AP118" i="7" s="1"/>
  <c r="AP167" i="7"/>
  <c r="AB65" i="7"/>
  <c r="AD65" i="7"/>
  <c r="E65" i="7"/>
  <c r="AK65" i="7"/>
  <c r="U65" i="7"/>
  <c r="U580" i="7" s="1"/>
  <c r="U582" i="7" s="1"/>
  <c r="U584" i="7" s="1"/>
  <c r="AJ65" i="7"/>
  <c r="J65" i="7"/>
  <c r="AG65" i="7"/>
  <c r="R65" i="7"/>
  <c r="AE65" i="7"/>
  <c r="AH204" i="7"/>
  <c r="AH167" i="7"/>
  <c r="AH69" i="7"/>
  <c r="AH78" i="7" s="1"/>
  <c r="AH118" i="7" s="1"/>
  <c r="N65" i="7"/>
  <c r="T65" i="7"/>
  <c r="AL65" i="7"/>
  <c r="T715" i="7" l="1"/>
  <c r="T580" i="7"/>
  <c r="T582" i="7" s="1"/>
  <c r="T584" i="7" s="1"/>
  <c r="Q580" i="7"/>
  <c r="Q582" i="7" s="1"/>
  <c r="Q584" i="7" s="1"/>
  <c r="R580" i="7"/>
  <c r="R582" i="7" s="1"/>
  <c r="R584" i="7" s="1"/>
  <c r="AA65" i="7"/>
  <c r="AA204" i="7" s="1"/>
  <c r="M65" i="7"/>
  <c r="M167" i="7" s="1"/>
  <c r="F65" i="7"/>
  <c r="D65" i="7"/>
  <c r="K65" i="7"/>
  <c r="T69" i="7"/>
  <c r="T204" i="7"/>
  <c r="T167" i="7"/>
  <c r="AH119" i="7"/>
  <c r="R167" i="7"/>
  <c r="R69" i="7"/>
  <c r="R204" i="7"/>
  <c r="P65" i="7"/>
  <c r="J580" i="7"/>
  <c r="J582" i="7" s="1"/>
  <c r="J584" i="7" s="1"/>
  <c r="J69" i="7"/>
  <c r="J204" i="7"/>
  <c r="J167" i="7"/>
  <c r="O65" i="7"/>
  <c r="S65"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Z65" i="7"/>
  <c r="AI69" i="7"/>
  <c r="AI78" i="7" s="1"/>
  <c r="AI118" i="7" s="1"/>
  <c r="AI204" i="7"/>
  <c r="AI167" i="7"/>
  <c r="X65" i="7"/>
  <c r="Y65" i="7"/>
  <c r="AM69" i="7"/>
  <c r="AM78" i="7" s="1"/>
  <c r="AM118" i="7" s="1"/>
  <c r="AM167" i="7"/>
  <c r="AM204" i="7"/>
  <c r="AO69" i="7"/>
  <c r="AO78" i="7" s="1"/>
  <c r="AO118" i="7" s="1"/>
  <c r="AO167" i="7"/>
  <c r="AO204" i="7"/>
  <c r="L580" i="7"/>
  <c r="L582" i="7" s="1"/>
  <c r="L584" i="7" s="1"/>
  <c r="L167" i="7"/>
  <c r="L204" i="7"/>
  <c r="L69" i="7"/>
  <c r="Q69" i="7"/>
  <c r="Q167" i="7"/>
  <c r="Q204" i="7"/>
  <c r="V65" i="7"/>
  <c r="V580" i="7" s="1"/>
  <c r="V582" i="7" s="1"/>
  <c r="V584" i="7" s="1"/>
  <c r="AL204" i="7"/>
  <c r="AL167" i="7"/>
  <c r="AL69" i="7"/>
  <c r="AL78" i="7" s="1"/>
  <c r="AL118" i="7" s="1"/>
  <c r="N167" i="7"/>
  <c r="N204" i="7"/>
  <c r="N69" i="7"/>
  <c r="N580" i="7"/>
  <c r="N582" i="7" s="1"/>
  <c r="N584" i="7" s="1"/>
  <c r="AE167" i="7"/>
  <c r="AE69" i="7"/>
  <c r="AE78" i="7" s="1"/>
  <c r="AE118" i="7" s="1"/>
  <c r="AE204" i="7"/>
  <c r="W65" i="7"/>
  <c r="AG204" i="7"/>
  <c r="AG69" i="7"/>
  <c r="AG78" i="7" s="1"/>
  <c r="AG118" i="7" s="1"/>
  <c r="AG167" i="7"/>
  <c r="U167" i="7"/>
  <c r="U69" i="7"/>
  <c r="U204" i="7"/>
  <c r="AD69" i="7"/>
  <c r="AD78" i="7" s="1"/>
  <c r="AD118" i="7" s="1"/>
  <c r="AD204" i="7"/>
  <c r="AD167" i="7"/>
  <c r="AB167" i="7"/>
  <c r="AB69" i="7"/>
  <c r="AB78" i="7" s="1"/>
  <c r="AB118" i="7" s="1"/>
  <c r="AB204" i="7"/>
  <c r="I65"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97" i="7" s="1"/>
  <c r="F20" i="1" s="1"/>
  <c r="B587" i="7" l="1"/>
  <c r="B589" i="7" s="1"/>
  <c r="N715" i="7"/>
  <c r="S91" i="7"/>
  <c r="S97" i="7" s="1"/>
  <c r="S103" i="7" s="1"/>
  <c r="O715" i="7"/>
  <c r="J716" i="7"/>
  <c r="G715" i="7"/>
  <c r="B715" i="7"/>
  <c r="L715" i="7"/>
  <c r="J715" i="7"/>
  <c r="C715" i="7"/>
  <c r="H715" i="7"/>
  <c r="K715" i="7"/>
  <c r="Q715" i="7"/>
  <c r="M715" i="7"/>
  <c r="B588" i="7" l="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B103" i="7" s="1"/>
  <c r="C389" i="7" s="1"/>
  <c r="F389" i="7" s="1"/>
  <c r="T168" i="7"/>
  <c r="T76" i="7"/>
  <c r="G76" i="7"/>
  <c r="S76" i="7"/>
  <c r="G168" i="7"/>
  <c r="S205" i="7"/>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9" i="7" l="1"/>
  <c r="B110" i="7" s="1"/>
  <c r="B577" i="7"/>
  <c r="C577" i="7" s="1"/>
  <c r="C253" i="7"/>
  <c r="F253" i="7" s="1"/>
  <c r="C252" i="7"/>
  <c r="F252" i="7" s="1"/>
  <c r="C251" i="7"/>
  <c r="F251" i="7" s="1"/>
  <c r="C249" i="7"/>
  <c r="F249" i="7" s="1"/>
  <c r="C388" i="7"/>
  <c r="F388" i="7" s="1"/>
  <c r="C387" i="7"/>
  <c r="F387" i="7" s="1"/>
  <c r="C385" i="7"/>
  <c r="F385" i="7" s="1"/>
  <c r="F17" i="1"/>
  <c r="C386" i="7"/>
  <c r="F386" i="7" s="1"/>
  <c r="C248" i="7"/>
  <c r="F248" i="7" s="1"/>
  <c r="C250" i="7"/>
  <c r="F250" i="7" s="1"/>
  <c r="C384" i="7"/>
  <c r="F384" i="7" s="1"/>
  <c r="C383" i="7"/>
  <c r="C247" i="7"/>
  <c r="C169" i="7"/>
  <c r="C77" i="7"/>
  <c r="C78" i="7" s="1"/>
  <c r="C206" i="7"/>
  <c r="B111" i="7" l="1"/>
  <c r="B117" i="7" s="1"/>
  <c r="B145" i="7" s="1"/>
  <c r="F19" i="1"/>
  <c r="F21" i="1" s="1"/>
  <c r="D577" i="7"/>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18" i="1"/>
  <c r="F383" i="7"/>
  <c r="F390" i="7" s="1"/>
  <c r="C390" i="7"/>
  <c r="C254" i="7"/>
  <c r="F247" i="7"/>
  <c r="F254" i="7" s="1"/>
  <c r="B113" i="7"/>
  <c r="B118" i="7" s="1"/>
  <c r="B119" i="7" s="1"/>
  <c r="B134" i="7" s="1"/>
  <c r="C112" i="7"/>
  <c r="C113" i="7" s="1"/>
  <c r="C118" i="7" s="1"/>
  <c r="C119" i="7" s="1"/>
  <c r="H389" i="7" l="1"/>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D211" i="7" s="1"/>
  <c r="D239" i="7" s="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12"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3" i="1" s="1"/>
  <c r="F14" i="1" l="1"/>
  <c r="F16" i="1"/>
  <c r="T140" i="7"/>
  <c r="AE139" i="7"/>
  <c r="U139" i="7"/>
  <c r="AD139" i="7"/>
  <c r="AN139" i="7"/>
  <c r="Z139" i="7"/>
  <c r="AB139" i="7"/>
  <c r="AI139" i="7"/>
  <c r="AM139" i="7"/>
  <c r="AK139" i="7"/>
  <c r="AA139" i="7"/>
  <c r="W139" i="7"/>
  <c r="X139" i="7"/>
  <c r="V139" i="7"/>
  <c r="AL139" i="7"/>
  <c r="Y139" i="7"/>
  <c r="AG139" i="7"/>
  <c r="AP139" i="7"/>
  <c r="AC139" i="7"/>
  <c r="AH139" i="7"/>
  <c r="AJ139" i="7"/>
  <c r="AO139" i="7"/>
  <c r="AP140" i="7" s="1"/>
  <c r="AF139" i="7"/>
  <c r="AN140" i="7" l="1"/>
  <c r="AI140" i="7"/>
  <c r="AB140" i="7"/>
  <c r="V140" i="7"/>
  <c r="AM140" i="7"/>
  <c r="AG140" i="7"/>
  <c r="W140" i="7"/>
  <c r="AD140" i="7"/>
  <c r="AH140" i="7"/>
  <c r="Y140" i="7"/>
  <c r="AA140" i="7"/>
  <c r="AF140" i="7"/>
  <c r="AC140" i="7"/>
  <c r="AO140" i="7"/>
  <c r="AL140" i="7"/>
  <c r="AK140" i="7"/>
  <c r="Z140" i="7"/>
  <c r="X140" i="7"/>
  <c r="AJ140" i="7"/>
  <c r="AE140" i="7"/>
  <c r="U140" i="7"/>
  <c r="B140"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<sst xmlns="http://schemas.openxmlformats.org/spreadsheetml/2006/main" count="769" uniqueCount="414">
  <si>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</si>
  <si>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</si>
  <si>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</si>
  <si>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</si>
  <si>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</si>
  <si>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</si>
  <si>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</si>
  <si>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</si>
  <si>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</si>
  <si>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</si>
  <si>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</si>
  <si>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</si>
  <si>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</si>
  <si>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</si>
  <si>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</si>
  <si>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</si>
  <si>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</si>
  <si>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</si>
  <si>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</si>
  <si>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</si>
  <si>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</si>
  <si>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</si>
  <si>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</si>
  <si>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</si>
  <si>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</si>
  <si>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</si>
  <si>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</si>
  <si>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</si>
  <si>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</si>
  <si>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</si>
  <si>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</si>
  <si>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</si>
  <si>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</si>
  <si>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</si>
  <si>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</si>
  <si>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</si>
  <si>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</si>
  <si>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</si>
  <si>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</si>
  <si>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</si>
  <si>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</si>
  <si>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</si>
  <si>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</si>
  <si>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</si>
  <si>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</si>
  <si>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</si>
  <si>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</si>
  <si>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</si>
  <si>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</si>
  <si>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</si>
  <si>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</si>
  <si>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</si>
  <si>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</si>
  <si>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</si>
  <si>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</si>
  <si>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</si>
  <si>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</si>
  <si>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</si>
  <si>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</si>
  <si>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</si>
  <si>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</si>
  <si>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</si>
  <si>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</si>
  <si>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</si>
  <si>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</si>
  <si>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</si>
  <si>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</si>
  <si>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</si>
  <si>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</si>
  <si>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</si>
  <si>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</si>
  <si>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</si>
  <si>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</si>
  <si>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</si>
  <si>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</si>
  <si>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</si>
  <si>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</si>
  <si>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</si>
  <si>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</si>
  <si>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</si>
  <si>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</si>
  <si>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</si>
  <si>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</si>
  <si>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</si>
  <si>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</si>
  <si>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</si>
  <si>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</si>
  <si>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</si>
  <si>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</si>
  <si>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</si>
  <si>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</si>
  <si>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</si>
  <si>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</si>
  <si>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</si>
  <si>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</si>
  <si>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</si>
  <si>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</si>
  <si>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</si>
  <si>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</si>
  <si>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</si>
  <si>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</si>
  <si>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</si>
  <si>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</si>
  <si>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</si>
  <si>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</si>
  <si>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</si>
  <si>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</si>
  <si>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</si>
  <si>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</si>
  <si>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</si>
  <si>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</si>
  <si>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</si>
  <si>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</si>
  <si>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</si>
  <si>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</si>
  <si>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</si>
  <si>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</si>
  <si>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</si>
  <si>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</si>
  <si>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</si>
  <si>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</si>
  <si>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</si>
  <si>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</si>
  <si>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</si>
  <si>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</si>
  <si>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</si>
  <si>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</si>
  <si>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</si>
  <si>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</si>
  <si>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</si>
  <si>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</si>
  <si>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</si>
  <si>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</si>
  <si>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</si>
  <si>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</si>
  <si>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</si>
  <si>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</si>
  <si>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</si>
  <si>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</si>
  <si>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</si>
  <si>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</si>
  <si>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</si>
  <si>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</si>
  <si>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</si>
  <si>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</si>
  <si>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</si>
  <si>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</si>
  <si>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</si>
  <si>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</si>
  <si>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</si>
  <si>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</si>
  <si>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</si>
  <si>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</si>
  <si>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</si>
  <si>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</si>
  <si>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</si>
  <si>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</si>
  <si>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</si>
  <si>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</si>
  <si>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</si>
  <si>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</si>
  <si>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</si>
  <si>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</si>
  <si>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</si>
  <si>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</si>
  <si>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</si>
  <si>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</si>
  <si>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</si>
  <si>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</si>
  <si>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</si>
  <si>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</si>
  <si>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</si>
  <si>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</si>
  <si>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</si>
  <si>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</si>
  <si>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</si>
  <si>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</si>
  <si>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</si>
  <si>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</si>
  <si>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</si>
  <si>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</si>
  <si>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</si>
  <si>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</si>
  <si>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</si>
  <si>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</si>
  <si>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</si>
  <si>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</si>
  <si>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</si>
  <si>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</si>
  <si>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</si>
  <si>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</si>
  <si>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</si>
  <si>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</si>
  <si>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</si>
  <si>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</si>
  <si>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</si>
  <si>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</si>
  <si>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</si>
  <si>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</si>
  <si>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</si>
  <si>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</si>
  <si>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</si>
  <si>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</si>
  <si>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</si>
  <si>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</si>
  <si>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</si>
  <si>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</si>
  <si>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</si>
  <si>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</si>
  <si>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</si>
  <si>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</si>
  <si>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</si>
  <si>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</si>
  <si>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</si>
  <si>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</si>
  <si>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</si>
  <si>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</si>
  <si>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</si>
  <si>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</si>
  <si>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</si>
  <si>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</si>
  <si>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</si>
  <si>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</si>
  <si>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</si>
  <si>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</si>
  <si>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</si>
  <si>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</si>
  <si>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</si>
  <si>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</si>
  <si>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</si>
  <si>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</si>
  <si>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</si>
  <si>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</si>
  <si>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</si>
  <si>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</si>
  <si>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</si>
  <si>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</si>
  <si>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</si>
  <si>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</si>
  <si>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</si>
  <si>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</si>
  <si>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</si>
  <si>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</si>
  <si>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</si>
  <si>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</si>
  <si>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</si>
  <si>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</si>
  <si>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</si>
  <si>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</si>
  <si>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</si>
  <si>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</si>
  <si>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</si>
  <si>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</si>
  <si>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</si>
  <si>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</si>
  <si>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</si>
  <si>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</si>
  <si>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</si>
  <si>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</si>
  <si>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</si>
  <si>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</si>
  <si>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</si>
  <si>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</si>
  <si>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</si>
  <si>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</si>
  <si>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</si>
  <si>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</si>
  <si>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</si>
  <si>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</si>
  <si>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</si>
  <si>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</si>
  <si>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</si>
  <si>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</si>
  <si>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</si>
  <si>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</si>
  <si>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</si>
  <si>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</si>
  <si>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</si>
  <si>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</si>
  <si>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</si>
  <si>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</si>
  <si>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</si>
  <si>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</si>
  <si>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</si>
  <si>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</si>
  <si>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</si>
  <si>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</si>
  <si>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</si>
  <si>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</si>
  <si>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</si>
  <si>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</si>
  <si>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</si>
  <si>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</si>
  <si>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</si>
  <si>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</si>
  <si>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</si>
  <si>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</si>
  <si>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</si>
  <si>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</si>
  <si>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</si>
  <si>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</si>
  <si>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</si>
  <si>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</si>
  <si>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</si>
  <si>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</si>
  <si>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</si>
  <si>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</si>
  <si>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</si>
  <si>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</si>
  <si>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</si>
  <si>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</si>
  <si>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</si>
  <si>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</si>
  <si>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</si>
  <si>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</si>
  <si>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</si>
  <si>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</si>
  <si>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</si>
  <si>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</si>
  <si>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</si>
  <si>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</si>
  <si>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</si>
  <si>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</si>
  <si>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</si>
  <si>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</si>
  <si>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</si>
  <si>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</si>
  <si>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</si>
  <si>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</si>
  <si>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</si>
  <si>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</si>
  <si>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</si>
  <si>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</si>
  <si>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</si>
  <si>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</si>
  <si>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</si>
  <si>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</si>
  <si>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</si>
  <si>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</si>
  <si>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</si>
  <si>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</si>
  <si>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</si>
  <si>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</si>
  <si>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</si>
  <si>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</si>
  <si>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</si>
  <si>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</si>
  <si>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</si>
  <si>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</si>
  <si>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</si>
  <si>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</si>
  <si>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</si>
  <si>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</si>
  <si>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</si>
  <si>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</si>
  <si>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</si>
  <si>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</si>
  <si>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</si>
  <si>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</si>
  <si>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</si>
  <si>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</si>
  <si>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</si>
  <si>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Annual storage costs ($)</t>
  </si>
  <si>
    <t>Annual storage energy discharge (kWh)</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</si>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</sst>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0" borderId="16" xfId="0"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and fuel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0"/>
      <c r="B1" s="341" t="s">
        <v>233</v>
      </c>
      <c r="C1" s="340"/>
      <c r="D1" s="340"/>
      <c r="E1" s="340"/>
      <c r="F1" s="340"/>
      <c r="G1" s="340"/>
      <c r="H1" s="340"/>
      <c r="I1" s="340"/>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4" t="s">
        <v>182</v>
      </c>
      <c r="F4" s="9"/>
      <c r="G4" s="108"/>
      <c r="H4" s="259"/>
      <c r="I4" s="160"/>
      <c r="J4" s="108"/>
      <c r="K4" s="108"/>
      <c r="L4" s="108"/>
      <c r="M4" s="108"/>
      <c r="N4" s="108"/>
    </row>
    <row r="5" spans="1:48" s="7" customFormat="1" ht="12.75" customHeight="1" x14ac:dyDescent="0.2">
      <c r="B5" s="5" t="s">
        <v>99</v>
      </c>
      <c r="C5" s="147"/>
      <c r="D5" s="108"/>
      <c r="E5" s="272" t="s">
        <v>323</v>
      </c>
      <c r="F5" s="9"/>
      <c r="H5" s="9"/>
      <c r="I5" s="162"/>
      <c r="J5" s="9"/>
      <c r="K5" s="108"/>
      <c r="L5" s="108"/>
      <c r="M5" s="108"/>
      <c r="N5" s="108"/>
    </row>
    <row r="6" spans="1:48" x14ac:dyDescent="0.2">
      <c r="B6" s="51" t="s">
        <v>160</v>
      </c>
      <c r="C6" s="239">
        <v>0</v>
      </c>
      <c r="D6" s="7"/>
      <c r="E6" s="330"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260</v>
      </c>
      <c r="F11" s="271">
        <f>'Cash Flow'!B155</f>
        <v>0</v>
      </c>
      <c r="G11" s="162"/>
      <c r="H11" s="162"/>
      <c r="I11" s="244"/>
      <c r="J11" s="162"/>
      <c r="K11" s="9"/>
      <c r="M11" s="128"/>
      <c r="N11" s="124"/>
      <c r="P11" s="9"/>
    </row>
    <row r="12" spans="1:48" x14ac:dyDescent="0.2">
      <c r="B12" s="115" t="s">
        <v>186</v>
      </c>
      <c r="C12" s="142">
        <v>0</v>
      </c>
      <c r="D12" s="7"/>
      <c r="E12" s="266" t="s">
        <v>406</v>
      </c>
      <c r="F12" s="271">
        <f>'Cash Flow'!B151</f>
        <v>0</v>
      </c>
      <c r="G12" s="162"/>
      <c r="H12" s="162"/>
      <c r="I12" s="244"/>
      <c r="J12" s="162"/>
      <c r="K12" s="9"/>
      <c r="M12" s="128"/>
      <c r="N12" s="124"/>
      <c r="P12" s="9"/>
    </row>
    <row r="13" spans="1:48" x14ac:dyDescent="0.2">
      <c r="B13" s="116" t="s">
        <v>164</v>
      </c>
      <c r="C13" s="141">
        <v>0</v>
      </c>
      <c r="D13" s="9"/>
      <c r="E13" s="266" t="s">
        <v>207</v>
      </c>
      <c r="F13" s="267">
        <f>'Cash Flow'!B142</f>
        <v>0</v>
      </c>
      <c r="G13" s="162"/>
      <c r="H13" s="162"/>
      <c r="I13" s="244"/>
      <c r="J13" s="162"/>
      <c r="K13" s="9"/>
      <c r="M13" s="128"/>
      <c r="N13" s="124"/>
      <c r="P13" s="9"/>
    </row>
    <row r="14" spans="1:48" x14ac:dyDescent="0.2">
      <c r="B14" s="249" t="s">
        <v>186</v>
      </c>
      <c r="C14" s="153">
        <v>0</v>
      </c>
      <c r="D14" s="9"/>
      <c r="E14" s="266" t="s">
        <v>244</v>
      </c>
      <c r="F14" s="146">
        <f>HLOOKUP(IF(PPAPriceInput="Calculated",flip_target_year,F15),'Cash Flow'!B2:AP138,136)</f>
        <v>0</v>
      </c>
      <c r="G14" s="162"/>
      <c r="H14" s="162"/>
      <c r="I14" s="244"/>
      <c r="J14" s="162"/>
      <c r="K14" s="9"/>
      <c r="M14" s="128"/>
      <c r="N14" s="124"/>
      <c r="P14" s="9"/>
    </row>
    <row r="15" spans="1:48" ht="15" x14ac:dyDescent="0.25">
      <c r="B15" s="388"/>
      <c r="C15" s="389"/>
      <c r="D15" s="385"/>
      <c r="E15" s="266" t="s">
        <v>204</v>
      </c>
      <c r="F15" s="267">
        <f>'Cash Flow'!B140</f>
        <v>0</v>
      </c>
      <c r="G15" s="162"/>
      <c r="H15" s="162"/>
      <c r="I15" s="244"/>
      <c r="J15" s="162"/>
      <c r="K15" s="9"/>
      <c r="M15" s="128"/>
      <c r="N15" s="124"/>
      <c r="P15" s="9"/>
    </row>
    <row r="16" spans="1:48" ht="15" x14ac:dyDescent="0.25">
      <c r="B16" s="388"/>
      <c r="C16" s="389"/>
      <c r="D16" s="385"/>
      <c r="E16" s="266" t="s">
        <v>242</v>
      </c>
      <c r="F16" s="271">
        <f>HLOOKUP(analysis_period,'Cash Flow'!B2:AP138,136)</f>
        <v>0</v>
      </c>
      <c r="G16" s="162"/>
      <c r="H16" s="162"/>
      <c r="I16" s="244"/>
      <c r="J16" s="162"/>
      <c r="K16" s="9"/>
      <c r="M16" s="128"/>
      <c r="N16" s="124"/>
      <c r="P16" s="9"/>
    </row>
    <row r="17" spans="2:16" ht="15" x14ac:dyDescent="0.25">
      <c r="B17" s="388"/>
      <c r="C17" s="389"/>
      <c r="D17" s="385"/>
      <c r="E17" s="266" t="s">
        <v>281</v>
      </c>
      <c r="F17" s="267">
        <f>-'Cash Flow'!B103</f>
        <v>0</v>
      </c>
      <c r="G17" s="162"/>
      <c r="H17" s="162"/>
      <c r="I17" s="244"/>
      <c r="J17" s="162"/>
      <c r="K17" s="9"/>
      <c r="M17" s="128"/>
      <c r="N17" s="124"/>
      <c r="P17" s="9"/>
    </row>
    <row r="18" spans="2:16" ht="15" x14ac:dyDescent="0.25">
      <c r="B18" s="5" t="s">
        <v>380</v>
      </c>
      <c r="C18" s="147"/>
      <c r="D18" s="385"/>
      <c r="E18" s="266" t="s">
        <v>208</v>
      </c>
      <c r="F18" s="267">
        <f>F17-F19</f>
        <v>0</v>
      </c>
      <c r="G18" s="162"/>
      <c r="H18" s="162"/>
      <c r="I18" s="244"/>
      <c r="J18" s="162"/>
      <c r="K18" s="9"/>
      <c r="M18" s="128"/>
      <c r="N18" s="124"/>
      <c r="P18" s="9"/>
    </row>
    <row r="19" spans="2:16" ht="15" x14ac:dyDescent="0.25">
      <c r="B19" s="114" t="s">
        <v>382</v>
      </c>
      <c r="C19" s="141">
        <v>0</v>
      </c>
      <c r="D19" s="385"/>
      <c r="E19" s="266" t="s">
        <v>282</v>
      </c>
      <c r="F19" s="267">
        <f>'Cash Flow'!B577</f>
        <v>0</v>
      </c>
      <c r="G19" s="162"/>
      <c r="H19" s="162"/>
      <c r="I19" s="244"/>
      <c r="J19" s="162"/>
      <c r="K19" s="9"/>
      <c r="M19" s="128"/>
      <c r="N19" s="124"/>
      <c r="P19" s="9"/>
    </row>
    <row r="20" spans="2:16" ht="15" x14ac:dyDescent="0.25">
      <c r="B20" s="114" t="s">
        <v>381</v>
      </c>
      <c r="C20" s="141">
        <v>0</v>
      </c>
      <c r="D20" s="385"/>
      <c r="E20" s="51" t="s">
        <v>263</v>
      </c>
      <c r="F20" s="146">
        <f>'Cash Flow'!B597</f>
        <v>0</v>
      </c>
      <c r="G20" s="162"/>
      <c r="H20" s="162"/>
      <c r="I20" s="244"/>
      <c r="J20" s="162"/>
      <c r="K20" s="9"/>
      <c r="M20" s="128"/>
      <c r="N20" s="124"/>
      <c r="P20" s="9"/>
    </row>
    <row r="21" spans="2:16" ht="15" x14ac:dyDescent="0.25">
      <c r="B21" s="114" t="s">
        <v>383</v>
      </c>
      <c r="C21" s="141">
        <v>0</v>
      </c>
      <c r="D21" s="385"/>
      <c r="E21" s="266" t="s">
        <v>409</v>
      </c>
      <c r="F21" s="401"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413</v>
      </c>
      <c r="C23" s="300"/>
      <c r="D23" s="9"/>
      <c r="G23" s="162"/>
      <c r="H23" s="162"/>
      <c r="I23" s="244"/>
      <c r="J23" s="162"/>
      <c r="K23" s="9"/>
      <c r="M23" s="128"/>
      <c r="N23" s="124"/>
      <c r="P23" s="9"/>
    </row>
    <row r="24" spans="2:16" x14ac:dyDescent="0.2">
      <c r="B24" s="52" t="s">
        <v>230</v>
      </c>
      <c r="C24" s="148">
        <v>0</v>
      </c>
      <c r="D24" s="9"/>
      <c r="G24" s="162"/>
      <c r="H24" s="162"/>
      <c r="I24" s="244"/>
      <c r="J24" s="162"/>
      <c r="K24" s="9"/>
      <c r="M24" s="128"/>
      <c r="N24" s="124"/>
      <c r="P24" s="9"/>
    </row>
    <row r="25" spans="2:16" x14ac:dyDescent="0.2">
      <c r="B25" s="52" t="s">
        <v>255</v>
      </c>
      <c r="C25" s="146">
        <v>0</v>
      </c>
      <c r="D25" s="9"/>
      <c r="G25" s="162"/>
      <c r="H25" s="162"/>
      <c r="I25" s="244"/>
      <c r="J25" s="162"/>
      <c r="K25" s="9"/>
      <c r="M25" s="128"/>
      <c r="N25" s="124"/>
      <c r="P25" s="9"/>
    </row>
    <row r="26" spans="2:16" x14ac:dyDescent="0.2">
      <c r="B26" s="298" t="s">
        <v>231</v>
      </c>
      <c r="C26" s="296">
        <v>0</v>
      </c>
      <c r="D26" s="9"/>
      <c r="G26" s="246"/>
      <c r="H26" s="246"/>
      <c r="I26" s="247"/>
      <c r="J26" s="246"/>
      <c r="K26" s="9"/>
      <c r="M26" s="128"/>
      <c r="N26" s="124"/>
      <c r="P26" s="9"/>
    </row>
    <row r="27" spans="2:16" x14ac:dyDescent="0.2">
      <c r="B27" s="249" t="s">
        <v>232</v>
      </c>
      <c r="C27" s="158">
        <v>0</v>
      </c>
      <c r="D27" s="9"/>
      <c r="G27" s="162"/>
      <c r="H27" s="162"/>
      <c r="I27" s="244"/>
      <c r="J27" s="162"/>
      <c r="K27" s="9"/>
      <c r="M27" s="128"/>
      <c r="N27" s="124"/>
      <c r="P27" s="9"/>
    </row>
    <row r="28" spans="2:16" x14ac:dyDescent="0.2">
      <c r="B28" s="118"/>
      <c r="C28" s="150"/>
      <c r="D28" s="7"/>
      <c r="G28" s="162"/>
      <c r="H28" s="162"/>
      <c r="I28" s="244"/>
      <c r="J28" s="162"/>
      <c r="K28" s="9"/>
      <c r="M28" s="128"/>
      <c r="N28" s="123"/>
      <c r="P28" s="9"/>
    </row>
    <row r="29" spans="2:16" x14ac:dyDescent="0.2">
      <c r="B29" s="299" t="s">
        <v>331</v>
      </c>
      <c r="C29" s="300"/>
      <c r="D29" s="7"/>
      <c r="G29" s="162"/>
      <c r="H29" s="162"/>
      <c r="I29" s="244"/>
      <c r="J29" s="162"/>
      <c r="K29" s="9"/>
      <c r="M29" s="128"/>
      <c r="N29" s="125"/>
      <c r="P29" s="9"/>
    </row>
    <row r="30" spans="2:16" x14ac:dyDescent="0.2">
      <c r="B30" s="379" t="s">
        <v>102</v>
      </c>
      <c r="C30" s="330">
        <v>0</v>
      </c>
      <c r="D30" s="7"/>
      <c r="G30" s="162"/>
      <c r="H30" s="162"/>
      <c r="I30" s="244"/>
      <c r="J30" s="162"/>
      <c r="K30" s="9"/>
      <c r="M30" s="128"/>
      <c r="N30" s="126"/>
      <c r="O30" s="7"/>
      <c r="P30" s="7"/>
    </row>
    <row r="31" spans="2:16" x14ac:dyDescent="0.2">
      <c r="B31" s="249" t="s">
        <v>103</v>
      </c>
      <c r="C31" s="380">
        <v>0</v>
      </c>
      <c r="D31" s="7"/>
      <c r="G31" s="162"/>
      <c r="H31" s="162"/>
      <c r="I31" s="244"/>
      <c r="J31" s="162"/>
      <c r="K31" s="9"/>
      <c r="M31" s="128"/>
      <c r="N31" s="126"/>
    </row>
    <row r="32" spans="2:16" x14ac:dyDescent="0.2">
      <c r="B32" s="379" t="s">
        <v>243</v>
      </c>
      <c r="C32" s="402" t="s">
        <v>181</v>
      </c>
      <c r="D32" s="9"/>
      <c r="G32" s="162"/>
      <c r="H32" s="162"/>
      <c r="I32" s="244"/>
      <c r="J32" s="162"/>
      <c r="K32" s="9"/>
      <c r="M32" s="128"/>
      <c r="N32" s="126"/>
    </row>
    <row r="33" spans="2:16" x14ac:dyDescent="0.2">
      <c r="B33" s="249" t="s">
        <v>109</v>
      </c>
      <c r="C33" s="148">
        <v>0</v>
      </c>
      <c r="D33" s="9"/>
      <c r="G33" s="162"/>
      <c r="H33" s="162"/>
      <c r="I33" s="244"/>
      <c r="J33" s="162"/>
      <c r="K33" s="9"/>
      <c r="M33" s="128"/>
      <c r="N33" s="126"/>
    </row>
    <row r="34" spans="2:16" x14ac:dyDescent="0.2">
      <c r="B34" s="379" t="s">
        <v>330</v>
      </c>
      <c r="C34" s="381" t="s">
        <v>18</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9" t="s">
        <v>101</v>
      </c>
      <c r="C36" s="300"/>
      <c r="D36" s="7"/>
      <c r="G36" s="162"/>
      <c r="H36" s="162"/>
      <c r="I36" s="244"/>
      <c r="J36" s="162"/>
      <c r="K36" s="7"/>
      <c r="M36" s="128"/>
      <c r="N36" s="126"/>
    </row>
    <row r="37" spans="2:16" x14ac:dyDescent="0.2">
      <c r="B37" s="310" t="s">
        <v>104</v>
      </c>
      <c r="C37" s="311"/>
      <c r="D37" s="7"/>
      <c r="G37" s="162"/>
      <c r="H37" s="162"/>
      <c r="I37" s="244"/>
      <c r="J37" s="162"/>
      <c r="K37" s="9"/>
      <c r="M37" s="128"/>
      <c r="N37" s="126"/>
    </row>
    <row r="38" spans="2:16" x14ac:dyDescent="0.2">
      <c r="B38" s="52" t="s">
        <v>110</v>
      </c>
      <c r="C38" s="240">
        <v>0</v>
      </c>
      <c r="D38" s="7"/>
      <c r="G38" s="162"/>
      <c r="H38" s="162"/>
      <c r="I38" s="244"/>
      <c r="J38" s="162"/>
      <c r="K38" s="9"/>
      <c r="M38" s="128"/>
      <c r="N38" s="126"/>
    </row>
    <row r="39" spans="2:16" x14ac:dyDescent="0.2">
      <c r="B39" s="52" t="s">
        <v>111</v>
      </c>
      <c r="C39" s="153">
        <v>0</v>
      </c>
      <c r="D39" s="7"/>
      <c r="G39" s="162"/>
      <c r="H39" s="162"/>
      <c r="I39" s="244"/>
      <c r="J39" s="162"/>
      <c r="K39" s="77"/>
      <c r="M39" s="128"/>
      <c r="N39" s="126"/>
    </row>
    <row r="40" spans="2:16" x14ac:dyDescent="0.2">
      <c r="B40" s="52" t="s">
        <v>113</v>
      </c>
      <c r="C40" s="156">
        <v>0</v>
      </c>
      <c r="D40" s="7"/>
      <c r="G40" s="248"/>
      <c r="H40" s="162"/>
      <c r="I40" s="244"/>
      <c r="J40" s="162"/>
      <c r="K40" s="45"/>
      <c r="M40" s="128"/>
      <c r="N40" s="126"/>
    </row>
    <row r="41" spans="2:16" x14ac:dyDescent="0.2">
      <c r="B41" s="52" t="s">
        <v>112</v>
      </c>
      <c r="C41" s="157">
        <f>((inflation_rate/100+1)*(real_discount_rate/100+1)-1)*100</f>
        <v>0</v>
      </c>
      <c r="D41" s="7"/>
      <c r="G41" s="162"/>
      <c r="H41" s="162"/>
      <c r="I41" s="244"/>
      <c r="J41" s="162"/>
      <c r="K41" s="45"/>
      <c r="M41" s="128"/>
      <c r="N41" s="126"/>
    </row>
    <row r="42" spans="2:16" x14ac:dyDescent="0.2">
      <c r="B42" s="42" t="s">
        <v>105</v>
      </c>
      <c r="C42" s="155"/>
      <c r="D42" s="7"/>
      <c r="G42" s="162"/>
      <c r="H42" s="162"/>
      <c r="I42" s="244"/>
      <c r="J42" s="162"/>
      <c r="K42" s="9"/>
      <c r="M42" s="128"/>
      <c r="N42" s="126"/>
    </row>
    <row r="43" spans="2:16" x14ac:dyDescent="0.2">
      <c r="B43" s="52" t="s">
        <v>334</v>
      </c>
      <c r="C43" s="378">
        <f>AnnualTaxFederal</f>
        <v>0</v>
      </c>
      <c r="D43" s="7"/>
      <c r="E43" s="262"/>
      <c r="F43" s="244"/>
      <c r="G43" s="162"/>
      <c r="H43" s="162"/>
      <c r="I43" s="244"/>
      <c r="J43" s="162"/>
      <c r="K43" s="77"/>
      <c r="M43" s="128"/>
      <c r="N43" s="126"/>
    </row>
    <row r="44" spans="2:16" x14ac:dyDescent="0.2">
      <c r="B44" s="52" t="s">
        <v>335</v>
      </c>
      <c r="C44" s="378">
        <f>AnnualTaxState</f>
        <v>0</v>
      </c>
      <c r="D44" s="7"/>
      <c r="E44" s="262"/>
      <c r="F44" s="244"/>
      <c r="G44" s="162"/>
      <c r="H44" s="162"/>
      <c r="I44" s="244"/>
      <c r="J44" s="162"/>
      <c r="K44" s="45"/>
      <c r="M44" s="128"/>
      <c r="N44" s="126"/>
    </row>
    <row r="45" spans="2:16" x14ac:dyDescent="0.2">
      <c r="B45" s="52" t="s">
        <v>159</v>
      </c>
      <c r="C45" s="158">
        <v>0</v>
      </c>
      <c r="D45" s="7"/>
      <c r="E45" s="262"/>
      <c r="F45" s="244"/>
      <c r="G45" s="162"/>
      <c r="H45" s="162"/>
      <c r="I45" s="244"/>
      <c r="J45" s="162"/>
      <c r="K45" s="45"/>
      <c r="M45" s="128"/>
      <c r="N45" s="126"/>
      <c r="O45" s="7"/>
      <c r="P45" s="7"/>
    </row>
    <row r="46" spans="2:16" x14ac:dyDescent="0.2">
      <c r="B46" s="52" t="s">
        <v>108</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114</v>
      </c>
      <c r="C48" s="159">
        <v>0</v>
      </c>
      <c r="E48" s="243"/>
      <c r="F48" s="244"/>
      <c r="G48" s="162"/>
      <c r="H48" s="162"/>
      <c r="I48" s="244"/>
      <c r="J48" s="162"/>
      <c r="K48" s="45"/>
      <c r="M48" s="128"/>
      <c r="N48" s="126"/>
      <c r="P48" s="7"/>
    </row>
    <row r="49" spans="2:16" x14ac:dyDescent="0.2">
      <c r="B49" s="53" t="s">
        <v>116</v>
      </c>
      <c r="C49" s="336">
        <f>total_installed_cost*prop_tax_cost_assessed_percent/100</f>
        <v>0</v>
      </c>
      <c r="E49" s="243"/>
      <c r="F49" s="244"/>
      <c r="G49" s="162"/>
      <c r="H49" s="162"/>
      <c r="I49" s="244"/>
      <c r="J49" s="162"/>
      <c r="K49" s="9"/>
      <c r="M49" s="128"/>
      <c r="N49" s="126"/>
      <c r="P49" s="9"/>
    </row>
    <row r="50" spans="2:16" x14ac:dyDescent="0.2">
      <c r="B50" s="53" t="s">
        <v>115</v>
      </c>
      <c r="C50" s="158">
        <v>0</v>
      </c>
      <c r="E50" s="243"/>
      <c r="F50" s="244"/>
      <c r="G50" s="162"/>
      <c r="H50" s="162"/>
      <c r="I50" s="244"/>
      <c r="J50" s="162"/>
      <c r="K50" s="15"/>
      <c r="M50" s="128"/>
      <c r="N50" s="126"/>
      <c r="P50" s="7"/>
    </row>
    <row r="51" spans="2:16" x14ac:dyDescent="0.2">
      <c r="B51" s="53" t="s">
        <v>117</v>
      </c>
      <c r="C51" s="158">
        <v>0</v>
      </c>
      <c r="E51" s="243"/>
      <c r="F51" s="244"/>
      <c r="G51" s="162"/>
      <c r="H51" s="162"/>
      <c r="I51" s="244"/>
      <c r="J51" s="162"/>
      <c r="K51" s="9"/>
      <c r="M51" s="128"/>
      <c r="N51" s="126"/>
      <c r="P51" s="7"/>
    </row>
    <row r="52" spans="2:16" x14ac:dyDescent="0.2">
      <c r="B52" s="42" t="s">
        <v>50</v>
      </c>
      <c r="C52" s="154"/>
      <c r="E52" s="243"/>
      <c r="F52" s="244"/>
      <c r="G52" s="162"/>
      <c r="H52" s="162"/>
      <c r="I52" s="244"/>
      <c r="J52" s="162"/>
      <c r="K52" s="9"/>
      <c r="M52" s="128"/>
      <c r="N52" s="126"/>
      <c r="P52" s="7"/>
    </row>
    <row r="53" spans="2:16" x14ac:dyDescent="0.2">
      <c r="B53" s="51" t="s">
        <v>184</v>
      </c>
      <c r="C53" s="153">
        <v>0</v>
      </c>
      <c r="E53" s="243"/>
      <c r="F53" s="244"/>
      <c r="G53" s="162"/>
      <c r="H53" s="162"/>
      <c r="I53" s="244"/>
      <c r="J53" s="162"/>
      <c r="K53" s="7"/>
      <c r="M53" s="128"/>
      <c r="N53" s="126"/>
      <c r="P53" s="7"/>
    </row>
    <row r="54" spans="2:16" x14ac:dyDescent="0.2">
      <c r="B54" s="51" t="s">
        <v>183</v>
      </c>
      <c r="C54" s="336">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9" t="s">
        <v>121</v>
      </c>
      <c r="C56" s="300"/>
      <c r="E56" s="9"/>
      <c r="G56" s="7"/>
      <c r="H56" s="7"/>
      <c r="I56" s="29"/>
      <c r="J56" s="9"/>
      <c r="K56" s="9"/>
      <c r="M56" s="128"/>
      <c r="N56" s="126"/>
      <c r="P56" s="7"/>
    </row>
    <row r="57" spans="2:16" x14ac:dyDescent="0.2">
      <c r="B57" s="361" t="s">
        <v>291</v>
      </c>
      <c r="C57" s="362"/>
      <c r="E57" s="9"/>
      <c r="G57" s="7"/>
      <c r="H57" s="7"/>
      <c r="I57" s="29"/>
      <c r="J57" s="9"/>
      <c r="K57" s="9"/>
      <c r="M57" s="128"/>
      <c r="N57" s="126"/>
      <c r="P57" s="7"/>
    </row>
    <row r="58" spans="2:16" x14ac:dyDescent="0.2">
      <c r="B58" s="331" t="s">
        <v>404</v>
      </c>
      <c r="C58" s="332" t="s">
        <v>181</v>
      </c>
      <c r="E58" s="9"/>
      <c r="G58" s="7"/>
      <c r="H58" s="7"/>
      <c r="I58" s="29"/>
      <c r="J58" s="9"/>
      <c r="K58" s="9"/>
      <c r="M58" s="128"/>
      <c r="N58" s="126"/>
      <c r="P58" s="7"/>
    </row>
    <row r="59" spans="2:16" x14ac:dyDescent="0.2">
      <c r="B59" s="331" t="s">
        <v>407</v>
      </c>
      <c r="C59" s="332" t="s">
        <v>408</v>
      </c>
      <c r="E59" s="9"/>
      <c r="G59" s="7"/>
      <c r="H59" s="7"/>
      <c r="I59" s="29"/>
      <c r="J59" s="9"/>
      <c r="K59" s="9"/>
      <c r="M59" s="128"/>
      <c r="N59" s="126"/>
      <c r="P59" s="7"/>
    </row>
    <row r="60" spans="2:16" x14ac:dyDescent="0.2">
      <c r="B60" s="331" t="s">
        <v>401</v>
      </c>
      <c r="C60" s="332">
        <v>0</v>
      </c>
      <c r="E60" s="9"/>
      <c r="G60" s="7"/>
      <c r="H60" s="7"/>
      <c r="I60" s="29"/>
      <c r="J60" s="9"/>
      <c r="K60" s="9"/>
      <c r="M60" s="128"/>
      <c r="N60" s="126"/>
      <c r="P60" s="7"/>
    </row>
    <row r="61" spans="2:16" x14ac:dyDescent="0.2">
      <c r="B61" s="398" t="s">
        <v>402</v>
      </c>
      <c r="C61" s="332" t="s">
        <v>18</v>
      </c>
      <c r="E61" s="9"/>
      <c r="G61" s="7"/>
      <c r="H61" s="7"/>
      <c r="I61" s="29"/>
      <c r="J61" s="9"/>
      <c r="K61" s="9"/>
      <c r="M61" s="128"/>
      <c r="N61" s="126"/>
      <c r="P61" s="7"/>
    </row>
    <row r="62" spans="2:16" x14ac:dyDescent="0.2">
      <c r="B62" s="398" t="s">
        <v>405</v>
      </c>
      <c r="C62" s="399">
        <v>100</v>
      </c>
      <c r="E62" s="9"/>
      <c r="G62" s="7"/>
      <c r="H62" s="7"/>
      <c r="I62" s="29"/>
      <c r="J62" s="9"/>
      <c r="K62" s="9"/>
      <c r="M62" s="128"/>
      <c r="N62" s="126"/>
      <c r="P62" s="7"/>
    </row>
    <row r="63" spans="2:16" ht="13.5" thickBot="1" x14ac:dyDescent="0.25">
      <c r="B63" s="333" t="s">
        <v>400</v>
      </c>
      <c r="C63" s="334" t="s">
        <v>293</v>
      </c>
      <c r="E63" s="9"/>
      <c r="G63" s="7"/>
      <c r="H63" s="7"/>
      <c r="I63" s="29"/>
      <c r="J63" s="9"/>
      <c r="K63" s="9"/>
      <c r="M63" s="128"/>
      <c r="N63" s="126"/>
      <c r="P63" s="7"/>
    </row>
    <row r="64" spans="2:16" x14ac:dyDescent="0.2">
      <c r="B64" s="310" t="s">
        <v>261</v>
      </c>
      <c r="C64" s="301"/>
      <c r="E64" s="160"/>
      <c r="G64" s="7"/>
      <c r="H64" s="7"/>
      <c r="I64" s="29"/>
      <c r="J64" s="9"/>
      <c r="K64" s="9"/>
      <c r="M64" s="128"/>
      <c r="N64" s="126"/>
      <c r="P64" s="7"/>
    </row>
    <row r="65" spans="2:16" x14ac:dyDescent="0.2">
      <c r="B65" s="52" t="s">
        <v>122</v>
      </c>
      <c r="C65" s="239">
        <v>0</v>
      </c>
      <c r="D65" s="110"/>
      <c r="E65" s="160"/>
      <c r="G65" s="7"/>
      <c r="H65" s="7"/>
      <c r="I65" s="29"/>
      <c r="J65" s="9"/>
      <c r="K65" s="9"/>
      <c r="M65" s="128"/>
      <c r="N65" s="126"/>
      <c r="P65" s="7"/>
    </row>
    <row r="66" spans="2:16" x14ac:dyDescent="0.2">
      <c r="B66" s="52" t="s">
        <v>292</v>
      </c>
      <c r="C66" s="239">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72">
        <v>0</v>
      </c>
      <c r="D70" s="335"/>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3" t="s">
        <v>133</v>
      </c>
      <c r="D79" s="292" t="s">
        <v>134</v>
      </c>
      <c r="E79" s="292" t="s">
        <v>135</v>
      </c>
      <c r="F79" s="292" t="s">
        <v>136</v>
      </c>
      <c r="G79" s="292" t="s">
        <v>26</v>
      </c>
      <c r="H79" s="292" t="s">
        <v>27</v>
      </c>
      <c r="I79" s="294" t="s">
        <v>137</v>
      </c>
      <c r="J79" s="9"/>
      <c r="K79" s="9"/>
      <c r="M79" s="128"/>
      <c r="N79" s="126"/>
      <c r="P79" s="7"/>
    </row>
    <row r="80" spans="2:16" x14ac:dyDescent="0.2">
      <c r="B80" s="51" t="s">
        <v>128</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129</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130</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131</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132</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60"/>
      <c r="G87" s="7"/>
      <c r="H87" s="7"/>
      <c r="I87" s="9"/>
      <c r="J87" s="9"/>
      <c r="K87" s="9"/>
      <c r="M87" s="128"/>
      <c r="N87" s="126"/>
      <c r="P87" s="7"/>
    </row>
    <row r="88" spans="2:16" x14ac:dyDescent="0.2">
      <c r="B88" s="51" t="s">
        <v>141</v>
      </c>
      <c r="C88" s="161">
        <v>0</v>
      </c>
      <c r="D88" s="9"/>
      <c r="E88" s="9"/>
      <c r="F88" s="260"/>
      <c r="G88" s="7"/>
      <c r="H88" s="7"/>
      <c r="I88" s="9"/>
      <c r="J88" s="9"/>
      <c r="K88" s="9"/>
      <c r="M88" s="128"/>
      <c r="N88" s="126"/>
      <c r="P88" s="7"/>
    </row>
    <row r="89" spans="2:16" x14ac:dyDescent="0.2">
      <c r="B89" s="51" t="s">
        <v>150</v>
      </c>
      <c r="C89" s="161">
        <v>0</v>
      </c>
      <c r="D89" s="9"/>
      <c r="E89" s="9"/>
      <c r="F89" s="260"/>
      <c r="G89" s="7"/>
      <c r="H89" s="7"/>
      <c r="I89" s="9"/>
      <c r="J89" s="9"/>
      <c r="K89" s="9"/>
      <c r="M89" s="128"/>
      <c r="N89" s="126"/>
      <c r="P89" s="7"/>
    </row>
    <row r="90" spans="2:16" x14ac:dyDescent="0.2">
      <c r="B90" s="11" t="s">
        <v>142</v>
      </c>
      <c r="C90" s="161">
        <v>0</v>
      </c>
      <c r="D90" s="9"/>
      <c r="E90" s="9"/>
      <c r="F90" s="260"/>
      <c r="G90" s="7"/>
      <c r="H90" s="7"/>
      <c r="I90" s="9"/>
      <c r="J90" s="9"/>
      <c r="K90" s="9"/>
      <c r="M90" s="128"/>
      <c r="N90" s="126"/>
      <c r="P90" s="7"/>
    </row>
    <row r="91" spans="2:16" x14ac:dyDescent="0.2">
      <c r="B91" s="11" t="s">
        <v>311</v>
      </c>
      <c r="C91" s="161">
        <v>0</v>
      </c>
      <c r="D91" s="9"/>
      <c r="E91" s="9"/>
      <c r="F91" s="260"/>
      <c r="G91" s="7"/>
      <c r="H91" s="7"/>
      <c r="I91" s="9"/>
      <c r="J91" s="9"/>
      <c r="K91" s="9"/>
      <c r="M91" s="128"/>
      <c r="N91" s="126"/>
      <c r="P91" s="7"/>
    </row>
    <row r="92" spans="2:16" x14ac:dyDescent="0.2">
      <c r="B92" s="51" t="s">
        <v>143</v>
      </c>
      <c r="C92" s="135" t="s">
        <v>196</v>
      </c>
      <c r="D92" s="292" t="s">
        <v>147</v>
      </c>
      <c r="E92" s="315" t="s">
        <v>148</v>
      </c>
      <c r="F92" s="260"/>
      <c r="G92" s="7"/>
      <c r="H92" s="7"/>
      <c r="I92" s="9"/>
      <c r="J92" s="9"/>
      <c r="K92" s="9"/>
      <c r="M92" s="128"/>
      <c r="N92" s="126"/>
      <c r="P92" s="7"/>
    </row>
    <row r="93" spans="2:16" x14ac:dyDescent="0.2">
      <c r="B93" s="65" t="s">
        <v>144</v>
      </c>
      <c r="C93" s="161">
        <v>0</v>
      </c>
      <c r="D93" s="336">
        <f>C93*system_capacity</f>
        <v>0</v>
      </c>
      <c r="E93" s="316">
        <v>0</v>
      </c>
      <c r="F93" s="260"/>
      <c r="G93" s="7"/>
      <c r="H93" s="7"/>
      <c r="I93" s="9"/>
      <c r="J93" s="9"/>
      <c r="K93" s="9"/>
      <c r="M93" s="128"/>
      <c r="N93" s="126"/>
      <c r="P93" s="7"/>
    </row>
    <row r="94" spans="2:16" x14ac:dyDescent="0.2">
      <c r="B94" s="52" t="s">
        <v>146</v>
      </c>
      <c r="C94" s="161">
        <v>0</v>
      </c>
      <c r="D94" s="336">
        <f>C94*system_capacity</f>
        <v>0</v>
      </c>
      <c r="E94" s="316">
        <v>0</v>
      </c>
      <c r="F94" s="260"/>
      <c r="G94" s="7"/>
      <c r="H94" s="7"/>
      <c r="I94" s="9"/>
      <c r="J94" s="9"/>
      <c r="K94" s="9"/>
      <c r="M94" s="128"/>
      <c r="N94" s="126"/>
      <c r="P94" s="7"/>
    </row>
    <row r="95" spans="2:16" x14ac:dyDescent="0.2">
      <c r="B95" s="78" t="s">
        <v>145</v>
      </c>
      <c r="C95" s="161">
        <v>0</v>
      </c>
      <c r="D95" s="336">
        <f>C95*system_capacity</f>
        <v>0</v>
      </c>
      <c r="E95" s="316">
        <v>0</v>
      </c>
      <c r="F95" s="260"/>
      <c r="G95" s="7"/>
      <c r="H95" s="7"/>
      <c r="I95" s="9"/>
      <c r="J95" s="9"/>
      <c r="K95" s="9"/>
      <c r="M95" s="128"/>
      <c r="N95" s="126"/>
      <c r="P95" s="7"/>
    </row>
    <row r="96" spans="2:16" x14ac:dyDescent="0.2">
      <c r="B96" s="55" t="s">
        <v>149</v>
      </c>
      <c r="C96" s="44"/>
      <c r="D96" s="314"/>
      <c r="E96" s="314"/>
      <c r="F96" s="260"/>
      <c r="G96" s="7"/>
      <c r="H96" s="7"/>
      <c r="I96" s="9"/>
      <c r="J96" s="9"/>
      <c r="K96" s="9"/>
      <c r="M96" s="128"/>
      <c r="N96" s="126"/>
      <c r="P96" s="7"/>
    </row>
    <row r="97" spans="2:17" x14ac:dyDescent="0.2">
      <c r="B97" s="63" t="s">
        <v>4</v>
      </c>
      <c r="C97" s="313" t="s">
        <v>44</v>
      </c>
      <c r="D97" s="260"/>
      <c r="E97" s="9"/>
      <c r="F97" s="260"/>
      <c r="G97" s="7"/>
      <c r="H97" s="7"/>
      <c r="I97" s="9"/>
      <c r="J97" s="9"/>
      <c r="K97" s="9"/>
      <c r="M97" s="128"/>
      <c r="N97" s="126"/>
      <c r="P97" s="7"/>
    </row>
    <row r="98" spans="2:17" x14ac:dyDescent="0.2">
      <c r="B98" s="63" t="s">
        <v>5</v>
      </c>
      <c r="C98" s="313" t="s">
        <v>44</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5" t="s">
        <v>254</v>
      </c>
      <c r="F101" s="416"/>
      <c r="G101" s="7"/>
      <c r="H101" s="7"/>
      <c r="I101" s="7"/>
      <c r="J101" s="7"/>
      <c r="K101" s="7"/>
      <c r="M101" s="128"/>
      <c r="N101" s="126"/>
    </row>
    <row r="102" spans="2:17" x14ac:dyDescent="0.2">
      <c r="B102" s="65" t="s">
        <v>153</v>
      </c>
      <c r="C102" s="10" t="s">
        <v>221</v>
      </c>
      <c r="D102" s="76"/>
      <c r="E102" s="292" t="s">
        <v>4</v>
      </c>
      <c r="F102" s="292"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8" t="s">
        <v>157</v>
      </c>
      <c r="C107" s="359">
        <v>0</v>
      </c>
      <c r="D107" s="360">
        <v>9.9999999999999998E+37</v>
      </c>
      <c r="E107" s="86" t="s">
        <v>18</v>
      </c>
      <c r="F107" s="86" t="s">
        <v>18</v>
      </c>
      <c r="G107" s="7"/>
      <c r="I107" s="9"/>
      <c r="J107" s="9"/>
      <c r="K107" s="9"/>
      <c r="M107" s="128"/>
      <c r="N107" s="126"/>
    </row>
    <row r="108" spans="2:17" x14ac:dyDescent="0.2">
      <c r="B108" s="355" t="s">
        <v>6</v>
      </c>
      <c r="C108" s="356" t="s">
        <v>9</v>
      </c>
      <c r="D108" s="357" t="s">
        <v>222</v>
      </c>
      <c r="E108" s="353" t="s">
        <v>220</v>
      </c>
      <c r="F108" s="260"/>
      <c r="G108" s="7"/>
      <c r="I108" s="9"/>
      <c r="J108" s="9"/>
      <c r="K108" s="9"/>
      <c r="M108" s="128"/>
      <c r="N108" s="126"/>
      <c r="Q108" s="7"/>
    </row>
    <row r="109" spans="2:17" x14ac:dyDescent="0.2">
      <c r="B109" s="63" t="s">
        <v>4</v>
      </c>
      <c r="C109" s="403">
        <v>0</v>
      </c>
      <c r="D109" s="185">
        <v>0</v>
      </c>
      <c r="E109" s="354">
        <v>0</v>
      </c>
      <c r="F109" s="260"/>
      <c r="G109" s="7"/>
      <c r="I109" s="9"/>
      <c r="J109" s="9"/>
      <c r="K109" s="9"/>
      <c r="M109" s="128"/>
      <c r="N109" s="126"/>
      <c r="Q109" s="7"/>
    </row>
    <row r="110" spans="2:17" x14ac:dyDescent="0.2">
      <c r="B110" s="63" t="s">
        <v>5</v>
      </c>
      <c r="C110" s="403">
        <v>0</v>
      </c>
      <c r="D110" s="185">
        <v>0</v>
      </c>
      <c r="E110" s="354">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9" t="s">
        <v>152</v>
      </c>
      <c r="C112" s="321"/>
      <c r="D112" s="321"/>
      <c r="E112" s="321"/>
      <c r="F112" s="321"/>
      <c r="G112" s="321"/>
      <c r="H112" s="322"/>
      <c r="I112" s="49"/>
      <c r="K112" s="9"/>
      <c r="M112" s="128"/>
      <c r="N112" s="123"/>
      <c r="Q112" s="7"/>
    </row>
    <row r="113" spans="2:15" x14ac:dyDescent="0.2">
      <c r="B113" s="93" t="s">
        <v>16</v>
      </c>
      <c r="C113" s="312"/>
      <c r="D113" s="43"/>
      <c r="E113" s="92"/>
      <c r="F113" s="92"/>
      <c r="G113" s="92"/>
      <c r="H113" s="70"/>
      <c r="I113" s="9"/>
      <c r="K113" s="9"/>
      <c r="M113" s="128"/>
      <c r="N113" s="123"/>
    </row>
    <row r="114" spans="2:15" x14ac:dyDescent="0.2">
      <c r="B114" s="99" t="s">
        <v>153</v>
      </c>
      <c r="C114" s="88" t="s">
        <v>221</v>
      </c>
      <c r="D114" s="319"/>
      <c r="E114" s="74" t="s">
        <v>246</v>
      </c>
      <c r="F114" s="69" t="s">
        <v>247</v>
      </c>
      <c r="G114" s="69" t="s">
        <v>248</v>
      </c>
      <c r="H114" s="69" t="s">
        <v>249</v>
      </c>
      <c r="I114" s="7"/>
      <c r="K114" s="91"/>
      <c r="M114" s="128"/>
      <c r="N114" s="127"/>
    </row>
    <row r="115" spans="2:15" x14ac:dyDescent="0.2">
      <c r="B115" s="82" t="s">
        <v>154</v>
      </c>
      <c r="C115" s="186">
        <v>0</v>
      </c>
      <c r="D115" s="320"/>
      <c r="E115" s="87" t="s">
        <v>17</v>
      </c>
      <c r="F115" s="87" t="s">
        <v>17</v>
      </c>
      <c r="G115" s="85" t="s">
        <v>18</v>
      </c>
      <c r="H115" s="85" t="s">
        <v>18</v>
      </c>
      <c r="I115" s="7"/>
      <c r="K115" s="9"/>
      <c r="M115" s="128"/>
      <c r="N115" s="123"/>
    </row>
    <row r="116" spans="2:15" x14ac:dyDescent="0.2">
      <c r="B116" s="82" t="s">
        <v>155</v>
      </c>
      <c r="C116" s="186">
        <v>0</v>
      </c>
      <c r="D116" s="320"/>
      <c r="E116" s="87" t="s">
        <v>17</v>
      </c>
      <c r="F116" s="87" t="s">
        <v>17</v>
      </c>
      <c r="G116" s="85" t="s">
        <v>18</v>
      </c>
      <c r="H116" s="85" t="s">
        <v>18</v>
      </c>
      <c r="I116" s="7"/>
      <c r="K116" s="9"/>
      <c r="M116" s="128"/>
      <c r="N116" s="123"/>
    </row>
    <row r="117" spans="2:15" x14ac:dyDescent="0.2">
      <c r="B117" s="82" t="s">
        <v>165</v>
      </c>
      <c r="C117" s="186">
        <v>0</v>
      </c>
      <c r="D117" s="320"/>
      <c r="E117" s="87" t="s">
        <v>17</v>
      </c>
      <c r="F117" s="87" t="s">
        <v>17</v>
      </c>
      <c r="G117" s="87" t="s">
        <v>18</v>
      </c>
      <c r="H117" s="85" t="s">
        <v>18</v>
      </c>
      <c r="I117" s="7"/>
      <c r="K117" s="9"/>
      <c r="M117" s="128"/>
      <c r="N117" s="123"/>
    </row>
    <row r="118" spans="2:15" x14ac:dyDescent="0.2">
      <c r="B118" s="100" t="s">
        <v>166</v>
      </c>
      <c r="C118" s="187">
        <v>0</v>
      </c>
      <c r="D118" s="320"/>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8">
        <v>9.9999999999999998E+37</v>
      </c>
      <c r="E120" s="87" t="s">
        <v>17</v>
      </c>
      <c r="F120" s="87" t="s">
        <v>17</v>
      </c>
      <c r="G120" s="85" t="s">
        <v>18</v>
      </c>
      <c r="H120" s="87" t="s">
        <v>18</v>
      </c>
      <c r="I120" s="7"/>
      <c r="K120" s="9"/>
      <c r="L120" s="9"/>
      <c r="M120" s="15"/>
      <c r="N120" s="9"/>
    </row>
    <row r="121" spans="2:15" x14ac:dyDescent="0.2">
      <c r="B121" s="82" t="s">
        <v>157</v>
      </c>
      <c r="C121" s="135">
        <v>0</v>
      </c>
      <c r="D121" s="328">
        <v>9.9999999999999998E+37</v>
      </c>
      <c r="E121" s="87" t="s">
        <v>17</v>
      </c>
      <c r="F121" s="87" t="s">
        <v>17</v>
      </c>
      <c r="G121" s="85" t="s">
        <v>18</v>
      </c>
      <c r="H121" s="85" t="s">
        <v>18</v>
      </c>
      <c r="I121" s="7"/>
      <c r="K121" s="9"/>
      <c r="L121" s="9"/>
      <c r="M121" s="15"/>
      <c r="N121" s="9"/>
    </row>
    <row r="122" spans="2:15" x14ac:dyDescent="0.2">
      <c r="B122" s="82" t="s">
        <v>167</v>
      </c>
      <c r="C122" s="135">
        <v>0</v>
      </c>
      <c r="D122" s="328">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9">
        <v>9.9999999999999998E+37</v>
      </c>
      <c r="E123" s="326" t="s">
        <v>17</v>
      </c>
      <c r="F123" s="327" t="s">
        <v>17</v>
      </c>
      <c r="G123" s="86" t="s">
        <v>18</v>
      </c>
      <c r="H123" s="86" t="s">
        <v>18</v>
      </c>
      <c r="I123" s="7"/>
      <c r="K123" s="9"/>
      <c r="L123" s="9"/>
      <c r="M123" s="15"/>
      <c r="N123" s="9"/>
    </row>
    <row r="124" spans="2:15" x14ac:dyDescent="0.2">
      <c r="B124" s="101" t="s">
        <v>37</v>
      </c>
      <c r="C124" s="98" t="s">
        <v>173</v>
      </c>
      <c r="D124" s="69" t="s">
        <v>178</v>
      </c>
      <c r="E124" s="323"/>
      <c r="F124" s="324"/>
      <c r="G124" s="324"/>
      <c r="H124" s="325"/>
      <c r="I124" s="7"/>
      <c r="K124" s="80"/>
      <c r="L124" s="80"/>
      <c r="M124" s="15"/>
      <c r="N124" s="80"/>
      <c r="O124" s="16"/>
    </row>
    <row r="125" spans="2:15" x14ac:dyDescent="0.2">
      <c r="B125" s="84" t="s">
        <v>169</v>
      </c>
      <c r="C125" s="148">
        <v>0</v>
      </c>
      <c r="D125" s="328">
        <v>9.9999999999999998E+37</v>
      </c>
      <c r="E125" s="87" t="s">
        <v>17</v>
      </c>
      <c r="F125" s="87" t="s">
        <v>17</v>
      </c>
      <c r="G125" s="85" t="s">
        <v>18</v>
      </c>
      <c r="H125" s="90" t="s">
        <v>18</v>
      </c>
      <c r="I125" s="210"/>
      <c r="K125" s="9"/>
      <c r="L125" s="9"/>
      <c r="M125" s="15"/>
      <c r="N125" s="9"/>
    </row>
    <row r="126" spans="2:15" x14ac:dyDescent="0.2">
      <c r="B126" s="84" t="s">
        <v>170</v>
      </c>
      <c r="C126" s="148">
        <v>0</v>
      </c>
      <c r="D126" s="328">
        <v>9.9999999999999998E+37</v>
      </c>
      <c r="E126" s="87" t="s">
        <v>17</v>
      </c>
      <c r="F126" s="87" t="s">
        <v>17</v>
      </c>
      <c r="G126" s="87" t="s">
        <v>18</v>
      </c>
      <c r="H126" s="87" t="s">
        <v>18</v>
      </c>
      <c r="K126" s="9"/>
      <c r="L126" s="9"/>
      <c r="M126" s="15"/>
      <c r="N126" s="9"/>
    </row>
    <row r="127" spans="2:15" x14ac:dyDescent="0.2">
      <c r="B127" s="84" t="s">
        <v>171</v>
      </c>
      <c r="C127" s="148">
        <v>0</v>
      </c>
      <c r="D127" s="328">
        <v>9.9999999999999998E+37</v>
      </c>
      <c r="E127" s="87" t="s">
        <v>17</v>
      </c>
      <c r="F127" s="87" t="s">
        <v>17</v>
      </c>
      <c r="G127" s="85" t="s">
        <v>18</v>
      </c>
      <c r="H127" s="85" t="s">
        <v>18</v>
      </c>
      <c r="K127" s="9"/>
      <c r="L127" s="9"/>
      <c r="M127" s="15"/>
      <c r="N127" s="9"/>
    </row>
    <row r="128" spans="2:15" ht="13.5" thickBot="1" x14ac:dyDescent="0.25">
      <c r="B128" s="105" t="s">
        <v>172</v>
      </c>
      <c r="C128" s="191">
        <v>0</v>
      </c>
      <c r="D128" s="329">
        <v>9.9999999999999998E+37</v>
      </c>
      <c r="E128" s="326" t="s">
        <v>17</v>
      </c>
      <c r="F128" s="327"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7"/>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7"/>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4">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61">
        <v>0</v>
      </c>
      <c r="E144" s="261">
        <v>0</v>
      </c>
      <c r="F144" s="258"/>
      <c r="G144" s="258"/>
      <c r="H144" s="126"/>
      <c r="I144" s="79"/>
      <c r="J144" s="79"/>
      <c r="K144" s="79"/>
      <c r="L144" s="79"/>
      <c r="M144" s="9"/>
    </row>
    <row r="145" spans="2:43" x14ac:dyDescent="0.2">
      <c r="B145" s="84" t="s">
        <v>13</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42">
        <v>0</v>
      </c>
      <c r="D147" s="342">
        <f>C147+1</f>
        <v>1</v>
      </c>
      <c r="E147" s="342">
        <f>D147+1</f>
        <v>2</v>
      </c>
      <c r="F147" s="342">
        <f t="shared" ref="F147:AQ147" si="1">E147+1</f>
        <v>3</v>
      </c>
      <c r="G147" s="342">
        <f>F147+1</f>
        <v>4</v>
      </c>
      <c r="H147" s="342">
        <f t="shared" si="1"/>
        <v>5</v>
      </c>
      <c r="I147" s="342">
        <f t="shared" si="1"/>
        <v>6</v>
      </c>
      <c r="J147" s="342">
        <f t="shared" si="1"/>
        <v>7</v>
      </c>
      <c r="K147" s="342">
        <f t="shared" si="1"/>
        <v>8</v>
      </c>
      <c r="L147" s="342">
        <f t="shared" si="1"/>
        <v>9</v>
      </c>
      <c r="M147" s="342">
        <f t="shared" si="1"/>
        <v>10</v>
      </c>
      <c r="N147" s="342">
        <f t="shared" si="1"/>
        <v>11</v>
      </c>
      <c r="O147" s="342">
        <f t="shared" si="1"/>
        <v>12</v>
      </c>
      <c r="P147" s="342">
        <f t="shared" si="1"/>
        <v>13</v>
      </c>
      <c r="Q147" s="342">
        <f t="shared" si="1"/>
        <v>14</v>
      </c>
      <c r="R147" s="342">
        <f t="shared" si="1"/>
        <v>15</v>
      </c>
      <c r="S147" s="342">
        <f t="shared" si="1"/>
        <v>16</v>
      </c>
      <c r="T147" s="342">
        <f t="shared" si="1"/>
        <v>17</v>
      </c>
      <c r="U147" s="342">
        <f t="shared" si="1"/>
        <v>18</v>
      </c>
      <c r="V147" s="342">
        <f t="shared" si="1"/>
        <v>19</v>
      </c>
      <c r="W147" s="342">
        <f t="shared" si="1"/>
        <v>20</v>
      </c>
      <c r="X147" s="342">
        <f t="shared" si="1"/>
        <v>21</v>
      </c>
      <c r="Y147" s="342">
        <f t="shared" si="1"/>
        <v>22</v>
      </c>
      <c r="Z147" s="342">
        <f t="shared" si="1"/>
        <v>23</v>
      </c>
      <c r="AA147" s="342">
        <f t="shared" si="1"/>
        <v>24</v>
      </c>
      <c r="AB147" s="342">
        <f t="shared" si="1"/>
        <v>25</v>
      </c>
      <c r="AC147" s="342">
        <f t="shared" si="1"/>
        <v>26</v>
      </c>
      <c r="AD147" s="342">
        <f t="shared" si="1"/>
        <v>27</v>
      </c>
      <c r="AE147" s="342">
        <f t="shared" si="1"/>
        <v>28</v>
      </c>
      <c r="AF147" s="342">
        <f t="shared" si="1"/>
        <v>29</v>
      </c>
      <c r="AG147" s="342">
        <f t="shared" si="1"/>
        <v>30</v>
      </c>
      <c r="AH147" s="342">
        <f t="shared" si="1"/>
        <v>31</v>
      </c>
      <c r="AI147" s="342">
        <f t="shared" si="1"/>
        <v>32</v>
      </c>
      <c r="AJ147" s="342">
        <f t="shared" si="1"/>
        <v>33</v>
      </c>
      <c r="AK147" s="342">
        <f t="shared" si="1"/>
        <v>34</v>
      </c>
      <c r="AL147" s="342">
        <f t="shared" si="1"/>
        <v>35</v>
      </c>
      <c r="AM147" s="342">
        <f t="shared" si="1"/>
        <v>36</v>
      </c>
      <c r="AN147" s="342">
        <f t="shared" si="1"/>
        <v>37</v>
      </c>
      <c r="AO147" s="342">
        <f t="shared" si="1"/>
        <v>38</v>
      </c>
      <c r="AP147" s="342">
        <f t="shared" si="1"/>
        <v>39</v>
      </c>
      <c r="AQ147" s="342">
        <f t="shared" si="1"/>
        <v>40</v>
      </c>
    </row>
    <row r="148" spans="2:43" x14ac:dyDescent="0.2">
      <c r="B148" s="384" t="s">
        <v>337</v>
      </c>
      <c r="C148" s="391"/>
      <c r="D148" s="390"/>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c r="AA148" s="390"/>
      <c r="AB148" s="390"/>
      <c r="AC148" s="390"/>
      <c r="AD148" s="390"/>
      <c r="AE148" s="390"/>
      <c r="AF148" s="390"/>
      <c r="AG148" s="390"/>
      <c r="AH148" s="390"/>
      <c r="AI148" s="390"/>
      <c r="AJ148" s="390"/>
      <c r="AK148" s="390"/>
      <c r="AL148" s="390"/>
      <c r="AM148" s="390"/>
      <c r="AN148" s="390"/>
      <c r="AO148" s="390"/>
      <c r="AP148" s="390"/>
      <c r="AQ148" s="392"/>
    </row>
    <row r="149" spans="2:43" x14ac:dyDescent="0.2">
      <c r="B149" s="382" t="s">
        <v>387</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82" t="s">
        <v>388</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2" t="s">
        <v>390</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2" t="s">
        <v>389</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2" t="s">
        <v>391</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2" t="s">
        <v>392</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93" t="s">
        <v>338</v>
      </c>
      <c r="C155" s="394"/>
      <c r="D155" s="180"/>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c r="AI155" s="395"/>
      <c r="AJ155" s="395"/>
      <c r="AK155" s="395"/>
      <c r="AL155" s="395"/>
      <c r="AM155" s="395"/>
      <c r="AN155" s="395"/>
      <c r="AO155" s="395"/>
      <c r="AP155" s="395"/>
      <c r="AQ155" s="396"/>
    </row>
    <row r="156" spans="2:43" x14ac:dyDescent="0.2">
      <c r="B156" s="382" t="s">
        <v>345</v>
      </c>
      <c r="C156" s="273"/>
      <c r="D156" s="270"/>
      <c r="E156" s="273"/>
      <c r="F156" s="273"/>
      <c r="G156" s="273"/>
      <c r="H156" s="273"/>
      <c r="I156" s="273"/>
      <c r="J156" s="273"/>
      <c r="K156" s="273"/>
      <c r="L156" s="273"/>
      <c r="M156" s="273"/>
      <c r="N156" s="273"/>
      <c r="O156" s="273"/>
      <c r="P156" s="273"/>
      <c r="Q156" s="273"/>
      <c r="R156" s="273"/>
      <c r="S156" s="273"/>
      <c r="T156" s="273"/>
      <c r="U156" s="273"/>
      <c r="V156" s="273"/>
      <c r="W156" s="273"/>
      <c r="X156" s="273"/>
      <c r="Y156" s="273"/>
      <c r="Z156" s="273"/>
      <c r="AA156" s="273"/>
      <c r="AB156" s="273"/>
      <c r="AC156" s="273"/>
      <c r="AD156" s="273"/>
      <c r="AE156" s="273"/>
      <c r="AF156" s="273"/>
      <c r="AG156" s="273"/>
      <c r="AH156" s="273"/>
      <c r="AI156" s="273"/>
      <c r="AJ156" s="273"/>
      <c r="AK156" s="273"/>
      <c r="AL156" s="273"/>
      <c r="AM156" s="273"/>
      <c r="AN156" s="273"/>
      <c r="AO156" s="273"/>
      <c r="AP156" s="273"/>
      <c r="AQ156" s="273"/>
    </row>
    <row r="157" spans="2:43" ht="13.5" customHeight="1" x14ac:dyDescent="0.2">
      <c r="B157" s="382" t="s">
        <v>359</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83" t="s">
        <v>356</v>
      </c>
      <c r="C158" s="346"/>
      <c r="D158" s="346"/>
      <c r="E158" s="346"/>
      <c r="F158" s="346"/>
      <c r="G158" s="346"/>
      <c r="H158" s="346"/>
      <c r="I158" s="346"/>
      <c r="J158" s="346"/>
      <c r="K158" s="346"/>
      <c r="L158" s="346"/>
      <c r="M158" s="346"/>
      <c r="N158" s="346"/>
      <c r="O158" s="346"/>
      <c r="P158" s="346"/>
      <c r="Q158" s="346"/>
      <c r="R158" s="346"/>
      <c r="S158" s="346"/>
      <c r="T158" s="346"/>
      <c r="U158" s="346"/>
      <c r="V158" s="346"/>
      <c r="W158" s="346"/>
      <c r="X158" s="346"/>
      <c r="Y158" s="346"/>
      <c r="Z158" s="346"/>
      <c r="AA158" s="346"/>
      <c r="AB158" s="346"/>
      <c r="AC158" s="346"/>
      <c r="AD158" s="346"/>
      <c r="AE158" s="346"/>
      <c r="AF158" s="346"/>
      <c r="AG158" s="346"/>
      <c r="AH158" s="346"/>
      <c r="AI158" s="346"/>
      <c r="AJ158" s="346"/>
      <c r="AK158" s="346"/>
      <c r="AL158" s="346"/>
      <c r="AM158" s="346"/>
      <c r="AN158" s="346"/>
      <c r="AO158" s="346"/>
      <c r="AP158" s="346"/>
      <c r="AQ158" s="346"/>
    </row>
    <row r="159" spans="2:43" ht="13.5" customHeight="1" x14ac:dyDescent="0.2">
      <c r="B159" s="383" t="s">
        <v>342</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83" t="s">
        <v>341</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1:103" ht="13.5" customHeight="1" x14ac:dyDescent="0.2">
      <c r="B161" s="345" t="s">
        <v>283</v>
      </c>
      <c r="C161" s="349"/>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50"/>
    </row>
    <row r="162" spans="1:103" ht="13.5" customHeight="1" x14ac:dyDescent="0.2">
      <c r="B162" s="303" t="s">
        <v>346</v>
      </c>
      <c r="C162" s="347"/>
      <c r="D162" s="348"/>
      <c r="E162" s="348"/>
      <c r="F162" s="348"/>
      <c r="G162" s="348"/>
      <c r="H162" s="348"/>
      <c r="I162" s="348"/>
      <c r="J162" s="348"/>
      <c r="K162" s="348"/>
      <c r="L162" s="348"/>
      <c r="M162" s="348"/>
      <c r="N162" s="348"/>
      <c r="O162" s="348"/>
      <c r="P162" s="348"/>
      <c r="Q162" s="348"/>
      <c r="R162" s="348"/>
      <c r="S162" s="348"/>
      <c r="T162" s="348"/>
      <c r="U162" s="348"/>
      <c r="V162" s="348"/>
      <c r="W162" s="348"/>
      <c r="X162" s="348"/>
      <c r="Y162" s="348"/>
      <c r="Z162" s="348"/>
      <c r="AA162" s="348"/>
      <c r="AB162" s="348"/>
      <c r="AC162" s="348"/>
      <c r="AD162" s="348"/>
      <c r="AE162" s="348"/>
      <c r="AF162" s="348"/>
      <c r="AG162" s="348"/>
      <c r="AH162" s="348"/>
      <c r="AI162" s="348"/>
      <c r="AJ162" s="348"/>
      <c r="AK162" s="348"/>
      <c r="AL162" s="348"/>
      <c r="AM162" s="348"/>
      <c r="AN162" s="348"/>
      <c r="AO162" s="348"/>
      <c r="AP162" s="348"/>
      <c r="AQ162" s="348"/>
    </row>
    <row r="163" spans="1:103" x14ac:dyDescent="0.2">
      <c r="B163" s="249" t="s">
        <v>347</v>
      </c>
      <c r="C163" s="343"/>
      <c r="D163" s="344"/>
      <c r="E163" s="344"/>
      <c r="F163" s="344"/>
      <c r="G163" s="344"/>
      <c r="H163" s="344"/>
      <c r="I163" s="344"/>
      <c r="J163" s="344"/>
      <c r="K163" s="344"/>
      <c r="L163" s="344"/>
      <c r="M163" s="344"/>
      <c r="N163" s="344"/>
      <c r="O163" s="344"/>
      <c r="P163" s="344"/>
      <c r="Q163" s="344"/>
      <c r="R163" s="344"/>
      <c r="S163" s="344"/>
      <c r="T163" s="344"/>
      <c r="U163" s="344"/>
      <c r="V163" s="344"/>
      <c r="W163" s="344"/>
      <c r="X163" s="344"/>
      <c r="Y163" s="344"/>
      <c r="Z163" s="344"/>
      <c r="AA163" s="344"/>
      <c r="AB163" s="344"/>
      <c r="AC163" s="344"/>
      <c r="AD163" s="344"/>
      <c r="AE163" s="344"/>
      <c r="AF163" s="344"/>
      <c r="AG163" s="344"/>
      <c r="AH163" s="344"/>
      <c r="AI163" s="344"/>
      <c r="AJ163" s="344"/>
      <c r="AK163" s="344"/>
      <c r="AL163" s="344"/>
      <c r="AM163" s="344"/>
      <c r="AN163" s="344"/>
      <c r="AO163" s="344"/>
      <c r="AP163" s="344"/>
      <c r="AQ163" s="344"/>
    </row>
    <row r="164" spans="1:103" ht="12" customHeight="1" x14ac:dyDescent="0.2">
      <c r="B164" s="302" t="s">
        <v>343</v>
      </c>
      <c r="C164" s="351"/>
      <c r="D164" s="352"/>
      <c r="E164" s="352"/>
      <c r="F164" s="352"/>
      <c r="G164" s="352"/>
      <c r="H164" s="352"/>
      <c r="I164" s="352"/>
      <c r="J164" s="352"/>
      <c r="K164" s="352"/>
      <c r="L164" s="352"/>
      <c r="M164" s="352"/>
      <c r="N164" s="352"/>
      <c r="O164" s="352"/>
      <c r="P164" s="352"/>
      <c r="Q164" s="352"/>
      <c r="R164" s="352"/>
      <c r="S164" s="352"/>
      <c r="T164" s="352"/>
      <c r="U164" s="352"/>
      <c r="V164" s="352"/>
      <c r="W164" s="352"/>
      <c r="X164" s="352"/>
      <c r="Y164" s="352"/>
      <c r="Z164" s="352"/>
      <c r="AA164" s="352"/>
      <c r="AB164" s="352"/>
      <c r="AC164" s="352"/>
      <c r="AD164" s="352"/>
      <c r="AE164" s="352"/>
      <c r="AF164" s="352"/>
      <c r="AG164" s="352"/>
      <c r="AH164" s="352"/>
      <c r="AI164" s="352"/>
      <c r="AJ164" s="352"/>
      <c r="AK164" s="352"/>
      <c r="AL164" s="352"/>
      <c r="AM164" s="352"/>
      <c r="AN164" s="352"/>
      <c r="AO164" s="352"/>
      <c r="AP164" s="352"/>
      <c r="AQ164" s="352"/>
    </row>
    <row r="165" spans="1:103" ht="12" customHeight="1" x14ac:dyDescent="0.2">
      <c r="B165" s="345" t="s">
        <v>288</v>
      </c>
      <c r="C165" s="349"/>
      <c r="D165" s="349"/>
      <c r="E165" s="349"/>
      <c r="F165" s="349"/>
      <c r="G165" s="349"/>
      <c r="H165" s="349"/>
      <c r="I165" s="349"/>
      <c r="J165" s="349"/>
      <c r="K165" s="349"/>
      <c r="L165" s="349"/>
      <c r="M165" s="349"/>
      <c r="N165" s="349"/>
      <c r="O165" s="349"/>
      <c r="P165" s="349"/>
      <c r="Q165" s="349"/>
      <c r="R165" s="349"/>
      <c r="S165" s="349"/>
      <c r="T165" s="349"/>
      <c r="U165" s="349"/>
      <c r="V165" s="349"/>
      <c r="W165" s="349"/>
      <c r="X165" s="349"/>
      <c r="Y165" s="349"/>
      <c r="Z165" s="349"/>
      <c r="AA165" s="349"/>
      <c r="AB165" s="349"/>
      <c r="AC165" s="349"/>
      <c r="AD165" s="349"/>
      <c r="AE165" s="349"/>
      <c r="AF165" s="349"/>
      <c r="AG165" s="349"/>
      <c r="AH165" s="349"/>
      <c r="AI165" s="349"/>
      <c r="AJ165" s="349"/>
      <c r="AK165" s="349"/>
      <c r="AL165" s="349"/>
      <c r="AM165" s="349"/>
      <c r="AN165" s="349"/>
      <c r="AO165" s="349"/>
      <c r="AP165" s="349"/>
      <c r="AQ165" s="350"/>
    </row>
    <row r="166" spans="1:103" ht="12" customHeight="1" x14ac:dyDescent="0.2">
      <c r="B166" s="303" t="s">
        <v>107</v>
      </c>
      <c r="C166" s="352"/>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1:103" ht="12" customHeight="1" x14ac:dyDescent="0.2">
      <c r="B167" s="302" t="s">
        <v>106</v>
      </c>
      <c r="C167" s="352"/>
      <c r="D167" s="352"/>
      <c r="E167" s="352"/>
      <c r="F167" s="352"/>
      <c r="G167" s="352"/>
      <c r="H167" s="352"/>
      <c r="I167" s="352"/>
      <c r="J167" s="352"/>
      <c r="K167" s="352"/>
      <c r="L167" s="352"/>
      <c r="M167" s="352"/>
      <c r="N167" s="352"/>
      <c r="O167" s="352"/>
      <c r="P167" s="352"/>
      <c r="Q167" s="352"/>
      <c r="R167" s="352"/>
      <c r="S167" s="352"/>
      <c r="T167" s="352"/>
      <c r="U167" s="352"/>
      <c r="V167" s="352"/>
      <c r="W167" s="352"/>
      <c r="X167" s="352"/>
      <c r="Y167" s="352"/>
      <c r="Z167" s="352"/>
      <c r="AA167" s="352"/>
      <c r="AB167" s="352"/>
      <c r="AC167" s="352"/>
      <c r="AD167" s="352"/>
      <c r="AE167" s="352"/>
      <c r="AF167" s="352"/>
      <c r="AG167" s="352"/>
      <c r="AH167" s="352"/>
      <c r="AI167" s="352"/>
      <c r="AJ167" s="352"/>
      <c r="AK167" s="352"/>
      <c r="AL167" s="352"/>
      <c r="AM167" s="352"/>
      <c r="AN167" s="352"/>
      <c r="AO167" s="352"/>
      <c r="AP167" s="352"/>
      <c r="AQ167" s="352"/>
    </row>
    <row r="168" spans="1:103" x14ac:dyDescent="0.2">
      <c r="B168" s="345" t="s">
        <v>284</v>
      </c>
      <c r="C168" s="349"/>
      <c r="D168" s="349"/>
      <c r="E168" s="349"/>
      <c r="F168" s="349"/>
      <c r="G168" s="349"/>
      <c r="H168" s="349"/>
      <c r="I168" s="349"/>
      <c r="J168" s="349"/>
      <c r="K168" s="349"/>
      <c r="L168" s="349"/>
      <c r="M168" s="349"/>
      <c r="N168" s="349"/>
      <c r="O168" s="349"/>
      <c r="P168" s="349"/>
      <c r="Q168" s="349"/>
      <c r="R168" s="349"/>
      <c r="S168" s="349"/>
      <c r="T168" s="349"/>
      <c r="U168" s="349"/>
      <c r="V168" s="349"/>
      <c r="W168" s="349"/>
      <c r="X168" s="349"/>
      <c r="Y168" s="349"/>
      <c r="Z168" s="349"/>
      <c r="AA168" s="349"/>
      <c r="AB168" s="349"/>
      <c r="AC168" s="349"/>
      <c r="AD168" s="349"/>
      <c r="AE168" s="349"/>
      <c r="AF168" s="349"/>
      <c r="AG168" s="349"/>
      <c r="AH168" s="349"/>
      <c r="AI168" s="349"/>
      <c r="AJ168" s="349"/>
      <c r="AK168" s="349"/>
      <c r="AL168" s="349"/>
      <c r="AM168" s="349"/>
      <c r="AN168" s="349"/>
      <c r="AO168" s="349"/>
      <c r="AP168" s="349"/>
      <c r="AQ168" s="350"/>
    </row>
    <row r="169" spans="1:103" x14ac:dyDescent="0.2">
      <c r="B169" s="303" t="s">
        <v>4</v>
      </c>
      <c r="C169" s="347"/>
      <c r="D169" s="348"/>
      <c r="E169" s="348"/>
      <c r="F169" s="348"/>
      <c r="G169" s="348"/>
      <c r="H169" s="348"/>
      <c r="I169" s="348"/>
      <c r="J169" s="348"/>
      <c r="K169" s="348"/>
      <c r="L169" s="348"/>
      <c r="M169" s="348"/>
      <c r="N169" s="348"/>
      <c r="O169" s="348"/>
      <c r="P169" s="348"/>
      <c r="Q169" s="348"/>
      <c r="R169" s="348"/>
      <c r="S169" s="348"/>
      <c r="T169" s="348"/>
      <c r="U169" s="348"/>
      <c r="V169" s="348"/>
      <c r="W169" s="348"/>
      <c r="X169" s="348"/>
      <c r="Y169" s="348"/>
      <c r="Z169" s="348"/>
      <c r="AA169" s="348"/>
      <c r="AB169" s="348"/>
      <c r="AC169" s="348"/>
      <c r="AD169" s="348"/>
      <c r="AE169" s="348"/>
      <c r="AF169" s="348"/>
      <c r="AG169" s="348"/>
      <c r="AH169" s="348"/>
      <c r="AI169" s="348"/>
      <c r="AJ169" s="348"/>
      <c r="AK169" s="348"/>
      <c r="AL169" s="348"/>
      <c r="AM169" s="348"/>
      <c r="AN169" s="348"/>
      <c r="AO169" s="348"/>
      <c r="AP169" s="348"/>
      <c r="AQ169" s="348"/>
    </row>
    <row r="170" spans="1:103" x14ac:dyDescent="0.2">
      <c r="B170" s="249" t="s">
        <v>5</v>
      </c>
      <c r="C170" s="343"/>
      <c r="D170" s="344"/>
      <c r="E170" s="344"/>
      <c r="F170" s="344"/>
      <c r="G170" s="344"/>
      <c r="H170" s="344"/>
      <c r="I170" s="344"/>
      <c r="J170" s="344"/>
      <c r="K170" s="344"/>
      <c r="L170" s="344"/>
      <c r="M170" s="344"/>
      <c r="N170" s="344"/>
      <c r="O170" s="344"/>
      <c r="P170" s="344"/>
      <c r="Q170" s="344"/>
      <c r="R170" s="344"/>
      <c r="S170" s="344"/>
      <c r="T170" s="344"/>
      <c r="U170" s="344"/>
      <c r="V170" s="344"/>
      <c r="W170" s="344"/>
      <c r="X170" s="344"/>
      <c r="Y170" s="344"/>
      <c r="Z170" s="344"/>
      <c r="AA170" s="344"/>
      <c r="AB170" s="344"/>
      <c r="AC170" s="344"/>
      <c r="AD170" s="344"/>
      <c r="AE170" s="344"/>
      <c r="AF170" s="344"/>
      <c r="AG170" s="344"/>
      <c r="AH170" s="344"/>
      <c r="AI170" s="344"/>
      <c r="AJ170" s="344"/>
      <c r="AK170" s="344"/>
      <c r="AL170" s="344"/>
      <c r="AM170" s="344"/>
      <c r="AN170" s="344"/>
      <c r="AO170" s="344"/>
      <c r="AP170" s="344"/>
      <c r="AQ170" s="344"/>
    </row>
    <row r="171" spans="1:103" x14ac:dyDescent="0.2">
      <c r="B171" s="249" t="s">
        <v>187</v>
      </c>
      <c r="C171" s="343"/>
      <c r="D171" s="344"/>
      <c r="E171" s="344"/>
      <c r="F171" s="344"/>
      <c r="G171" s="344"/>
      <c r="H171" s="344"/>
      <c r="I171" s="344"/>
      <c r="J171" s="344"/>
      <c r="K171" s="344"/>
      <c r="L171" s="344"/>
      <c r="M171" s="344"/>
      <c r="N171" s="344"/>
      <c r="O171" s="344"/>
      <c r="P171" s="344"/>
      <c r="Q171" s="344"/>
      <c r="R171" s="344"/>
      <c r="S171" s="344"/>
      <c r="T171" s="344"/>
      <c r="U171" s="344"/>
      <c r="V171" s="344"/>
      <c r="W171" s="344"/>
      <c r="X171" s="344"/>
      <c r="Y171" s="344"/>
      <c r="Z171" s="344"/>
      <c r="AA171" s="344"/>
      <c r="AB171" s="344"/>
      <c r="AC171" s="344"/>
      <c r="AD171" s="344"/>
      <c r="AE171" s="344"/>
      <c r="AF171" s="344"/>
      <c r="AG171" s="344"/>
      <c r="AH171" s="344"/>
      <c r="AI171" s="344"/>
      <c r="AJ171" s="344"/>
      <c r="AK171" s="344"/>
      <c r="AL171" s="344"/>
      <c r="AM171" s="344"/>
      <c r="AN171" s="344"/>
      <c r="AO171" s="344"/>
      <c r="AP171" s="344"/>
      <c r="AQ171" s="344"/>
    </row>
    <row r="172" spans="1:103" x14ac:dyDescent="0.2">
      <c r="B172" s="302" t="s">
        <v>188</v>
      </c>
      <c r="C172" s="351"/>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2"/>
    </row>
    <row r="173" spans="1:103" x14ac:dyDescent="0.2">
      <c r="B173" s="345" t="s">
        <v>285</v>
      </c>
      <c r="C173" s="349"/>
      <c r="D173" s="349"/>
      <c r="E173" s="349"/>
      <c r="F173" s="349"/>
      <c r="G173" s="349"/>
      <c r="H173" s="349"/>
      <c r="I173" s="349"/>
      <c r="J173" s="349"/>
      <c r="K173" s="349"/>
      <c r="L173" s="349"/>
      <c r="M173" s="349"/>
      <c r="N173" s="349"/>
      <c r="O173" s="349"/>
      <c r="P173" s="349"/>
      <c r="Q173" s="349"/>
      <c r="R173" s="349"/>
      <c r="S173" s="349"/>
      <c r="T173" s="349"/>
      <c r="U173" s="349"/>
      <c r="V173" s="349"/>
      <c r="W173" s="349"/>
      <c r="X173" s="349"/>
      <c r="Y173" s="349"/>
      <c r="Z173" s="349"/>
      <c r="AA173" s="349"/>
      <c r="AB173" s="349"/>
      <c r="AC173" s="349"/>
      <c r="AD173" s="349"/>
      <c r="AE173" s="349"/>
      <c r="AF173" s="349"/>
      <c r="AG173" s="349"/>
      <c r="AH173" s="349"/>
      <c r="AI173" s="349"/>
      <c r="AJ173" s="349"/>
      <c r="AK173" s="349"/>
      <c r="AL173" s="349"/>
      <c r="AM173" s="349"/>
      <c r="AN173" s="349"/>
      <c r="AO173" s="349"/>
      <c r="AP173" s="349"/>
      <c r="AQ173" s="350"/>
    </row>
    <row r="174" spans="1:103" x14ac:dyDescent="0.2">
      <c r="B174" s="303" t="s">
        <v>4</v>
      </c>
      <c r="C174" s="347"/>
      <c r="D174" s="348"/>
      <c r="E174" s="348"/>
      <c r="F174" s="348"/>
      <c r="G174" s="348"/>
      <c r="H174" s="348"/>
      <c r="I174" s="348"/>
      <c r="J174" s="348"/>
      <c r="K174" s="348"/>
      <c r="L174" s="348"/>
      <c r="M174" s="348"/>
      <c r="N174" s="348"/>
      <c r="O174" s="348"/>
      <c r="P174" s="348"/>
      <c r="Q174" s="348"/>
      <c r="R174" s="348"/>
      <c r="S174" s="348"/>
      <c r="T174" s="348"/>
      <c r="U174" s="348"/>
      <c r="V174" s="348"/>
      <c r="W174" s="348"/>
      <c r="X174" s="348"/>
      <c r="Y174" s="348"/>
      <c r="Z174" s="348"/>
      <c r="AA174" s="348"/>
      <c r="AB174" s="348"/>
      <c r="AC174" s="348"/>
      <c r="AD174" s="348"/>
      <c r="AE174" s="348"/>
      <c r="AF174" s="348"/>
      <c r="AG174" s="348"/>
      <c r="AH174" s="348"/>
      <c r="AI174" s="348"/>
      <c r="AJ174" s="348"/>
      <c r="AK174" s="348"/>
      <c r="AL174" s="348"/>
      <c r="AM174" s="348"/>
      <c r="AN174" s="348"/>
      <c r="AO174" s="348"/>
      <c r="AP174" s="348"/>
      <c r="AQ174" s="348"/>
    </row>
    <row r="175" spans="1:103" x14ac:dyDescent="0.2">
      <c r="B175" s="249" t="s">
        <v>5</v>
      </c>
      <c r="C175" s="343"/>
      <c r="D175" s="344"/>
      <c r="E175" s="344"/>
      <c r="F175" s="344"/>
      <c r="G175" s="344"/>
      <c r="H175" s="344"/>
      <c r="I175" s="344"/>
      <c r="J175" s="344"/>
      <c r="K175" s="344"/>
      <c r="L175" s="344"/>
      <c r="M175" s="344"/>
      <c r="N175" s="344"/>
      <c r="O175" s="344"/>
      <c r="P175" s="344"/>
      <c r="Q175" s="344"/>
      <c r="R175" s="344"/>
      <c r="S175" s="344"/>
      <c r="T175" s="344"/>
      <c r="U175" s="344"/>
      <c r="V175" s="344"/>
      <c r="W175" s="344"/>
      <c r="X175" s="344"/>
      <c r="Y175" s="344"/>
      <c r="Z175" s="344"/>
      <c r="AA175" s="344"/>
      <c r="AB175" s="344"/>
      <c r="AC175" s="344"/>
      <c r="AD175" s="344"/>
      <c r="AE175" s="344"/>
      <c r="AF175" s="344"/>
      <c r="AG175" s="344"/>
      <c r="AH175" s="344"/>
      <c r="AI175" s="344"/>
      <c r="AJ175" s="344"/>
      <c r="AK175" s="344"/>
      <c r="AL175" s="344"/>
      <c r="AM175" s="344"/>
      <c r="AN175" s="344"/>
      <c r="AO175" s="344"/>
      <c r="AP175" s="344"/>
      <c r="AQ175" s="344"/>
    </row>
    <row r="176" spans="1:103" s="123" customFormat="1" x14ac:dyDescent="0.2">
      <c r="A176" s="4"/>
      <c r="B176" s="367" t="s">
        <v>324</v>
      </c>
      <c r="C176" s="371"/>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404" t="s">
        <v>325</v>
      </c>
      <c r="C177" s="405"/>
      <c r="D177" s="405"/>
      <c r="E177" s="405"/>
      <c r="F177" s="405"/>
      <c r="G177" s="405"/>
      <c r="H177" s="405"/>
      <c r="I177" s="405"/>
      <c r="J177" s="405"/>
      <c r="K177" s="405"/>
      <c r="L177" s="405"/>
      <c r="M177" s="405"/>
      <c r="N177" s="405"/>
      <c r="O177" s="405"/>
      <c r="P177" s="405"/>
      <c r="Q177" s="405"/>
      <c r="R177" s="405"/>
      <c r="S177" s="405"/>
      <c r="T177" s="405"/>
      <c r="U177" s="405"/>
      <c r="V177" s="405"/>
      <c r="W177" s="405"/>
      <c r="X177" s="405"/>
      <c r="Y177" s="405"/>
      <c r="Z177" s="405"/>
      <c r="AA177" s="405"/>
      <c r="AB177" s="405"/>
      <c r="AC177" s="405"/>
      <c r="AD177" s="405"/>
      <c r="AE177" s="405"/>
      <c r="AF177" s="405"/>
      <c r="AG177" s="405"/>
      <c r="AH177" s="405"/>
      <c r="AI177" s="405"/>
      <c r="AJ177" s="405"/>
      <c r="AK177" s="405"/>
      <c r="AL177" s="405"/>
      <c r="AM177" s="405"/>
      <c r="AN177" s="405"/>
      <c r="AO177" s="405"/>
      <c r="AP177" s="405"/>
      <c r="AQ177" s="405"/>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8" t="s">
        <v>365</v>
      </c>
      <c r="C178" s="409"/>
      <c r="D178" s="409"/>
      <c r="E178" s="409"/>
      <c r="F178" s="409"/>
      <c r="G178" s="409"/>
      <c r="H178" s="409"/>
      <c r="I178" s="409"/>
      <c r="J178" s="409"/>
      <c r="K178" s="409"/>
      <c r="L178" s="409"/>
      <c r="M178" s="409"/>
      <c r="N178" s="409"/>
      <c r="O178" s="409"/>
      <c r="P178" s="409"/>
      <c r="Q178" s="409"/>
      <c r="R178" s="409"/>
      <c r="S178" s="409"/>
      <c r="T178" s="409"/>
      <c r="U178" s="409"/>
      <c r="V178" s="409"/>
      <c r="W178" s="409"/>
      <c r="X178" s="409"/>
      <c r="Y178" s="409"/>
      <c r="Z178" s="409"/>
      <c r="AA178" s="409"/>
      <c r="AB178" s="409"/>
      <c r="AC178" s="409"/>
      <c r="AD178" s="409"/>
      <c r="AE178" s="409"/>
      <c r="AF178" s="409"/>
      <c r="AG178" s="409"/>
      <c r="AH178" s="409"/>
      <c r="AI178" s="409"/>
      <c r="AJ178" s="409"/>
      <c r="AK178" s="409"/>
      <c r="AL178" s="409"/>
      <c r="AM178" s="409"/>
      <c r="AN178" s="409"/>
      <c r="AO178" s="409"/>
      <c r="AP178" s="409"/>
      <c r="AQ178" s="410"/>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6" t="s">
        <v>350</v>
      </c>
      <c r="C179" s="407"/>
      <c r="D179" s="407"/>
      <c r="E179" s="407"/>
      <c r="F179" s="407"/>
      <c r="G179" s="407"/>
      <c r="H179" s="407"/>
      <c r="I179" s="407"/>
      <c r="J179" s="407"/>
      <c r="K179" s="407"/>
      <c r="L179" s="407"/>
      <c r="M179" s="407"/>
      <c r="N179" s="407"/>
      <c r="O179" s="407"/>
      <c r="P179" s="407"/>
      <c r="Q179" s="407"/>
      <c r="R179" s="407"/>
      <c r="S179" s="407"/>
      <c r="T179" s="407"/>
      <c r="U179" s="407"/>
      <c r="V179" s="407"/>
      <c r="W179" s="407"/>
      <c r="X179" s="407"/>
      <c r="Y179" s="407"/>
      <c r="Z179" s="407"/>
      <c r="AA179" s="407"/>
      <c r="AB179" s="407"/>
      <c r="AC179" s="407"/>
      <c r="AD179" s="407"/>
      <c r="AE179" s="407"/>
      <c r="AF179" s="407"/>
      <c r="AG179" s="407"/>
      <c r="AH179" s="407"/>
      <c r="AI179" s="407"/>
      <c r="AJ179" s="407"/>
      <c r="AK179" s="407"/>
      <c r="AL179" s="407"/>
      <c r="AM179" s="407"/>
      <c r="AN179" s="407"/>
      <c r="AO179" s="407"/>
      <c r="AP179" s="407"/>
      <c r="AQ179" s="407"/>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0" t="s">
        <v>351</v>
      </c>
      <c r="C180" s="272"/>
      <c r="D180" s="272"/>
      <c r="E180" s="272"/>
      <c r="F180" s="272"/>
      <c r="G180" s="272"/>
      <c r="H180" s="272"/>
      <c r="I180" s="272"/>
      <c r="J180" s="272"/>
      <c r="K180" s="272"/>
      <c r="L180" s="272"/>
      <c r="M180" s="272"/>
      <c r="N180" s="272"/>
      <c r="O180" s="272"/>
      <c r="P180" s="272"/>
      <c r="Q180" s="272"/>
      <c r="R180" s="272"/>
      <c r="S180" s="272"/>
      <c r="T180" s="272"/>
      <c r="U180" s="272"/>
      <c r="V180" s="272"/>
      <c r="W180" s="272"/>
      <c r="X180" s="272"/>
      <c r="Y180" s="272"/>
      <c r="Z180" s="272"/>
      <c r="AA180" s="272"/>
      <c r="AB180" s="272"/>
      <c r="AC180" s="272"/>
      <c r="AD180" s="272"/>
      <c r="AE180" s="272"/>
      <c r="AF180" s="272"/>
      <c r="AG180" s="272"/>
      <c r="AH180" s="272"/>
      <c r="AI180" s="272"/>
      <c r="AJ180" s="272"/>
      <c r="AK180" s="272"/>
      <c r="AL180" s="272"/>
      <c r="AM180" s="272"/>
      <c r="AN180" s="272"/>
      <c r="AO180" s="272"/>
      <c r="AP180" s="272"/>
      <c r="AQ180" s="27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0" t="s">
        <v>366</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404" t="s">
        <v>319</v>
      </c>
      <c r="C182" s="405"/>
      <c r="D182" s="405"/>
      <c r="E182" s="405"/>
      <c r="F182" s="405"/>
      <c r="G182" s="405"/>
      <c r="H182" s="405"/>
      <c r="I182" s="405"/>
      <c r="J182" s="405"/>
      <c r="K182" s="405"/>
      <c r="L182" s="405"/>
      <c r="M182" s="405"/>
      <c r="N182" s="405"/>
      <c r="O182" s="405"/>
      <c r="P182" s="405"/>
      <c r="Q182" s="405"/>
      <c r="R182" s="405"/>
      <c r="S182" s="405"/>
      <c r="T182" s="405"/>
      <c r="U182" s="405"/>
      <c r="V182" s="405"/>
      <c r="W182" s="405"/>
      <c r="X182" s="405"/>
      <c r="Y182" s="405"/>
      <c r="Z182" s="405"/>
      <c r="AA182" s="405"/>
      <c r="AB182" s="405"/>
      <c r="AC182" s="405"/>
      <c r="AD182" s="405"/>
      <c r="AE182" s="405"/>
      <c r="AF182" s="405"/>
      <c r="AG182" s="405"/>
      <c r="AH182" s="405"/>
      <c r="AI182" s="405"/>
      <c r="AJ182" s="405"/>
      <c r="AK182" s="405"/>
      <c r="AL182" s="405"/>
      <c r="AM182" s="405"/>
      <c r="AN182" s="405"/>
      <c r="AO182" s="405"/>
      <c r="AP182" s="405"/>
      <c r="AQ182" s="40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8" t="s">
        <v>354</v>
      </c>
      <c r="C183" s="409"/>
      <c r="D183" s="409"/>
      <c r="E183" s="409"/>
      <c r="F183" s="409"/>
      <c r="G183" s="409"/>
      <c r="H183" s="409"/>
      <c r="I183" s="409"/>
      <c r="J183" s="409"/>
      <c r="K183" s="409"/>
      <c r="L183" s="409"/>
      <c r="M183" s="409"/>
      <c r="N183" s="409"/>
      <c r="O183" s="409"/>
      <c r="P183" s="409"/>
      <c r="Q183" s="409"/>
      <c r="R183" s="409"/>
      <c r="S183" s="409"/>
      <c r="T183" s="409"/>
      <c r="U183" s="409"/>
      <c r="V183" s="409"/>
      <c r="W183" s="409"/>
      <c r="X183" s="409"/>
      <c r="Y183" s="409"/>
      <c r="Z183" s="409"/>
      <c r="AA183" s="409"/>
      <c r="AB183" s="409"/>
      <c r="AC183" s="409"/>
      <c r="AD183" s="409"/>
      <c r="AE183" s="409"/>
      <c r="AF183" s="409"/>
      <c r="AG183" s="409"/>
      <c r="AH183" s="409"/>
      <c r="AI183" s="409"/>
      <c r="AJ183" s="409"/>
      <c r="AK183" s="409"/>
      <c r="AL183" s="409"/>
      <c r="AM183" s="409"/>
      <c r="AN183" s="409"/>
      <c r="AO183" s="409"/>
      <c r="AP183" s="409"/>
      <c r="AQ183" s="410"/>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6" t="s">
        <v>348</v>
      </c>
      <c r="C184" s="407"/>
      <c r="D184" s="407"/>
      <c r="E184" s="407"/>
      <c r="F184" s="407"/>
      <c r="G184" s="407"/>
      <c r="H184" s="407"/>
      <c r="I184" s="407"/>
      <c r="J184" s="407"/>
      <c r="K184" s="407"/>
      <c r="L184" s="407"/>
      <c r="M184" s="407"/>
      <c r="N184" s="407"/>
      <c r="O184" s="407"/>
      <c r="P184" s="407"/>
      <c r="Q184" s="407"/>
      <c r="R184" s="407"/>
      <c r="S184" s="407"/>
      <c r="T184" s="407"/>
      <c r="U184" s="407"/>
      <c r="V184" s="407"/>
      <c r="W184" s="407"/>
      <c r="X184" s="407"/>
      <c r="Y184" s="407"/>
      <c r="Z184" s="407"/>
      <c r="AA184" s="407"/>
      <c r="AB184" s="407"/>
      <c r="AC184" s="407"/>
      <c r="AD184" s="407"/>
      <c r="AE184" s="407"/>
      <c r="AF184" s="407"/>
      <c r="AG184" s="407"/>
      <c r="AH184" s="407"/>
      <c r="AI184" s="407"/>
      <c r="AJ184" s="407"/>
      <c r="AK184" s="407"/>
      <c r="AL184" s="407"/>
      <c r="AM184" s="407"/>
      <c r="AN184" s="407"/>
      <c r="AO184" s="407"/>
      <c r="AP184" s="407"/>
      <c r="AQ184" s="407"/>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349</v>
      </c>
      <c r="C185" s="272"/>
      <c r="D185" s="272"/>
      <c r="E185" s="272"/>
      <c r="F185" s="272"/>
      <c r="G185" s="272"/>
      <c r="H185" s="272"/>
      <c r="I185" s="272"/>
      <c r="J185" s="272"/>
      <c r="K185" s="272"/>
      <c r="L185" s="272"/>
      <c r="M185" s="272"/>
      <c r="N185" s="272"/>
      <c r="O185" s="272"/>
      <c r="P185" s="272"/>
      <c r="Q185" s="272"/>
      <c r="R185" s="272"/>
      <c r="S185" s="272"/>
      <c r="T185" s="272"/>
      <c r="U185" s="272"/>
      <c r="V185" s="272"/>
      <c r="W185" s="272"/>
      <c r="X185" s="272"/>
      <c r="Y185" s="272"/>
      <c r="Z185" s="272"/>
      <c r="AA185" s="272"/>
      <c r="AB185" s="272"/>
      <c r="AC185" s="272"/>
      <c r="AD185" s="272"/>
      <c r="AE185" s="272"/>
      <c r="AF185" s="272"/>
      <c r="AG185" s="272"/>
      <c r="AH185" s="272"/>
      <c r="AI185" s="272"/>
      <c r="AJ185" s="272"/>
      <c r="AK185" s="272"/>
      <c r="AL185" s="272"/>
      <c r="AM185" s="272"/>
      <c r="AN185" s="272"/>
      <c r="AO185" s="272"/>
      <c r="AP185" s="272"/>
      <c r="AQ185" s="27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0" t="s">
        <v>373</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0" t="s">
        <v>352</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404" t="s">
        <v>397</v>
      </c>
      <c r="C188" s="405"/>
      <c r="D188" s="405"/>
      <c r="E188" s="405"/>
      <c r="F188" s="405"/>
      <c r="G188" s="405"/>
      <c r="H188" s="405"/>
      <c r="I188" s="405"/>
      <c r="J188" s="405"/>
      <c r="K188" s="405"/>
      <c r="L188" s="405"/>
      <c r="M188" s="405"/>
      <c r="N188" s="405"/>
      <c r="O188" s="405"/>
      <c r="P188" s="405"/>
      <c r="Q188" s="405"/>
      <c r="R188" s="405"/>
      <c r="S188" s="405"/>
      <c r="T188" s="405"/>
      <c r="U188" s="405"/>
      <c r="V188" s="405"/>
      <c r="W188" s="405"/>
      <c r="X188" s="405"/>
      <c r="Y188" s="405"/>
      <c r="Z188" s="405"/>
      <c r="AA188" s="405"/>
      <c r="AB188" s="405"/>
      <c r="AC188" s="405"/>
      <c r="AD188" s="405"/>
      <c r="AE188" s="405"/>
      <c r="AF188" s="405"/>
      <c r="AG188" s="405"/>
      <c r="AH188" s="405"/>
      <c r="AI188" s="405"/>
      <c r="AJ188" s="405"/>
      <c r="AK188" s="405"/>
      <c r="AL188" s="405"/>
      <c r="AM188" s="405"/>
      <c r="AN188" s="405"/>
      <c r="AO188" s="405"/>
      <c r="AP188" s="405"/>
      <c r="AQ188" s="40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8" t="s">
        <v>367</v>
      </c>
      <c r="C189" s="409"/>
      <c r="D189" s="409"/>
      <c r="E189" s="409"/>
      <c r="F189" s="409"/>
      <c r="G189" s="409"/>
      <c r="H189" s="409"/>
      <c r="I189" s="409"/>
      <c r="J189" s="409"/>
      <c r="K189" s="409"/>
      <c r="L189" s="409"/>
      <c r="M189" s="409"/>
      <c r="N189" s="409"/>
      <c r="O189" s="409"/>
      <c r="P189" s="409"/>
      <c r="Q189" s="409"/>
      <c r="R189" s="409"/>
      <c r="S189" s="409"/>
      <c r="T189" s="409"/>
      <c r="U189" s="409"/>
      <c r="V189" s="409"/>
      <c r="W189" s="409"/>
      <c r="X189" s="409"/>
      <c r="Y189" s="409"/>
      <c r="Z189" s="409"/>
      <c r="AA189" s="409"/>
      <c r="AB189" s="409"/>
      <c r="AC189" s="409"/>
      <c r="AD189" s="409"/>
      <c r="AE189" s="409"/>
      <c r="AF189" s="409"/>
      <c r="AG189" s="409"/>
      <c r="AH189" s="409"/>
      <c r="AI189" s="409"/>
      <c r="AJ189" s="409"/>
      <c r="AK189" s="409"/>
      <c r="AL189" s="409"/>
      <c r="AM189" s="409"/>
      <c r="AN189" s="409"/>
      <c r="AO189" s="409"/>
      <c r="AP189" s="409"/>
      <c r="AQ189" s="410"/>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11" t="s">
        <v>355</v>
      </c>
      <c r="C190" s="407"/>
      <c r="D190" s="407"/>
      <c r="E190" s="407"/>
      <c r="F190" s="407"/>
      <c r="G190" s="407"/>
      <c r="H190" s="407"/>
      <c r="I190" s="407"/>
      <c r="J190" s="407"/>
      <c r="K190" s="407"/>
      <c r="L190" s="407"/>
      <c r="M190" s="407"/>
      <c r="N190" s="407"/>
      <c r="O190" s="407"/>
      <c r="P190" s="407"/>
      <c r="Q190" s="407"/>
      <c r="R190" s="407"/>
      <c r="S190" s="407"/>
      <c r="T190" s="407"/>
      <c r="U190" s="407"/>
      <c r="V190" s="407"/>
      <c r="W190" s="407"/>
      <c r="X190" s="407"/>
      <c r="Y190" s="407"/>
      <c r="Z190" s="407"/>
      <c r="AA190" s="407"/>
      <c r="AB190" s="407"/>
      <c r="AC190" s="407"/>
      <c r="AD190" s="407"/>
      <c r="AE190" s="407"/>
      <c r="AF190" s="407"/>
      <c r="AG190" s="407"/>
      <c r="AH190" s="407"/>
      <c r="AI190" s="407"/>
      <c r="AJ190" s="407"/>
      <c r="AK190" s="407"/>
      <c r="AL190" s="407"/>
      <c r="AM190" s="407"/>
      <c r="AN190" s="407"/>
      <c r="AO190" s="407"/>
      <c r="AP190" s="407"/>
      <c r="AQ190" s="407"/>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7" t="s">
        <v>368</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12" t="s">
        <v>369</v>
      </c>
      <c r="C192" s="405"/>
      <c r="D192" s="405"/>
      <c r="E192" s="405"/>
      <c r="F192" s="405"/>
      <c r="G192" s="405"/>
      <c r="H192" s="405"/>
      <c r="I192" s="405"/>
      <c r="J192" s="405"/>
      <c r="K192" s="405"/>
      <c r="L192" s="405"/>
      <c r="M192" s="405"/>
      <c r="N192" s="405"/>
      <c r="O192" s="405"/>
      <c r="P192" s="405"/>
      <c r="Q192" s="405"/>
      <c r="R192" s="405"/>
      <c r="S192" s="405"/>
      <c r="T192" s="405"/>
      <c r="U192" s="405"/>
      <c r="V192" s="405"/>
      <c r="W192" s="405"/>
      <c r="X192" s="405"/>
      <c r="Y192" s="405"/>
      <c r="Z192" s="405"/>
      <c r="AA192" s="405"/>
      <c r="AB192" s="405"/>
      <c r="AC192" s="405"/>
      <c r="AD192" s="405"/>
      <c r="AE192" s="405"/>
      <c r="AF192" s="405"/>
      <c r="AG192" s="405"/>
      <c r="AH192" s="405"/>
      <c r="AI192" s="405"/>
      <c r="AJ192" s="405"/>
      <c r="AK192" s="405"/>
      <c r="AL192" s="405"/>
      <c r="AM192" s="405"/>
      <c r="AN192" s="405"/>
      <c r="AO192" s="405"/>
      <c r="AP192" s="405"/>
      <c r="AQ192" s="40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8" t="s">
        <v>370</v>
      </c>
      <c r="C193" s="409"/>
      <c r="D193" s="409"/>
      <c r="E193" s="409"/>
      <c r="F193" s="409"/>
      <c r="G193" s="409"/>
      <c r="H193" s="409"/>
      <c r="I193" s="409"/>
      <c r="J193" s="409"/>
      <c r="K193" s="409"/>
      <c r="L193" s="409"/>
      <c r="M193" s="409"/>
      <c r="N193" s="409"/>
      <c r="O193" s="409"/>
      <c r="P193" s="409"/>
      <c r="Q193" s="409"/>
      <c r="R193" s="409"/>
      <c r="S193" s="409"/>
      <c r="T193" s="409"/>
      <c r="U193" s="409"/>
      <c r="V193" s="409"/>
      <c r="W193" s="409"/>
      <c r="X193" s="409"/>
      <c r="Y193" s="409"/>
      <c r="Z193" s="409"/>
      <c r="AA193" s="409"/>
      <c r="AB193" s="409"/>
      <c r="AC193" s="409"/>
      <c r="AD193" s="409"/>
      <c r="AE193" s="409"/>
      <c r="AF193" s="409"/>
      <c r="AG193" s="409"/>
      <c r="AH193" s="409"/>
      <c r="AI193" s="409"/>
      <c r="AJ193" s="409"/>
      <c r="AK193" s="409"/>
      <c r="AL193" s="409"/>
      <c r="AM193" s="409"/>
      <c r="AN193" s="409"/>
      <c r="AO193" s="409"/>
      <c r="AP193" s="409"/>
      <c r="AQ193" s="410"/>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13" t="s">
        <v>371</v>
      </c>
      <c r="C194" s="407"/>
      <c r="D194" s="407"/>
      <c r="E194" s="407"/>
      <c r="F194" s="407"/>
      <c r="G194" s="407"/>
      <c r="H194" s="407"/>
      <c r="I194" s="407"/>
      <c r="J194" s="407"/>
      <c r="K194" s="407"/>
      <c r="L194" s="407"/>
      <c r="M194" s="407"/>
      <c r="N194" s="407"/>
      <c r="O194" s="407"/>
      <c r="P194" s="407"/>
      <c r="Q194" s="407"/>
      <c r="R194" s="407"/>
      <c r="S194" s="407"/>
      <c r="T194" s="407"/>
      <c r="U194" s="407"/>
      <c r="V194" s="407"/>
      <c r="W194" s="407"/>
      <c r="X194" s="407"/>
      <c r="Y194" s="407"/>
      <c r="Z194" s="407"/>
      <c r="AA194" s="407"/>
      <c r="AB194" s="407"/>
      <c r="AC194" s="407"/>
      <c r="AD194" s="407"/>
      <c r="AE194" s="407"/>
      <c r="AF194" s="407"/>
      <c r="AG194" s="407"/>
      <c r="AH194" s="407"/>
      <c r="AI194" s="407"/>
      <c r="AJ194" s="407"/>
      <c r="AK194" s="407"/>
      <c r="AL194" s="407"/>
      <c r="AM194" s="407"/>
      <c r="AN194" s="407"/>
      <c r="AO194" s="407"/>
      <c r="AP194" s="407"/>
      <c r="AQ194" s="40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7" t="s">
        <v>300</v>
      </c>
      <c r="D195" s="9"/>
      <c r="E195" s="9"/>
      <c r="F195" s="9"/>
      <c r="G195" s="9"/>
      <c r="H195" s="9"/>
      <c r="I195" s="9"/>
      <c r="J195" s="9"/>
      <c r="K195" s="9"/>
      <c r="L195" s="9"/>
      <c r="M195" s="9"/>
      <c r="AQ195" s="372"/>
    </row>
    <row r="196" spans="1:103" x14ac:dyDescent="0.2">
      <c r="B196" s="368" t="s">
        <v>320</v>
      </c>
      <c r="C196" s="344"/>
      <c r="D196" s="344"/>
      <c r="E196" s="344"/>
      <c r="F196" s="344"/>
      <c r="G196" s="344"/>
      <c r="H196" s="344"/>
      <c r="I196" s="344"/>
      <c r="J196" s="344"/>
      <c r="K196" s="344"/>
      <c r="L196" s="344"/>
      <c r="M196" s="344"/>
      <c r="N196" s="344"/>
      <c r="O196" s="344"/>
      <c r="P196" s="344"/>
      <c r="Q196" s="344"/>
      <c r="R196" s="344"/>
      <c r="S196" s="344"/>
      <c r="T196" s="344"/>
      <c r="U196" s="344"/>
      <c r="V196" s="344"/>
      <c r="W196" s="344"/>
      <c r="X196" s="344"/>
      <c r="Y196" s="344"/>
      <c r="Z196" s="344"/>
      <c r="AA196" s="344"/>
      <c r="AB196" s="344"/>
      <c r="AC196" s="344"/>
      <c r="AD196" s="344"/>
      <c r="AE196" s="344"/>
      <c r="AF196" s="344"/>
      <c r="AG196" s="344"/>
      <c r="AH196" s="344"/>
      <c r="AI196" s="344"/>
      <c r="AJ196" s="344"/>
      <c r="AK196" s="344"/>
      <c r="AL196" s="344"/>
      <c r="AM196" s="344"/>
      <c r="AN196" s="344"/>
      <c r="AO196" s="344"/>
      <c r="AP196" s="344"/>
      <c r="AQ196" s="344"/>
    </row>
    <row r="197" spans="1:103" x14ac:dyDescent="0.2">
      <c r="B197" s="368" t="s">
        <v>321</v>
      </c>
      <c r="C197" s="348"/>
      <c r="D197" s="348"/>
      <c r="E197" s="348"/>
      <c r="F197" s="348"/>
      <c r="G197" s="348"/>
      <c r="H197" s="348"/>
      <c r="I197" s="348"/>
      <c r="J197" s="348"/>
      <c r="K197" s="348"/>
      <c r="L197" s="348"/>
      <c r="M197" s="348"/>
      <c r="N197" s="348"/>
      <c r="O197" s="348"/>
      <c r="P197" s="348"/>
      <c r="Q197" s="348"/>
      <c r="R197" s="348"/>
      <c r="S197" s="348"/>
      <c r="T197" s="348"/>
      <c r="U197" s="348"/>
      <c r="V197" s="348"/>
      <c r="W197" s="348"/>
      <c r="X197" s="348"/>
      <c r="Y197" s="348"/>
      <c r="Z197" s="348"/>
      <c r="AA197" s="348"/>
      <c r="AB197" s="348"/>
      <c r="AC197" s="348"/>
      <c r="AD197" s="348"/>
      <c r="AE197" s="348"/>
      <c r="AF197" s="348"/>
      <c r="AG197" s="348"/>
      <c r="AH197" s="348"/>
      <c r="AI197" s="348"/>
      <c r="AJ197" s="348"/>
      <c r="AK197" s="348"/>
      <c r="AL197" s="348"/>
      <c r="AM197" s="348"/>
      <c r="AN197" s="348"/>
      <c r="AO197" s="348"/>
      <c r="AP197" s="348"/>
      <c r="AQ197" s="348"/>
    </row>
    <row r="198" spans="1:103" x14ac:dyDescent="0.2">
      <c r="B198" s="368" t="s">
        <v>322</v>
      </c>
      <c r="C198" s="348"/>
      <c r="D198" s="348"/>
      <c r="E198" s="348"/>
      <c r="F198" s="348"/>
      <c r="G198" s="348"/>
      <c r="H198" s="348"/>
      <c r="I198" s="348"/>
      <c r="J198" s="348"/>
      <c r="K198" s="348"/>
      <c r="L198" s="348"/>
      <c r="M198" s="348"/>
      <c r="N198" s="348"/>
      <c r="O198" s="348"/>
      <c r="P198" s="348"/>
      <c r="Q198" s="348"/>
      <c r="R198" s="348"/>
      <c r="S198" s="348"/>
      <c r="T198" s="348"/>
      <c r="U198" s="348"/>
      <c r="V198" s="348"/>
      <c r="W198" s="348"/>
      <c r="X198" s="348"/>
      <c r="Y198" s="348"/>
      <c r="Z198" s="348"/>
      <c r="AA198" s="348"/>
      <c r="AB198" s="348"/>
      <c r="AC198" s="348"/>
      <c r="AD198" s="348"/>
      <c r="AE198" s="348"/>
      <c r="AF198" s="348"/>
      <c r="AG198" s="348"/>
      <c r="AH198" s="348"/>
      <c r="AI198" s="348"/>
      <c r="AJ198" s="348"/>
      <c r="AK198" s="348"/>
      <c r="AL198" s="348"/>
      <c r="AM198" s="348"/>
      <c r="AN198" s="348"/>
      <c r="AO198" s="348"/>
      <c r="AP198" s="348"/>
      <c r="AQ198" s="348"/>
    </row>
    <row r="199" spans="1:103" x14ac:dyDescent="0.2">
      <c r="B199" s="367" t="s">
        <v>327</v>
      </c>
      <c r="D199" s="9"/>
      <c r="E199" s="9"/>
      <c r="F199" s="9"/>
      <c r="G199" s="9"/>
      <c r="H199" s="9"/>
      <c r="I199" s="9"/>
      <c r="J199" s="9"/>
      <c r="K199" s="9"/>
      <c r="L199" s="9"/>
      <c r="M199" s="9"/>
      <c r="AQ199" s="44"/>
    </row>
    <row r="200" spans="1:103" x14ac:dyDescent="0.2">
      <c r="B200" s="368" t="s">
        <v>328</v>
      </c>
      <c r="C200" s="422"/>
      <c r="D200" s="373"/>
      <c r="E200" s="373"/>
      <c r="F200" s="373"/>
      <c r="G200" s="373"/>
      <c r="H200" s="373"/>
      <c r="I200" s="373"/>
      <c r="J200" s="373"/>
      <c r="K200" s="373"/>
      <c r="L200" s="373"/>
      <c r="M200" s="373"/>
      <c r="N200" s="373"/>
      <c r="O200" s="373"/>
      <c r="P200" s="373"/>
      <c r="Q200" s="373"/>
      <c r="R200" s="373"/>
      <c r="S200" s="373"/>
      <c r="T200" s="373"/>
      <c r="U200" s="373"/>
      <c r="V200" s="373"/>
      <c r="W200" s="373"/>
      <c r="X200" s="373"/>
      <c r="Y200" s="373"/>
      <c r="Z200" s="373"/>
      <c r="AA200" s="373"/>
      <c r="AB200" s="373"/>
      <c r="AC200" s="373"/>
      <c r="AD200" s="373"/>
      <c r="AE200" s="373"/>
      <c r="AF200" s="373"/>
      <c r="AG200" s="373"/>
      <c r="AH200" s="373"/>
      <c r="AI200" s="373"/>
      <c r="AJ200" s="373"/>
      <c r="AK200" s="373"/>
      <c r="AL200" s="373"/>
      <c r="AM200" s="373"/>
      <c r="AN200" s="373"/>
      <c r="AO200" s="373"/>
      <c r="AP200" s="373"/>
      <c r="AQ200" s="373"/>
    </row>
    <row r="201" spans="1:103" x14ac:dyDescent="0.2">
      <c r="B201" s="386" t="s">
        <v>372</v>
      </c>
      <c r="D201" s="9"/>
      <c r="E201" s="9"/>
      <c r="F201" s="9"/>
      <c r="G201" s="9"/>
      <c r="H201" s="9"/>
      <c r="I201" s="9"/>
      <c r="J201" s="9"/>
      <c r="K201" s="9"/>
      <c r="L201" s="9"/>
      <c r="M201" s="9"/>
    </row>
    <row r="202" spans="1:103" x14ac:dyDescent="0.2">
      <c r="B202" s="368" t="s">
        <v>364</v>
      </c>
      <c r="C202" s="373"/>
      <c r="D202" s="373"/>
      <c r="E202" s="373"/>
      <c r="F202" s="373"/>
      <c r="G202" s="373"/>
      <c r="H202" s="373"/>
      <c r="I202" s="373"/>
      <c r="J202" s="373"/>
      <c r="K202" s="373"/>
      <c r="L202" s="373"/>
      <c r="M202" s="373"/>
      <c r="N202" s="373"/>
      <c r="O202" s="373"/>
      <c r="P202" s="373"/>
      <c r="Q202" s="373"/>
      <c r="R202" s="373"/>
      <c r="S202" s="373"/>
      <c r="T202" s="373"/>
      <c r="U202" s="373"/>
      <c r="V202" s="373"/>
      <c r="W202" s="373"/>
      <c r="X202" s="373"/>
      <c r="Y202" s="373"/>
      <c r="Z202" s="373"/>
      <c r="AA202" s="373"/>
      <c r="AB202" s="373"/>
      <c r="AC202" s="373"/>
      <c r="AD202" s="373"/>
      <c r="AE202" s="373"/>
      <c r="AF202" s="373"/>
      <c r="AG202" s="373"/>
      <c r="AH202" s="373"/>
      <c r="AI202" s="373"/>
      <c r="AJ202" s="373"/>
      <c r="AK202" s="373"/>
      <c r="AL202" s="373"/>
      <c r="AM202" s="373"/>
      <c r="AN202" s="373"/>
      <c r="AO202" s="373"/>
      <c r="AP202" s="373"/>
      <c r="AQ202" s="373"/>
    </row>
    <row r="203" spans="1:103" x14ac:dyDescent="0.2">
      <c r="B203" s="386" t="s">
        <v>384</v>
      </c>
      <c r="D203" s="9"/>
      <c r="E203" s="9"/>
      <c r="F203" s="9"/>
      <c r="G203" s="9"/>
      <c r="H203" s="9"/>
      <c r="I203" s="9"/>
      <c r="J203" s="9"/>
      <c r="K203" s="9"/>
      <c r="L203" s="9"/>
      <c r="M203" s="9"/>
    </row>
    <row r="204" spans="1:103" x14ac:dyDescent="0.2">
      <c r="B204" s="368" t="s">
        <v>385</v>
      </c>
      <c r="C204" s="267"/>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374</v>
      </c>
      <c r="B5" s="244">
        <f t="array" ref="B5:AP5">Inputs!C149:AQ149</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375</v>
      </c>
      <c r="B6" s="397">
        <f t="array" ref="B6:AP6">Inputs!C150:AQ150</f>
        <v>0</v>
      </c>
      <c r="C6" s="397">
        <v>0</v>
      </c>
      <c r="D6" s="397">
        <v>0</v>
      </c>
      <c r="E6" s="397">
        <v>0</v>
      </c>
      <c r="F6" s="397">
        <v>0</v>
      </c>
      <c r="G6" s="397">
        <v>0</v>
      </c>
      <c r="H6" s="397">
        <v>0</v>
      </c>
      <c r="I6" s="397">
        <v>0</v>
      </c>
      <c r="J6" s="397">
        <v>0</v>
      </c>
      <c r="K6" s="397">
        <v>0</v>
      </c>
      <c r="L6" s="397">
        <v>0</v>
      </c>
      <c r="M6" s="397">
        <v>0</v>
      </c>
      <c r="N6" s="397">
        <v>0</v>
      </c>
      <c r="O6" s="397">
        <v>0</v>
      </c>
      <c r="P6" s="397">
        <v>0</v>
      </c>
      <c r="Q6" s="397">
        <v>0</v>
      </c>
      <c r="R6" s="397">
        <v>0</v>
      </c>
      <c r="S6" s="397">
        <v>0</v>
      </c>
      <c r="T6" s="397">
        <v>0</v>
      </c>
      <c r="U6" s="397">
        <v>0</v>
      </c>
      <c r="V6" s="397">
        <v>0</v>
      </c>
      <c r="W6" s="397">
        <v>0</v>
      </c>
      <c r="X6" s="397">
        <v>0</v>
      </c>
      <c r="Y6" s="397">
        <v>0</v>
      </c>
      <c r="Z6" s="397">
        <v>0</v>
      </c>
      <c r="AA6" s="397">
        <v>0</v>
      </c>
      <c r="AB6" s="397">
        <v>0</v>
      </c>
      <c r="AC6" s="397">
        <v>0</v>
      </c>
      <c r="AD6" s="397">
        <v>0</v>
      </c>
      <c r="AE6" s="397">
        <v>0</v>
      </c>
      <c r="AF6" s="397">
        <v>0</v>
      </c>
      <c r="AG6" s="397">
        <v>0</v>
      </c>
      <c r="AH6" s="397">
        <v>0</v>
      </c>
      <c r="AI6" s="397">
        <v>0</v>
      </c>
      <c r="AJ6" s="397">
        <v>0</v>
      </c>
      <c r="AK6" s="397">
        <v>0</v>
      </c>
      <c r="AL6" s="397">
        <v>0</v>
      </c>
      <c r="AM6" s="397">
        <v>0</v>
      </c>
      <c r="AN6" s="397">
        <v>0</v>
      </c>
      <c r="AO6" s="397">
        <v>0</v>
      </c>
      <c r="AP6" s="397">
        <v>0</v>
      </c>
    </row>
    <row r="7" spans="1:42" x14ac:dyDescent="0.2">
      <c r="A7" s="363" t="s">
        <v>393</v>
      </c>
      <c r="B7" s="400">
        <f>SUM(B5:B6)</f>
        <v>0</v>
      </c>
      <c r="C7" s="400">
        <f t="shared" ref="C7:AP7" si="1">SUM(C5:C6)</f>
        <v>0</v>
      </c>
      <c r="D7" s="400">
        <f t="shared" si="1"/>
        <v>0</v>
      </c>
      <c r="E7" s="400">
        <f t="shared" si="1"/>
        <v>0</v>
      </c>
      <c r="F7" s="400">
        <f t="shared" si="1"/>
        <v>0</v>
      </c>
      <c r="G7" s="400">
        <f t="shared" si="1"/>
        <v>0</v>
      </c>
      <c r="H7" s="400">
        <f t="shared" si="1"/>
        <v>0</v>
      </c>
      <c r="I7" s="400">
        <f t="shared" si="1"/>
        <v>0</v>
      </c>
      <c r="J7" s="400">
        <f t="shared" si="1"/>
        <v>0</v>
      </c>
      <c r="K7" s="400">
        <f t="shared" si="1"/>
        <v>0</v>
      </c>
      <c r="L7" s="400">
        <f t="shared" si="1"/>
        <v>0</v>
      </c>
      <c r="M7" s="400">
        <f t="shared" si="1"/>
        <v>0</v>
      </c>
      <c r="N7" s="400">
        <f t="shared" si="1"/>
        <v>0</v>
      </c>
      <c r="O7" s="400">
        <f t="shared" si="1"/>
        <v>0</v>
      </c>
      <c r="P7" s="400">
        <f t="shared" si="1"/>
        <v>0</v>
      </c>
      <c r="Q7" s="400">
        <f t="shared" si="1"/>
        <v>0</v>
      </c>
      <c r="R7" s="400">
        <f t="shared" si="1"/>
        <v>0</v>
      </c>
      <c r="S7" s="400">
        <f t="shared" si="1"/>
        <v>0</v>
      </c>
      <c r="T7" s="400">
        <f t="shared" si="1"/>
        <v>0</v>
      </c>
      <c r="U7" s="400">
        <f t="shared" si="1"/>
        <v>0</v>
      </c>
      <c r="V7" s="400">
        <f t="shared" si="1"/>
        <v>0</v>
      </c>
      <c r="W7" s="400">
        <f t="shared" si="1"/>
        <v>0</v>
      </c>
      <c r="X7" s="400">
        <f t="shared" si="1"/>
        <v>0</v>
      </c>
      <c r="Y7" s="400">
        <f t="shared" si="1"/>
        <v>0</v>
      </c>
      <c r="Z7" s="400">
        <f t="shared" si="1"/>
        <v>0</v>
      </c>
      <c r="AA7" s="400">
        <f t="shared" si="1"/>
        <v>0</v>
      </c>
      <c r="AB7" s="400">
        <f t="shared" si="1"/>
        <v>0</v>
      </c>
      <c r="AC7" s="400">
        <f t="shared" si="1"/>
        <v>0</v>
      </c>
      <c r="AD7" s="400">
        <f t="shared" si="1"/>
        <v>0</v>
      </c>
      <c r="AE7" s="400">
        <f t="shared" si="1"/>
        <v>0</v>
      </c>
      <c r="AF7" s="400">
        <f t="shared" si="1"/>
        <v>0</v>
      </c>
      <c r="AG7" s="400">
        <f t="shared" si="1"/>
        <v>0</v>
      </c>
      <c r="AH7" s="400">
        <f t="shared" si="1"/>
        <v>0</v>
      </c>
      <c r="AI7" s="400">
        <f t="shared" si="1"/>
        <v>0</v>
      </c>
      <c r="AJ7" s="400">
        <f t="shared" si="1"/>
        <v>0</v>
      </c>
      <c r="AK7" s="400">
        <f t="shared" si="1"/>
        <v>0</v>
      </c>
      <c r="AL7" s="400">
        <f t="shared" si="1"/>
        <v>0</v>
      </c>
      <c r="AM7" s="400">
        <f t="shared" si="1"/>
        <v>0</v>
      </c>
      <c r="AN7" s="400">
        <f t="shared" si="1"/>
        <v>0</v>
      </c>
      <c r="AO7" s="400">
        <f t="shared" si="1"/>
        <v>0</v>
      </c>
      <c r="AP7" s="400">
        <f t="shared" si="1"/>
        <v>0</v>
      </c>
    </row>
    <row r="8" spans="1:42" x14ac:dyDescent="0.2">
      <c r="A8" s="363" t="s">
        <v>394</v>
      </c>
      <c r="B8" s="400">
        <f t="array" ref="B8:AP10">Inputs!C152:AQ154</f>
        <v>0</v>
      </c>
      <c r="C8" s="400">
        <v>0</v>
      </c>
      <c r="D8" s="400">
        <v>0</v>
      </c>
      <c r="E8" s="400">
        <v>0</v>
      </c>
      <c r="F8" s="400">
        <v>0</v>
      </c>
      <c r="G8" s="400">
        <v>0</v>
      </c>
      <c r="H8" s="400">
        <v>0</v>
      </c>
      <c r="I8" s="400">
        <v>0</v>
      </c>
      <c r="J8" s="400">
        <v>0</v>
      </c>
      <c r="K8" s="400">
        <v>0</v>
      </c>
      <c r="L8" s="400">
        <v>0</v>
      </c>
      <c r="M8" s="400">
        <v>0</v>
      </c>
      <c r="N8" s="400">
        <v>0</v>
      </c>
      <c r="O8" s="400">
        <v>0</v>
      </c>
      <c r="P8" s="400">
        <v>0</v>
      </c>
      <c r="Q8" s="400">
        <v>0</v>
      </c>
      <c r="R8" s="400">
        <v>0</v>
      </c>
      <c r="S8" s="400">
        <v>0</v>
      </c>
      <c r="T8" s="400">
        <v>0</v>
      </c>
      <c r="U8" s="400">
        <v>0</v>
      </c>
      <c r="V8" s="400">
        <v>0</v>
      </c>
      <c r="W8" s="400">
        <v>0</v>
      </c>
      <c r="X8" s="400">
        <v>0</v>
      </c>
      <c r="Y8" s="400">
        <v>0</v>
      </c>
      <c r="Z8" s="400">
        <v>0</v>
      </c>
      <c r="AA8" s="400">
        <v>0</v>
      </c>
      <c r="AB8" s="400">
        <v>0</v>
      </c>
      <c r="AC8" s="400">
        <v>0</v>
      </c>
      <c r="AD8" s="400">
        <v>0</v>
      </c>
      <c r="AE8" s="400">
        <v>0</v>
      </c>
      <c r="AF8" s="400">
        <v>0</v>
      </c>
      <c r="AG8" s="400">
        <v>0</v>
      </c>
      <c r="AH8" s="400">
        <v>0</v>
      </c>
      <c r="AI8" s="400">
        <v>0</v>
      </c>
      <c r="AJ8" s="400">
        <v>0</v>
      </c>
      <c r="AK8" s="400">
        <v>0</v>
      </c>
      <c r="AL8" s="400">
        <v>0</v>
      </c>
      <c r="AM8" s="400">
        <v>0</v>
      </c>
      <c r="AN8" s="400">
        <v>0</v>
      </c>
      <c r="AO8" s="400">
        <v>0</v>
      </c>
      <c r="AP8" s="400">
        <v>0</v>
      </c>
    </row>
    <row r="9" spans="1:42" x14ac:dyDescent="0.2">
      <c r="A9" s="363" t="s">
        <v>395</v>
      </c>
      <c r="B9" s="400">
        <v>0</v>
      </c>
      <c r="C9" s="400">
        <v>0</v>
      </c>
      <c r="D9" s="400">
        <v>0</v>
      </c>
      <c r="E9" s="400">
        <v>0</v>
      </c>
      <c r="F9" s="400">
        <v>0</v>
      </c>
      <c r="G9" s="400">
        <v>0</v>
      </c>
      <c r="H9" s="400">
        <v>0</v>
      </c>
      <c r="I9" s="400">
        <v>0</v>
      </c>
      <c r="J9" s="400">
        <v>0</v>
      </c>
      <c r="K9" s="400">
        <v>0</v>
      </c>
      <c r="L9" s="400">
        <v>0</v>
      </c>
      <c r="M9" s="400">
        <v>0</v>
      </c>
      <c r="N9" s="400">
        <v>0</v>
      </c>
      <c r="O9" s="400">
        <v>0</v>
      </c>
      <c r="P9" s="400">
        <v>0</v>
      </c>
      <c r="Q9" s="400">
        <v>0</v>
      </c>
      <c r="R9" s="400">
        <v>0</v>
      </c>
      <c r="S9" s="400">
        <v>0</v>
      </c>
      <c r="T9" s="400">
        <v>0</v>
      </c>
      <c r="U9" s="400">
        <v>0</v>
      </c>
      <c r="V9" s="400">
        <v>0</v>
      </c>
      <c r="W9" s="400">
        <v>0</v>
      </c>
      <c r="X9" s="400">
        <v>0</v>
      </c>
      <c r="Y9" s="400">
        <v>0</v>
      </c>
      <c r="Z9" s="400">
        <v>0</v>
      </c>
      <c r="AA9" s="400">
        <v>0</v>
      </c>
      <c r="AB9" s="400">
        <v>0</v>
      </c>
      <c r="AC9" s="400">
        <v>0</v>
      </c>
      <c r="AD9" s="400">
        <v>0</v>
      </c>
      <c r="AE9" s="400">
        <v>0</v>
      </c>
      <c r="AF9" s="400">
        <v>0</v>
      </c>
      <c r="AG9" s="400">
        <v>0</v>
      </c>
      <c r="AH9" s="400">
        <v>0</v>
      </c>
      <c r="AI9" s="400">
        <v>0</v>
      </c>
      <c r="AJ9" s="400">
        <v>0</v>
      </c>
      <c r="AK9" s="400">
        <v>0</v>
      </c>
      <c r="AL9" s="400">
        <v>0</v>
      </c>
      <c r="AM9" s="400">
        <v>0</v>
      </c>
      <c r="AN9" s="400">
        <v>0</v>
      </c>
      <c r="AO9" s="400">
        <v>0</v>
      </c>
      <c r="AP9" s="400">
        <v>0</v>
      </c>
    </row>
    <row r="10" spans="1:42" x14ac:dyDescent="0.2">
      <c r="A10" s="363" t="s">
        <v>396</v>
      </c>
      <c r="B10" s="400">
        <v>0</v>
      </c>
      <c r="C10" s="400">
        <v>0</v>
      </c>
      <c r="D10" s="400">
        <v>0</v>
      </c>
      <c r="E10" s="400">
        <v>0</v>
      </c>
      <c r="F10" s="400">
        <v>0</v>
      </c>
      <c r="G10" s="400">
        <v>0</v>
      </c>
      <c r="H10" s="400">
        <v>0</v>
      </c>
      <c r="I10" s="400">
        <v>0</v>
      </c>
      <c r="J10" s="400">
        <v>0</v>
      </c>
      <c r="K10" s="400">
        <v>0</v>
      </c>
      <c r="L10" s="400">
        <v>0</v>
      </c>
      <c r="M10" s="400">
        <v>0</v>
      </c>
      <c r="N10" s="400">
        <v>0</v>
      </c>
      <c r="O10" s="400">
        <v>0</v>
      </c>
      <c r="P10" s="400">
        <v>0</v>
      </c>
      <c r="Q10" s="400">
        <v>0</v>
      </c>
      <c r="R10" s="400">
        <v>0</v>
      </c>
      <c r="S10" s="400">
        <v>0</v>
      </c>
      <c r="T10" s="400">
        <v>0</v>
      </c>
      <c r="U10" s="400">
        <v>0</v>
      </c>
      <c r="V10" s="400">
        <v>0</v>
      </c>
      <c r="W10" s="400">
        <v>0</v>
      </c>
      <c r="X10" s="400">
        <v>0</v>
      </c>
      <c r="Y10" s="400">
        <v>0</v>
      </c>
      <c r="Z10" s="400">
        <v>0</v>
      </c>
      <c r="AA10" s="400">
        <v>0</v>
      </c>
      <c r="AB10" s="400">
        <v>0</v>
      </c>
      <c r="AC10" s="400">
        <v>0</v>
      </c>
      <c r="AD10" s="400">
        <v>0</v>
      </c>
      <c r="AE10" s="400">
        <v>0</v>
      </c>
      <c r="AF10" s="400">
        <v>0</v>
      </c>
      <c r="AG10" s="400">
        <v>0</v>
      </c>
      <c r="AH10" s="400">
        <v>0</v>
      </c>
      <c r="AI10" s="400">
        <v>0</v>
      </c>
      <c r="AJ10" s="400">
        <v>0</v>
      </c>
      <c r="AK10" s="400">
        <v>0</v>
      </c>
      <c r="AL10" s="400">
        <v>0</v>
      </c>
      <c r="AM10" s="400">
        <v>0</v>
      </c>
      <c r="AN10" s="400">
        <v>0</v>
      </c>
      <c r="AO10" s="400">
        <v>0</v>
      </c>
      <c r="AP10" s="400">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357</v>
      </c>
      <c r="B16" s="194">
        <f t="array" ref="B16:AP16">Inputs!C157:AQ157</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356</v>
      </c>
      <c r="B17" s="366">
        <f t="array" ref="B17:AP17">Inputs!C158:AQ158</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3" t="s">
        <v>358</v>
      </c>
      <c r="B18" s="366"/>
      <c r="C18" s="365">
        <f>SUM(C16:C17)</f>
        <v>0</v>
      </c>
      <c r="D18" s="365">
        <f t="shared" ref="D18:AP18" si="3">SUM(D16:D17)</f>
        <v>0</v>
      </c>
      <c r="E18" s="365">
        <f t="shared" si="3"/>
        <v>0</v>
      </c>
      <c r="F18" s="365">
        <f t="shared" si="3"/>
        <v>0</v>
      </c>
      <c r="G18" s="365">
        <f t="shared" si="3"/>
        <v>0</v>
      </c>
      <c r="H18" s="365">
        <f t="shared" si="3"/>
        <v>0</v>
      </c>
      <c r="I18" s="365">
        <f t="shared" si="3"/>
        <v>0</v>
      </c>
      <c r="J18" s="365">
        <f t="shared" si="3"/>
        <v>0</v>
      </c>
      <c r="K18" s="365">
        <f t="shared" si="3"/>
        <v>0</v>
      </c>
      <c r="L18" s="365">
        <f t="shared" si="3"/>
        <v>0</v>
      </c>
      <c r="M18" s="365">
        <f t="shared" si="3"/>
        <v>0</v>
      </c>
      <c r="N18" s="365">
        <f t="shared" si="3"/>
        <v>0</v>
      </c>
      <c r="O18" s="365">
        <f t="shared" si="3"/>
        <v>0</v>
      </c>
      <c r="P18" s="365">
        <f t="shared" si="3"/>
        <v>0</v>
      </c>
      <c r="Q18" s="365">
        <f t="shared" si="3"/>
        <v>0</v>
      </c>
      <c r="R18" s="365">
        <f t="shared" si="3"/>
        <v>0</v>
      </c>
      <c r="S18" s="365">
        <f t="shared" si="3"/>
        <v>0</v>
      </c>
      <c r="T18" s="365">
        <f t="shared" si="3"/>
        <v>0</v>
      </c>
      <c r="U18" s="365">
        <f t="shared" si="3"/>
        <v>0</v>
      </c>
      <c r="V18" s="365">
        <f t="shared" si="3"/>
        <v>0</v>
      </c>
      <c r="W18" s="365">
        <f t="shared" si="3"/>
        <v>0</v>
      </c>
      <c r="X18" s="365">
        <f t="shared" si="3"/>
        <v>0</v>
      </c>
      <c r="Y18" s="365">
        <f t="shared" si="3"/>
        <v>0</v>
      </c>
      <c r="Z18" s="365">
        <f t="shared" si="3"/>
        <v>0</v>
      </c>
      <c r="AA18" s="365">
        <f t="shared" si="3"/>
        <v>0</v>
      </c>
      <c r="AB18" s="365">
        <f t="shared" si="3"/>
        <v>0</v>
      </c>
      <c r="AC18" s="365">
        <f t="shared" si="3"/>
        <v>0</v>
      </c>
      <c r="AD18" s="365">
        <f t="shared" si="3"/>
        <v>0</v>
      </c>
      <c r="AE18" s="365">
        <f t="shared" si="3"/>
        <v>0</v>
      </c>
      <c r="AF18" s="365">
        <f t="shared" si="3"/>
        <v>0</v>
      </c>
      <c r="AG18" s="365">
        <f t="shared" si="3"/>
        <v>0</v>
      </c>
      <c r="AH18" s="365">
        <f t="shared" si="3"/>
        <v>0</v>
      </c>
      <c r="AI18" s="365">
        <f t="shared" si="3"/>
        <v>0</v>
      </c>
      <c r="AJ18" s="365">
        <f t="shared" si="3"/>
        <v>0</v>
      </c>
      <c r="AK18" s="365">
        <f t="shared" si="3"/>
        <v>0</v>
      </c>
      <c r="AL18" s="365">
        <f t="shared" si="3"/>
        <v>0</v>
      </c>
      <c r="AM18" s="365">
        <f t="shared" si="3"/>
        <v>0</v>
      </c>
      <c r="AN18" s="365">
        <f t="shared" si="3"/>
        <v>0</v>
      </c>
      <c r="AO18" s="365">
        <f t="shared" si="3"/>
        <v>0</v>
      </c>
      <c r="AP18" s="365">
        <f t="shared" si="3"/>
        <v>0</v>
      </c>
    </row>
    <row r="19" spans="1:42" x14ac:dyDescent="0.2">
      <c r="A19" s="363" t="s">
        <v>340</v>
      </c>
      <c r="B19" s="366"/>
      <c r="C19" s="365"/>
      <c r="D19" s="365"/>
      <c r="E19" s="365"/>
      <c r="F19" s="365"/>
      <c r="G19" s="365"/>
      <c r="H19" s="365"/>
      <c r="I19" s="365"/>
      <c r="J19" s="365"/>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c r="AI19" s="365"/>
      <c r="AJ19" s="365"/>
      <c r="AK19" s="365"/>
      <c r="AL19" s="365"/>
      <c r="AM19" s="365"/>
      <c r="AN19" s="365"/>
      <c r="AO19" s="365"/>
      <c r="AP19" s="365"/>
    </row>
    <row r="20" spans="1:42" x14ac:dyDescent="0.2">
      <c r="A20" s="117" t="s">
        <v>341</v>
      </c>
      <c r="B20" s="366">
        <f t="array" ref="B20:AP20">Inputs!C160:AQ160</f>
        <v>0</v>
      </c>
      <c r="C20" s="365">
        <v>0</v>
      </c>
      <c r="D20" s="365">
        <v>0</v>
      </c>
      <c r="E20" s="365">
        <v>0</v>
      </c>
      <c r="F20" s="365">
        <v>0</v>
      </c>
      <c r="G20" s="365">
        <v>0</v>
      </c>
      <c r="H20" s="365">
        <v>0</v>
      </c>
      <c r="I20" s="365">
        <v>0</v>
      </c>
      <c r="J20" s="365">
        <v>0</v>
      </c>
      <c r="K20" s="365">
        <v>0</v>
      </c>
      <c r="L20" s="365">
        <v>0</v>
      </c>
      <c r="M20" s="365">
        <v>0</v>
      </c>
      <c r="N20" s="365">
        <v>0</v>
      </c>
      <c r="O20" s="365">
        <v>0</v>
      </c>
      <c r="P20" s="365">
        <v>0</v>
      </c>
      <c r="Q20" s="365">
        <v>0</v>
      </c>
      <c r="R20" s="365">
        <v>0</v>
      </c>
      <c r="S20" s="365">
        <v>0</v>
      </c>
      <c r="T20" s="365">
        <v>0</v>
      </c>
      <c r="U20" s="365">
        <v>0</v>
      </c>
      <c r="V20" s="365">
        <v>0</v>
      </c>
      <c r="W20" s="365">
        <v>0</v>
      </c>
      <c r="X20" s="365">
        <v>0</v>
      </c>
      <c r="Y20" s="365">
        <v>0</v>
      </c>
      <c r="Z20" s="365">
        <v>0</v>
      </c>
      <c r="AA20" s="365">
        <v>0</v>
      </c>
      <c r="AB20" s="365">
        <v>0</v>
      </c>
      <c r="AC20" s="365">
        <v>0</v>
      </c>
      <c r="AD20" s="365">
        <v>0</v>
      </c>
      <c r="AE20" s="365">
        <v>0</v>
      </c>
      <c r="AF20" s="365">
        <v>0</v>
      </c>
      <c r="AG20" s="365">
        <v>0</v>
      </c>
      <c r="AH20" s="365">
        <v>0</v>
      </c>
      <c r="AI20" s="365">
        <v>0</v>
      </c>
      <c r="AJ20" s="365">
        <v>0</v>
      </c>
      <c r="AK20" s="365">
        <v>0</v>
      </c>
      <c r="AL20" s="365">
        <v>0</v>
      </c>
      <c r="AM20" s="365">
        <v>0</v>
      </c>
      <c r="AN20" s="365">
        <v>0</v>
      </c>
      <c r="AO20" s="365">
        <v>0</v>
      </c>
      <c r="AP20" s="365">
        <v>0</v>
      </c>
    </row>
    <row r="21" spans="1:42" x14ac:dyDescent="0.2">
      <c r="A21" s="117" t="s">
        <v>342</v>
      </c>
      <c r="B21" s="366">
        <f t="array" ref="B21:AP21">Inputs!C159:AQ159</f>
        <v>0</v>
      </c>
      <c r="C21" s="365">
        <v>0</v>
      </c>
      <c r="D21" s="365">
        <v>0</v>
      </c>
      <c r="E21" s="365">
        <v>0</v>
      </c>
      <c r="F21" s="365">
        <v>0</v>
      </c>
      <c r="G21" s="365">
        <v>0</v>
      </c>
      <c r="H21" s="365">
        <v>0</v>
      </c>
      <c r="I21" s="365">
        <v>0</v>
      </c>
      <c r="J21" s="365">
        <v>0</v>
      </c>
      <c r="K21" s="365">
        <v>0</v>
      </c>
      <c r="L21" s="365">
        <v>0</v>
      </c>
      <c r="M21" s="365">
        <v>0</v>
      </c>
      <c r="N21" s="365">
        <v>0</v>
      </c>
      <c r="O21" s="365">
        <v>0</v>
      </c>
      <c r="P21" s="365">
        <v>0</v>
      </c>
      <c r="Q21" s="365">
        <v>0</v>
      </c>
      <c r="R21" s="365">
        <v>0</v>
      </c>
      <c r="S21" s="365">
        <v>0</v>
      </c>
      <c r="T21" s="365">
        <v>0</v>
      </c>
      <c r="U21" s="365">
        <v>0</v>
      </c>
      <c r="V21" s="365">
        <v>0</v>
      </c>
      <c r="W21" s="365">
        <v>0</v>
      </c>
      <c r="X21" s="365">
        <v>0</v>
      </c>
      <c r="Y21" s="365">
        <v>0</v>
      </c>
      <c r="Z21" s="365">
        <v>0</v>
      </c>
      <c r="AA21" s="365">
        <v>0</v>
      </c>
      <c r="AB21" s="365">
        <v>0</v>
      </c>
      <c r="AC21" s="365">
        <v>0</v>
      </c>
      <c r="AD21" s="365">
        <v>0</v>
      </c>
      <c r="AE21" s="365">
        <v>0</v>
      </c>
      <c r="AF21" s="365">
        <v>0</v>
      </c>
      <c r="AG21" s="365">
        <v>0</v>
      </c>
      <c r="AH21" s="365">
        <v>0</v>
      </c>
      <c r="AI21" s="365">
        <v>0</v>
      </c>
      <c r="AJ21" s="365">
        <v>0</v>
      </c>
      <c r="AK21" s="365">
        <v>0</v>
      </c>
      <c r="AL21" s="365">
        <v>0</v>
      </c>
      <c r="AM21" s="365">
        <v>0</v>
      </c>
      <c r="AN21" s="365">
        <v>0</v>
      </c>
      <c r="AO21" s="365">
        <v>0</v>
      </c>
      <c r="AP21" s="365">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333</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IF(C2&lt;=analysis_period,C18+C20+C21+C27+C28,0)</f>
        <v>0</v>
      </c>
      <c r="D29" s="202">
        <f t="shared" ref="D29:AP29" si="10">IF(D2&lt;=analysis_period,D18+D20+D21+D27+D28,0)</f>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6">
        <f>IF(D$2&lt;=analysis_period,PropertyTaxAssessedValue*(100-(D$2-1)*prop_tax_assessed_decline)/100,0)</f>
        <v>0</v>
      </c>
      <c r="E31" s="366">
        <f t="shared" ref="E31:AP31" si="11">IF(E$2&lt;=analysis_period,PropertyTaxAssessedValue*(100-(E$2-1)*prop_tax_assessed_decline)/100,0)</f>
        <v>0</v>
      </c>
      <c r="F31" s="366">
        <f t="shared" si="11"/>
        <v>0</v>
      </c>
      <c r="G31" s="366">
        <f t="shared" si="11"/>
        <v>0</v>
      </c>
      <c r="H31" s="366">
        <f t="shared" si="11"/>
        <v>0</v>
      </c>
      <c r="I31" s="366">
        <f t="shared" si="11"/>
        <v>0</v>
      </c>
      <c r="J31" s="366">
        <f t="shared" si="11"/>
        <v>0</v>
      </c>
      <c r="K31" s="366">
        <f t="shared" si="11"/>
        <v>0</v>
      </c>
      <c r="L31" s="366">
        <f t="shared" si="11"/>
        <v>0</v>
      </c>
      <c r="M31" s="366">
        <f t="shared" si="11"/>
        <v>0</v>
      </c>
      <c r="N31" s="366">
        <f t="shared" si="11"/>
        <v>0</v>
      </c>
      <c r="O31" s="366">
        <f t="shared" si="11"/>
        <v>0</v>
      </c>
      <c r="P31" s="366">
        <f t="shared" si="11"/>
        <v>0</v>
      </c>
      <c r="Q31" s="366">
        <f t="shared" si="11"/>
        <v>0</v>
      </c>
      <c r="R31" s="366">
        <f t="shared" si="11"/>
        <v>0</v>
      </c>
      <c r="S31" s="366">
        <f t="shared" si="11"/>
        <v>0</v>
      </c>
      <c r="T31" s="366">
        <f t="shared" si="11"/>
        <v>0</v>
      </c>
      <c r="U31" s="366">
        <f t="shared" si="11"/>
        <v>0</v>
      </c>
      <c r="V31" s="366">
        <f t="shared" si="11"/>
        <v>0</v>
      </c>
      <c r="W31" s="366">
        <f t="shared" si="11"/>
        <v>0</v>
      </c>
      <c r="X31" s="366">
        <f t="shared" si="11"/>
        <v>0</v>
      </c>
      <c r="Y31" s="366">
        <f t="shared" si="11"/>
        <v>0</v>
      </c>
      <c r="Z31" s="366">
        <f t="shared" si="11"/>
        <v>0</v>
      </c>
      <c r="AA31" s="366">
        <f t="shared" si="11"/>
        <v>0</v>
      </c>
      <c r="AB31" s="366">
        <f t="shared" si="11"/>
        <v>0</v>
      </c>
      <c r="AC31" s="366">
        <f t="shared" si="11"/>
        <v>0</v>
      </c>
      <c r="AD31" s="366">
        <f t="shared" si="11"/>
        <v>0</v>
      </c>
      <c r="AE31" s="366">
        <f t="shared" si="11"/>
        <v>0</v>
      </c>
      <c r="AF31" s="366">
        <f t="shared" si="11"/>
        <v>0</v>
      </c>
      <c r="AG31" s="366">
        <f t="shared" si="11"/>
        <v>0</v>
      </c>
      <c r="AH31" s="366">
        <f t="shared" si="11"/>
        <v>0</v>
      </c>
      <c r="AI31" s="366">
        <f t="shared" si="11"/>
        <v>0</v>
      </c>
      <c r="AJ31" s="366">
        <f t="shared" si="11"/>
        <v>0</v>
      </c>
      <c r="AK31" s="366">
        <f t="shared" si="11"/>
        <v>0</v>
      </c>
      <c r="AL31" s="366">
        <f t="shared" si="11"/>
        <v>0</v>
      </c>
      <c r="AM31" s="366">
        <f t="shared" si="11"/>
        <v>0</v>
      </c>
      <c r="AN31" s="366">
        <f t="shared" si="11"/>
        <v>0</v>
      </c>
      <c r="AO31" s="366">
        <f t="shared" si="11"/>
        <v>0</v>
      </c>
      <c r="AP31" s="366">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256</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235</v>
      </c>
      <c r="C34" s="20"/>
      <c r="D34" s="28"/>
      <c r="E34" s="28"/>
      <c r="F34" s="28"/>
      <c r="G34" s="28"/>
      <c r="H34" s="28"/>
      <c r="I34" s="28"/>
      <c r="J34" s="28"/>
      <c r="K34" s="28"/>
      <c r="L34" s="28"/>
      <c r="M34" s="28"/>
      <c r="N34" s="28"/>
      <c r="O34" s="28"/>
      <c r="P34" s="28"/>
      <c r="Q34" s="28"/>
      <c r="R34" s="28"/>
      <c r="S34" s="28"/>
    </row>
    <row r="35" spans="1:42" x14ac:dyDescent="0.2">
      <c r="A35" s="117" t="s">
        <v>236</v>
      </c>
      <c r="C35" s="194">
        <f>IF(C$2&lt;=analysis_period,IF(om_fixed="n/a",Inputs!D162,om_fixed*(1+inflation_rate/100+om_fixed_escal/100)^B$2),0)</f>
        <v>0</v>
      </c>
      <c r="D35" s="194">
        <f>IF(D$2&lt;=analysis_period,IF(om_fixed="n/a",Inputs!E162,om_fixed*(1+inflation_rate/100+om_fixed_escal/100)^C$2),0)</f>
        <v>0</v>
      </c>
      <c r="E35" s="194">
        <f>IF(E$2&lt;=analysis_period,IF(om_fixed="n/a",Inputs!F162,om_fixed*(1+inflation_rate/100+om_fixed_escal/100)^D$2),0)</f>
        <v>0</v>
      </c>
      <c r="F35" s="194">
        <f>IF(F$2&lt;=analysis_period,IF(om_fixed="n/a",Inputs!G162,om_fixed*(1+inflation_rate/100+om_fixed_escal/100)^E$2),0)</f>
        <v>0</v>
      </c>
      <c r="G35" s="194">
        <f>IF(G$2&lt;=analysis_period,IF(om_fixed="n/a",Inputs!H162,om_fixed*(1+inflation_rate/100+om_fixed_escal/100)^F$2),0)</f>
        <v>0</v>
      </c>
      <c r="H35" s="194">
        <f>IF(H$2&lt;=analysis_period,IF(om_fixed="n/a",Inputs!I162,om_fixed*(1+inflation_rate/100+om_fixed_escal/100)^G$2),0)</f>
        <v>0</v>
      </c>
      <c r="I35" s="194">
        <f>IF(I$2&lt;=analysis_period,IF(om_fixed="n/a",Inputs!J162,om_fixed*(1+inflation_rate/100+om_fixed_escal/100)^H$2),0)</f>
        <v>0</v>
      </c>
      <c r="J35" s="194">
        <f>IF(J$2&lt;=analysis_period,IF(om_fixed="n/a",Inputs!K162,om_fixed*(1+inflation_rate/100+om_fixed_escal/100)^I$2),0)</f>
        <v>0</v>
      </c>
      <c r="K35" s="194">
        <f>IF(K$2&lt;=analysis_period,IF(om_fixed="n/a",Inputs!L162,om_fixed*(1+inflation_rate/100+om_fixed_escal/100)^J$2),0)</f>
        <v>0</v>
      </c>
      <c r="L35" s="194">
        <f>IF(L$2&lt;=analysis_period,IF(om_fixed="n/a",Inputs!M162,om_fixed*(1+inflation_rate/100+om_fixed_escal/100)^K$2),0)</f>
        <v>0</v>
      </c>
      <c r="M35" s="194">
        <f>IF(M$2&lt;=analysis_period,IF(om_fixed="n/a",Inputs!N162,om_fixed*(1+inflation_rate/100+om_fixed_escal/100)^L$2),0)</f>
        <v>0</v>
      </c>
      <c r="N35" s="194">
        <f>IF(N$2&lt;=analysis_period,IF(om_fixed="n/a",Inputs!O162,om_fixed*(1+inflation_rate/100+om_fixed_escal/100)^M$2),0)</f>
        <v>0</v>
      </c>
      <c r="O35" s="194">
        <f>IF(O$2&lt;=analysis_period,IF(om_fixed="n/a",Inputs!P162,om_fixed*(1+inflation_rate/100+om_fixed_escal/100)^N$2),0)</f>
        <v>0</v>
      </c>
      <c r="P35" s="194">
        <f>IF(P$2&lt;=analysis_period,IF(om_fixed="n/a",Inputs!Q162,om_fixed*(1+inflation_rate/100+om_fixed_escal/100)^O$2),0)</f>
        <v>0</v>
      </c>
      <c r="Q35" s="194">
        <f>IF(Q$2&lt;=analysis_period,IF(om_fixed="n/a",Inputs!R162,om_fixed*(1+inflation_rate/100+om_fixed_escal/100)^P$2),0)</f>
        <v>0</v>
      </c>
      <c r="R35" s="194">
        <f>IF(R$2&lt;=analysis_period,IF(om_fixed="n/a",Inputs!S162,om_fixed*(1+inflation_rate/100+om_fixed_escal/100)^Q$2),0)</f>
        <v>0</v>
      </c>
      <c r="S35" s="194">
        <f>IF(S$2&lt;=analysis_period,IF(om_fixed="n/a",Inputs!T162,om_fixed*(1+inflation_rate/100+om_fixed_escal/100)^R$2),0)</f>
        <v>0</v>
      </c>
      <c r="T35" s="194">
        <f>IF(T$2&lt;=analysis_period,IF(om_fixed="n/a",Inputs!U162,om_fixed*(1+inflation_rate/100+om_fixed_escal/100)^S$2),0)</f>
        <v>0</v>
      </c>
      <c r="U35" s="194">
        <f>IF(U$2&lt;=analysis_period,IF(om_fixed="n/a",Inputs!V162,om_fixed*(1+inflation_rate/100+om_fixed_escal/100)^T$2),0)</f>
        <v>0</v>
      </c>
      <c r="V35" s="194">
        <f>IF(V$2&lt;=analysis_period,IF(om_fixed="n/a",Inputs!W162,om_fixed*(1+inflation_rate/100+om_fixed_escal/100)^U$2),0)</f>
        <v>0</v>
      </c>
      <c r="W35" s="194">
        <f>IF(W$2&lt;=analysis_period,IF(om_fixed="n/a",Inputs!X162,om_fixed*(1+inflation_rate/100+om_fixed_escal/100)^V$2),0)</f>
        <v>0</v>
      </c>
      <c r="X35" s="194">
        <f>IF(X$2&lt;=analysis_period,IF(om_fixed="n/a",Inputs!Y162,om_fixed*(1+inflation_rate/100+om_fixed_escal/100)^W$2),0)</f>
        <v>0</v>
      </c>
      <c r="Y35" s="194">
        <f>IF(Y$2&lt;=analysis_period,IF(om_fixed="n/a",Inputs!Z162,om_fixed*(1+inflation_rate/100+om_fixed_escal/100)^X$2),0)</f>
        <v>0</v>
      </c>
      <c r="Z35" s="194">
        <f>IF(Z$2&lt;=analysis_period,IF(om_fixed="n/a",Inputs!AA162,om_fixed*(1+inflation_rate/100+om_fixed_escal/100)^Y$2),0)</f>
        <v>0</v>
      </c>
      <c r="AA35" s="194">
        <f>IF(AA$2&lt;=analysis_period,IF(om_fixed="n/a",Inputs!AB162,om_fixed*(1+inflation_rate/100+om_fixed_escal/100)^Z$2),0)</f>
        <v>0</v>
      </c>
      <c r="AB35" s="194">
        <f>IF(AB$2&lt;=analysis_period,IF(om_fixed="n/a",Inputs!AC162,om_fixed*(1+inflation_rate/100+om_fixed_escal/100)^AA$2),0)</f>
        <v>0</v>
      </c>
      <c r="AC35" s="194">
        <f>IF(AC$2&lt;=analysis_period,IF(om_fixed="n/a",Inputs!AD162,om_fixed*(1+inflation_rate/100+om_fixed_escal/100)^AB$2),0)</f>
        <v>0</v>
      </c>
      <c r="AD35" s="194">
        <f>IF(AD$2&lt;=analysis_period,IF(om_fixed="n/a",Inputs!AE162,om_fixed*(1+inflation_rate/100+om_fixed_escal/100)^AC$2),0)</f>
        <v>0</v>
      </c>
      <c r="AE35" s="194">
        <f>IF(AE$2&lt;=analysis_period,IF(om_fixed="n/a",Inputs!AF162,om_fixed*(1+inflation_rate/100+om_fixed_escal/100)^AD$2),0)</f>
        <v>0</v>
      </c>
      <c r="AF35" s="194">
        <f>IF(AF$2&lt;=analysis_period,IF(om_fixed="n/a",Inputs!AG162,om_fixed*(1+inflation_rate/100+om_fixed_escal/100)^AE$2),0)</f>
        <v>0</v>
      </c>
      <c r="AG35" s="194">
        <f>IF(AG$2&lt;=analysis_period,IF(om_fixed="n/a",Inputs!AH162,om_fixed*(1+inflation_rate/100+om_fixed_escal/100)^AF$2),0)</f>
        <v>0</v>
      </c>
      <c r="AH35" s="194">
        <f>IF(AH$2&lt;=analysis_period,IF(om_fixed="n/a",Inputs!AI162,om_fixed*(1+inflation_rate/100+om_fixed_escal/100)^AG$2),0)</f>
        <v>0</v>
      </c>
      <c r="AI35" s="194">
        <f>IF(AI$2&lt;=analysis_period,IF(om_fixed="n/a",Inputs!AJ162,om_fixed*(1+inflation_rate/100+om_fixed_escal/100)^AH$2),0)</f>
        <v>0</v>
      </c>
      <c r="AJ35" s="194">
        <f>IF(AJ$2&lt;=analysis_period,IF(om_fixed="n/a",Inputs!AK162,om_fixed*(1+inflation_rate/100+om_fixed_escal/100)^AI$2),0)</f>
        <v>0</v>
      </c>
      <c r="AK35" s="194">
        <f>IF(AK$2&lt;=analysis_period,IF(om_fixed="n/a",Inputs!AL162,om_fixed*(1+inflation_rate/100+om_fixed_escal/100)^AJ$2),0)</f>
        <v>0</v>
      </c>
      <c r="AL35" s="194">
        <f>IF(AL$2&lt;=analysis_period,IF(om_fixed="n/a",Inputs!AM162,om_fixed*(1+inflation_rate/100+om_fixed_escal/100)^AK$2),0)</f>
        <v>0</v>
      </c>
      <c r="AM35" s="194">
        <f>IF(AM$2&lt;=analysis_period,IF(om_fixed="n/a",Inputs!AN162,om_fixed*(1+inflation_rate/100+om_fixed_escal/100)^AL$2),0)</f>
        <v>0</v>
      </c>
      <c r="AN35" s="194">
        <f>IF(AN$2&lt;=analysis_period,IF(om_fixed="n/a",Inputs!AO162,om_fixed*(1+inflation_rate/100+om_fixed_escal/100)^AM$2),0)</f>
        <v>0</v>
      </c>
      <c r="AO35" s="194">
        <f>IF(AO$2&lt;=analysis_period,IF(om_fixed="n/a",Inputs!AP162,om_fixed*(1+inflation_rate/100+om_fixed_escal/100)^AN$2),0)</f>
        <v>0</v>
      </c>
      <c r="AP35" s="194">
        <f>IF(AP$2&lt;=analysis_period,IF(om_fixed="n/a",Inputs!AQ162,om_fixed*(1+inflation_rate/100+om_fixed_escal/100)^AO$2),0)</f>
        <v>0</v>
      </c>
    </row>
    <row r="36" spans="1:42" x14ac:dyDescent="0.2">
      <c r="A36" s="117" t="s">
        <v>237</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IF(C$2&lt;=analysis_period,IF(om_capacity="n/a",Inputs!D163,om_capacity*(1+inflation_rate/100+om_capacity_escal/100)^B$2),0)</f>
        <v>0</v>
      </c>
      <c r="D38" s="198">
        <f>IF(D$2&lt;=analysis_period,IF(om_capacity="n/a",Inputs!E163,om_capacity*(1+inflation_rate/100+om_capacity_escal/100)^C$2),0)</f>
        <v>0</v>
      </c>
      <c r="E38" s="198">
        <f>IF(E$2&lt;=analysis_period,IF(om_capacity="n/a",Inputs!F163,om_capacity*(1+inflation_rate/100+om_capacity_escal/100)^D$2),0)</f>
        <v>0</v>
      </c>
      <c r="F38" s="198">
        <f>IF(F$2&lt;=analysis_period,IF(om_capacity="n/a",Inputs!G163,om_capacity*(1+inflation_rate/100+om_capacity_escal/100)^E$2),0)</f>
        <v>0</v>
      </c>
      <c r="G38" s="198">
        <f>IF(G$2&lt;=analysis_period,IF(om_capacity="n/a",Inputs!H163,om_capacity*(1+inflation_rate/100+om_capacity_escal/100)^F$2),0)</f>
        <v>0</v>
      </c>
      <c r="H38" s="198">
        <f>IF(H$2&lt;=analysis_period,IF(om_capacity="n/a",Inputs!I163,om_capacity*(1+inflation_rate/100+om_capacity_escal/100)^G$2),0)</f>
        <v>0</v>
      </c>
      <c r="I38" s="198">
        <f>IF(I$2&lt;=analysis_period,IF(om_capacity="n/a",Inputs!J163,om_capacity*(1+inflation_rate/100+om_capacity_escal/100)^H$2),0)</f>
        <v>0</v>
      </c>
      <c r="J38" s="198">
        <f>IF(J$2&lt;=analysis_period,IF(om_capacity="n/a",Inputs!K163,om_capacity*(1+inflation_rate/100+om_capacity_escal/100)^I$2),0)</f>
        <v>0</v>
      </c>
      <c r="K38" s="198">
        <f>IF(K$2&lt;=analysis_period,IF(om_capacity="n/a",Inputs!L163,om_capacity*(1+inflation_rate/100+om_capacity_escal/100)^J$2),0)</f>
        <v>0</v>
      </c>
      <c r="L38" s="198">
        <f>IF(L$2&lt;=analysis_period,IF(om_capacity="n/a",Inputs!M163,om_capacity*(1+inflation_rate/100+om_capacity_escal/100)^K$2),0)</f>
        <v>0</v>
      </c>
      <c r="M38" s="198">
        <f>IF(M$2&lt;=analysis_period,IF(om_capacity="n/a",Inputs!N163,om_capacity*(1+inflation_rate/100+om_capacity_escal/100)^L$2),0)</f>
        <v>0</v>
      </c>
      <c r="N38" s="198">
        <f>IF(N$2&lt;=analysis_period,IF(om_capacity="n/a",Inputs!O163,om_capacity*(1+inflation_rate/100+om_capacity_escal/100)^M$2),0)</f>
        <v>0</v>
      </c>
      <c r="O38" s="198">
        <f>IF(O$2&lt;=analysis_period,IF(om_capacity="n/a",Inputs!P163,om_capacity*(1+inflation_rate/100+om_capacity_escal/100)^N$2),0)</f>
        <v>0</v>
      </c>
      <c r="P38" s="198">
        <f>IF(P$2&lt;=analysis_period,IF(om_capacity="n/a",Inputs!Q163,om_capacity*(1+inflation_rate/100+om_capacity_escal/100)^O$2),0)</f>
        <v>0</v>
      </c>
      <c r="Q38" s="198">
        <f>IF(Q$2&lt;=analysis_period,IF(om_capacity="n/a",Inputs!R163,om_capacity*(1+inflation_rate/100+om_capacity_escal/100)^P$2),0)</f>
        <v>0</v>
      </c>
      <c r="R38" s="198">
        <f>IF(R$2&lt;=analysis_period,IF(om_capacity="n/a",Inputs!S163,om_capacity*(1+inflation_rate/100+om_capacity_escal/100)^Q$2),0)</f>
        <v>0</v>
      </c>
      <c r="S38" s="198">
        <f>IF(S$2&lt;=analysis_period,IF(om_capacity="n/a",Inputs!T163,om_capacity*(1+inflation_rate/100+om_capacity_escal/100)^R$2),0)</f>
        <v>0</v>
      </c>
      <c r="T38" s="198">
        <f>IF(T$2&lt;=analysis_period,IF(om_capacity="n/a",Inputs!U163,om_capacity*(1+inflation_rate/100+om_capacity_escal/100)^S$2),0)</f>
        <v>0</v>
      </c>
      <c r="U38" s="198">
        <f>IF(U$2&lt;=analysis_period,IF(om_capacity="n/a",Inputs!V163,om_capacity*(1+inflation_rate/100+om_capacity_escal/100)^T$2),0)</f>
        <v>0</v>
      </c>
      <c r="V38" s="198">
        <f>IF(V$2&lt;=analysis_period,IF(om_capacity="n/a",Inputs!W163,om_capacity*(1+inflation_rate/100+om_capacity_escal/100)^U$2),0)</f>
        <v>0</v>
      </c>
      <c r="W38" s="198">
        <f>IF(W$2&lt;=analysis_period,IF(om_capacity="n/a",Inputs!X163,om_capacity*(1+inflation_rate/100+om_capacity_escal/100)^V$2),0)</f>
        <v>0</v>
      </c>
      <c r="X38" s="198">
        <f>IF(X$2&lt;=analysis_period,IF(om_capacity="n/a",Inputs!Y163,om_capacity*(1+inflation_rate/100+om_capacity_escal/100)^W$2),0)</f>
        <v>0</v>
      </c>
      <c r="Y38" s="198">
        <f>IF(Y$2&lt;=analysis_period,IF(om_capacity="n/a",Inputs!Z163,om_capacity*(1+inflation_rate/100+om_capacity_escal/100)^X$2),0)</f>
        <v>0</v>
      </c>
      <c r="Z38" s="198">
        <f>IF(Z$2&lt;=analysis_period,IF(om_capacity="n/a",Inputs!AA163,om_capacity*(1+inflation_rate/100+om_capacity_escal/100)^Y$2),0)</f>
        <v>0</v>
      </c>
      <c r="AA38" s="198">
        <f>IF(AA$2&lt;=analysis_period,IF(om_capacity="n/a",Inputs!AB163,om_capacity*(1+inflation_rate/100+om_capacity_escal/100)^Z$2),0)</f>
        <v>0</v>
      </c>
      <c r="AB38" s="198">
        <f>IF(AB$2&lt;=analysis_period,IF(om_capacity="n/a",Inputs!AC163,om_capacity*(1+inflation_rate/100+om_capacity_escal/100)^AA$2),0)</f>
        <v>0</v>
      </c>
      <c r="AC38" s="198">
        <f>IF(AC$2&lt;=analysis_period,IF(om_capacity="n/a",Inputs!AD163,om_capacity*(1+inflation_rate/100+om_capacity_escal/100)^AB$2),0)</f>
        <v>0</v>
      </c>
      <c r="AD38" s="198">
        <f>IF(AD$2&lt;=analysis_period,IF(om_capacity="n/a",Inputs!AE163,om_capacity*(1+inflation_rate/100+om_capacity_escal/100)^AC$2),0)</f>
        <v>0</v>
      </c>
      <c r="AE38" s="198">
        <f>IF(AE$2&lt;=analysis_period,IF(om_capacity="n/a",Inputs!AF163,om_capacity*(1+inflation_rate/100+om_capacity_escal/100)^AD$2),0)</f>
        <v>0</v>
      </c>
      <c r="AF38" s="198">
        <f>IF(AF$2&lt;=analysis_period,IF(om_capacity="n/a",Inputs!AG163,om_capacity*(1+inflation_rate/100+om_capacity_escal/100)^AE$2),0)</f>
        <v>0</v>
      </c>
      <c r="AG38" s="198">
        <f>IF(AG$2&lt;=analysis_period,IF(om_capacity="n/a",Inputs!AH163,om_capacity*(1+inflation_rate/100+om_capacity_escal/100)^AF$2),0)</f>
        <v>0</v>
      </c>
      <c r="AH38" s="198">
        <f>IF(AH$2&lt;=analysis_period,IF(om_capacity="n/a",Inputs!AI163,om_capacity*(1+inflation_rate/100+om_capacity_escal/100)^AG$2),0)</f>
        <v>0</v>
      </c>
      <c r="AI38" s="198">
        <f>IF(AI$2&lt;=analysis_period,IF(om_capacity="n/a",Inputs!AJ163,om_capacity*(1+inflation_rate/100+om_capacity_escal/100)^AH$2),0)</f>
        <v>0</v>
      </c>
      <c r="AJ38" s="198">
        <f>IF(AJ$2&lt;=analysis_period,IF(om_capacity="n/a",Inputs!AK163,om_capacity*(1+inflation_rate/100+om_capacity_escal/100)^AI$2),0)</f>
        <v>0</v>
      </c>
      <c r="AK38" s="198">
        <f>IF(AK$2&lt;=analysis_period,IF(om_capacity="n/a",Inputs!AL163,om_capacity*(1+inflation_rate/100+om_capacity_escal/100)^AJ$2),0)</f>
        <v>0</v>
      </c>
      <c r="AL38" s="198">
        <f>IF(AL$2&lt;=analysis_period,IF(om_capacity="n/a",Inputs!AM163,om_capacity*(1+inflation_rate/100+om_capacity_escal/100)^AK$2),0)</f>
        <v>0</v>
      </c>
      <c r="AM38" s="198">
        <f>IF(AM$2&lt;=analysis_period,IF(om_capacity="n/a",Inputs!AN163,om_capacity*(1+inflation_rate/100+om_capacity_escal/100)^AL$2),0)</f>
        <v>0</v>
      </c>
      <c r="AN38" s="198">
        <f>IF(AN$2&lt;=analysis_period,IF(om_capacity="n/a",Inputs!AO163,om_capacity*(1+inflation_rate/100+om_capacity_escal/100)^AM$2),0)</f>
        <v>0</v>
      </c>
      <c r="AO38" s="198">
        <f>IF(AO$2&lt;=analysis_period,IF(om_capacity="n/a",Inputs!AP163,om_capacity*(1+inflation_rate/100+om_capacity_escal/100)^AN$2),0)</f>
        <v>0</v>
      </c>
      <c r="AP38" s="198">
        <f>IF(AP$2&lt;=analysis_period,IF(om_capacity="n/a",Inputs!AQ163,om_capacity*(1+inflation_rate/100+om_capacity_escal/100)^AO$2),0)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238</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IF(C$2&lt;=analysis_period,IF(om_production="n/a",Inputs!D164,om_production*(1+inflation_rate/100+om_production_escal/100)^B$2),0)</f>
        <v>0</v>
      </c>
      <c r="D42" s="198">
        <f>IF(D$2&lt;=analysis_period,IF(om_production="n/a",Inputs!E164,om_production*(1+inflation_rate/100+om_production_escal/100)^C$2),0)</f>
        <v>0</v>
      </c>
      <c r="E42" s="198">
        <f>IF(E$2&lt;=analysis_period,IF(om_production="n/a",Inputs!F164,om_production*(1+inflation_rate/100+om_production_escal/100)^D$2),0)</f>
        <v>0</v>
      </c>
      <c r="F42" s="198">
        <f>IF(F$2&lt;=analysis_period,IF(om_production="n/a",Inputs!G164,om_production*(1+inflation_rate/100+om_production_escal/100)^E$2),0)</f>
        <v>0</v>
      </c>
      <c r="G42" s="198">
        <f>IF(G$2&lt;=analysis_period,IF(om_production="n/a",Inputs!H164,om_production*(1+inflation_rate/100+om_production_escal/100)^F$2),0)</f>
        <v>0</v>
      </c>
      <c r="H42" s="198">
        <f>IF(H$2&lt;=analysis_period,IF(om_production="n/a",Inputs!I164,om_production*(1+inflation_rate/100+om_production_escal/100)^G$2),0)</f>
        <v>0</v>
      </c>
      <c r="I42" s="198">
        <f>IF(I$2&lt;=analysis_period,IF(om_production="n/a",Inputs!J164,om_production*(1+inflation_rate/100+om_production_escal/100)^H$2),0)</f>
        <v>0</v>
      </c>
      <c r="J42" s="198">
        <f>IF(J$2&lt;=analysis_period,IF(om_production="n/a",Inputs!K164,om_production*(1+inflation_rate/100+om_production_escal/100)^I$2),0)</f>
        <v>0</v>
      </c>
      <c r="K42" s="198">
        <f>IF(K$2&lt;=analysis_period,IF(om_production="n/a",Inputs!L164,om_production*(1+inflation_rate/100+om_production_escal/100)^J$2),0)</f>
        <v>0</v>
      </c>
      <c r="L42" s="198">
        <f>IF(L$2&lt;=analysis_period,IF(om_production="n/a",Inputs!M164,om_production*(1+inflation_rate/100+om_production_escal/100)^K$2),0)</f>
        <v>0</v>
      </c>
      <c r="M42" s="198">
        <f>IF(M$2&lt;=analysis_period,IF(om_production="n/a",Inputs!N164,om_production*(1+inflation_rate/100+om_production_escal/100)^L$2),0)</f>
        <v>0</v>
      </c>
      <c r="N42" s="198">
        <f>IF(N$2&lt;=analysis_period,IF(om_production="n/a",Inputs!O164,om_production*(1+inflation_rate/100+om_production_escal/100)^M$2),0)</f>
        <v>0</v>
      </c>
      <c r="O42" s="198">
        <f>IF(O$2&lt;=analysis_period,IF(om_production="n/a",Inputs!P164,om_production*(1+inflation_rate/100+om_production_escal/100)^N$2),0)</f>
        <v>0</v>
      </c>
      <c r="P42" s="198">
        <f>IF(P$2&lt;=analysis_period,IF(om_production="n/a",Inputs!Q164,om_production*(1+inflation_rate/100+om_production_escal/100)^O$2),0)</f>
        <v>0</v>
      </c>
      <c r="Q42" s="198">
        <f>IF(Q$2&lt;=analysis_period,IF(om_production="n/a",Inputs!R164,om_production*(1+inflation_rate/100+om_production_escal/100)^P$2),0)</f>
        <v>0</v>
      </c>
      <c r="R42" s="198">
        <f>IF(R$2&lt;=analysis_period,IF(om_production="n/a",Inputs!S164,om_production*(1+inflation_rate/100+om_production_escal/100)^Q$2),0)</f>
        <v>0</v>
      </c>
      <c r="S42" s="198">
        <f>IF(S$2&lt;=analysis_period,IF(om_production="n/a",Inputs!T164,om_production*(1+inflation_rate/100+om_production_escal/100)^R$2),0)</f>
        <v>0</v>
      </c>
      <c r="T42" s="198">
        <f>IF(T$2&lt;=analysis_period,IF(om_production="n/a",Inputs!U164,om_production*(1+inflation_rate/100+om_production_escal/100)^S$2),0)</f>
        <v>0</v>
      </c>
      <c r="U42" s="198">
        <f>IF(U$2&lt;=analysis_period,IF(om_production="n/a",Inputs!V164,om_production*(1+inflation_rate/100+om_production_escal/100)^T$2),0)</f>
        <v>0</v>
      </c>
      <c r="V42" s="198">
        <f>IF(V$2&lt;=analysis_period,IF(om_production="n/a",Inputs!W164,om_production*(1+inflation_rate/100+om_production_escal/100)^U$2),0)</f>
        <v>0</v>
      </c>
      <c r="W42" s="198">
        <f>IF(W$2&lt;=analysis_period,IF(om_production="n/a",Inputs!X164,om_production*(1+inflation_rate/100+om_production_escal/100)^V$2),0)</f>
        <v>0</v>
      </c>
      <c r="X42" s="198">
        <f>IF(X$2&lt;=analysis_period,IF(om_production="n/a",Inputs!Y164,om_production*(1+inflation_rate/100+om_production_escal/100)^W$2),0)</f>
        <v>0</v>
      </c>
      <c r="Y42" s="198">
        <f>IF(Y$2&lt;=analysis_period,IF(om_production="n/a",Inputs!Z164,om_production*(1+inflation_rate/100+om_production_escal/100)^X$2),0)</f>
        <v>0</v>
      </c>
      <c r="Z42" s="198">
        <f>IF(Z$2&lt;=analysis_period,IF(om_production="n/a",Inputs!AA164,om_production*(1+inflation_rate/100+om_production_escal/100)^Y$2),0)</f>
        <v>0</v>
      </c>
      <c r="AA42" s="198">
        <f>IF(AA$2&lt;=analysis_period,IF(om_production="n/a",Inputs!AB164,om_production*(1+inflation_rate/100+om_production_escal/100)^Z$2),0)</f>
        <v>0</v>
      </c>
      <c r="AB42" s="198">
        <f>IF(AB$2&lt;=analysis_period,IF(om_production="n/a",Inputs!AC164,om_production*(1+inflation_rate/100+om_production_escal/100)^AA$2),0)</f>
        <v>0</v>
      </c>
      <c r="AC42" s="198">
        <f>IF(AC$2&lt;=analysis_period,IF(om_production="n/a",Inputs!AD164,om_production*(1+inflation_rate/100+om_production_escal/100)^AB$2),0)</f>
        <v>0</v>
      </c>
      <c r="AD42" s="198">
        <f>IF(AD$2&lt;=analysis_period,IF(om_production="n/a",Inputs!AE164,om_production*(1+inflation_rate/100+om_production_escal/100)^AC$2),0)</f>
        <v>0</v>
      </c>
      <c r="AE42" s="198">
        <f>IF(AE$2&lt;=analysis_period,IF(om_production="n/a",Inputs!AF164,om_production*(1+inflation_rate/100+om_production_escal/100)^AD$2),0)</f>
        <v>0</v>
      </c>
      <c r="AF42" s="198">
        <f>IF(AF$2&lt;=analysis_period,IF(om_production="n/a",Inputs!AG164,om_production*(1+inflation_rate/100+om_production_escal/100)^AE$2),0)</f>
        <v>0</v>
      </c>
      <c r="AG42" s="198">
        <f>IF(AG$2&lt;=analysis_period,IF(om_production="n/a",Inputs!AH164,om_production*(1+inflation_rate/100+om_production_escal/100)^AF$2),0)</f>
        <v>0</v>
      </c>
      <c r="AH42" s="198">
        <f>IF(AH$2&lt;=analysis_period,IF(om_production="n/a",Inputs!AI164,om_production*(1+inflation_rate/100+om_production_escal/100)^AG$2),0)</f>
        <v>0</v>
      </c>
      <c r="AI42" s="198">
        <f>IF(AI$2&lt;=analysis_period,IF(om_production="n/a",Inputs!AJ164,om_production*(1+inflation_rate/100+om_production_escal/100)^AH$2),0)</f>
        <v>0</v>
      </c>
      <c r="AJ42" s="198">
        <f>IF(AJ$2&lt;=analysis_period,IF(om_production="n/a",Inputs!AK164,om_production*(1+inflation_rate/100+om_production_escal/100)^AI$2),0)</f>
        <v>0</v>
      </c>
      <c r="AK42" s="198">
        <f>IF(AK$2&lt;=analysis_period,IF(om_production="n/a",Inputs!AL164,om_production*(1+inflation_rate/100+om_production_escal/100)^AJ$2),0)</f>
        <v>0</v>
      </c>
      <c r="AL42" s="198">
        <f>IF(AL$2&lt;=analysis_period,IF(om_production="n/a",Inputs!AM164,om_production*(1+inflation_rate/100+om_production_escal/100)^AK$2),0)</f>
        <v>0</v>
      </c>
      <c r="AM42" s="198">
        <f>IF(AM$2&lt;=analysis_period,IF(om_production="n/a",Inputs!AN164,om_production*(1+inflation_rate/100+om_production_escal/100)^AL$2),0)</f>
        <v>0</v>
      </c>
      <c r="AN42" s="198">
        <f>IF(AN$2&lt;=analysis_period,IF(om_production="n/a",Inputs!AO164,om_production*(1+inflation_rate/100+om_production_escal/100)^AM$2),0)</f>
        <v>0</v>
      </c>
      <c r="AO42" s="198">
        <f>IF(AO$2&lt;=analysis_period,IF(om_production="n/a",Inputs!AP164,om_production*(1+inflation_rate/100+om_production_escal/100)^AN$2),0)</f>
        <v>0</v>
      </c>
      <c r="AP42" s="198">
        <f>IF(AP$2&lt;=analysis_period,IF(om_production="n/a",Inputs!AQ164,om_production*(1+inflation_rate/100+om_production_escal/100)^AO$2),0)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325</v>
      </c>
      <c r="C44" s="365">
        <f t="array" ref="C44:AP44">Inputs!D177:AQ177</f>
        <v>0</v>
      </c>
      <c r="D44" s="365">
        <v>0</v>
      </c>
      <c r="E44" s="365">
        <v>0</v>
      </c>
      <c r="F44" s="365">
        <v>0</v>
      </c>
      <c r="G44" s="365">
        <v>0</v>
      </c>
      <c r="H44" s="365">
        <v>0</v>
      </c>
      <c r="I44" s="365">
        <v>0</v>
      </c>
      <c r="J44" s="365">
        <v>0</v>
      </c>
      <c r="K44" s="365">
        <v>0</v>
      </c>
      <c r="L44" s="365">
        <v>0</v>
      </c>
      <c r="M44" s="365">
        <v>0</v>
      </c>
      <c r="N44" s="365">
        <v>0</v>
      </c>
      <c r="O44" s="365">
        <v>0</v>
      </c>
      <c r="P44" s="365">
        <v>0</v>
      </c>
      <c r="Q44" s="365">
        <v>0</v>
      </c>
      <c r="R44" s="365">
        <v>0</v>
      </c>
      <c r="S44" s="365">
        <v>0</v>
      </c>
      <c r="T44" s="365">
        <v>0</v>
      </c>
      <c r="U44" s="365">
        <v>0</v>
      </c>
      <c r="V44" s="365">
        <v>0</v>
      </c>
      <c r="W44" s="365">
        <v>0</v>
      </c>
      <c r="X44" s="365">
        <v>0</v>
      </c>
      <c r="Y44" s="365">
        <v>0</v>
      </c>
      <c r="Z44" s="365">
        <v>0</v>
      </c>
      <c r="AA44" s="365">
        <v>0</v>
      </c>
      <c r="AB44" s="365">
        <v>0</v>
      </c>
      <c r="AC44" s="365">
        <v>0</v>
      </c>
      <c r="AD44" s="365">
        <v>0</v>
      </c>
      <c r="AE44" s="365">
        <v>0</v>
      </c>
      <c r="AF44" s="365">
        <v>0</v>
      </c>
      <c r="AG44" s="365">
        <v>0</v>
      </c>
      <c r="AH44" s="365">
        <v>0</v>
      </c>
      <c r="AI44" s="365">
        <v>0</v>
      </c>
      <c r="AJ44" s="365">
        <v>0</v>
      </c>
      <c r="AK44" s="365">
        <v>0</v>
      </c>
      <c r="AL44" s="365">
        <v>0</v>
      </c>
      <c r="AM44" s="365">
        <v>0</v>
      </c>
      <c r="AN44" s="365">
        <v>0</v>
      </c>
      <c r="AO44" s="365">
        <v>0</v>
      </c>
      <c r="AP44" s="365">
        <v>0</v>
      </c>
    </row>
    <row r="45" spans="1:42" x14ac:dyDescent="0.2">
      <c r="A45" s="117" t="s">
        <v>376</v>
      </c>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c r="AI45" s="365"/>
      <c r="AJ45" s="365"/>
      <c r="AK45" s="365"/>
      <c r="AL45" s="365"/>
      <c r="AM45" s="365"/>
      <c r="AN45" s="365"/>
      <c r="AO45" s="365"/>
      <c r="AP45" s="365"/>
    </row>
    <row r="46" spans="1:42" x14ac:dyDescent="0.2">
      <c r="A46" s="364" t="s">
        <v>350</v>
      </c>
      <c r="B46" s="4">
        <f t="array" ref="B46:AP49">Inputs!C179:AQ182</f>
        <v>0</v>
      </c>
      <c r="C46" s="365">
        <v>0</v>
      </c>
      <c r="D46" s="365">
        <v>0</v>
      </c>
      <c r="E46" s="365">
        <v>0</v>
      </c>
      <c r="F46" s="365">
        <v>0</v>
      </c>
      <c r="G46" s="365">
        <v>0</v>
      </c>
      <c r="H46" s="365">
        <v>0</v>
      </c>
      <c r="I46" s="365">
        <v>0</v>
      </c>
      <c r="J46" s="365">
        <v>0</v>
      </c>
      <c r="K46" s="365">
        <v>0</v>
      </c>
      <c r="L46" s="365">
        <v>0</v>
      </c>
      <c r="M46" s="365">
        <v>0</v>
      </c>
      <c r="N46" s="365">
        <v>0</v>
      </c>
      <c r="O46" s="365">
        <v>0</v>
      </c>
      <c r="P46" s="365">
        <v>0</v>
      </c>
      <c r="Q46" s="365">
        <v>0</v>
      </c>
      <c r="R46" s="365">
        <v>0</v>
      </c>
      <c r="S46" s="365">
        <v>0</v>
      </c>
      <c r="T46" s="365">
        <v>0</v>
      </c>
      <c r="U46" s="365">
        <v>0</v>
      </c>
      <c r="V46" s="365">
        <v>0</v>
      </c>
      <c r="W46" s="365">
        <v>0</v>
      </c>
      <c r="X46" s="365">
        <v>0</v>
      </c>
      <c r="Y46" s="365">
        <v>0</v>
      </c>
      <c r="Z46" s="365">
        <v>0</v>
      </c>
      <c r="AA46" s="365">
        <v>0</v>
      </c>
      <c r="AB46" s="365">
        <v>0</v>
      </c>
      <c r="AC46" s="365">
        <v>0</v>
      </c>
      <c r="AD46" s="365">
        <v>0</v>
      </c>
      <c r="AE46" s="365">
        <v>0</v>
      </c>
      <c r="AF46" s="365">
        <v>0</v>
      </c>
      <c r="AG46" s="365">
        <v>0</v>
      </c>
      <c r="AH46" s="365">
        <v>0</v>
      </c>
      <c r="AI46" s="365">
        <v>0</v>
      </c>
      <c r="AJ46" s="365">
        <v>0</v>
      </c>
      <c r="AK46" s="365">
        <v>0</v>
      </c>
      <c r="AL46" s="365">
        <v>0</v>
      </c>
      <c r="AM46" s="365">
        <v>0</v>
      </c>
      <c r="AN46" s="365">
        <v>0</v>
      </c>
      <c r="AO46" s="365">
        <v>0</v>
      </c>
      <c r="AP46" s="365">
        <v>0</v>
      </c>
    </row>
    <row r="47" spans="1:42" x14ac:dyDescent="0.2">
      <c r="A47" s="364" t="s">
        <v>351</v>
      </c>
      <c r="B47" s="4">
        <v>0</v>
      </c>
      <c r="C47" s="365">
        <v>0</v>
      </c>
      <c r="D47" s="365">
        <v>0</v>
      </c>
      <c r="E47" s="365">
        <v>0</v>
      </c>
      <c r="F47" s="365">
        <v>0</v>
      </c>
      <c r="G47" s="365">
        <v>0</v>
      </c>
      <c r="H47" s="365">
        <v>0</v>
      </c>
      <c r="I47" s="365">
        <v>0</v>
      </c>
      <c r="J47" s="365">
        <v>0</v>
      </c>
      <c r="K47" s="365">
        <v>0</v>
      </c>
      <c r="L47" s="365">
        <v>0</v>
      </c>
      <c r="M47" s="365">
        <v>0</v>
      </c>
      <c r="N47" s="365">
        <v>0</v>
      </c>
      <c r="O47" s="365">
        <v>0</v>
      </c>
      <c r="P47" s="365">
        <v>0</v>
      </c>
      <c r="Q47" s="365">
        <v>0</v>
      </c>
      <c r="R47" s="365">
        <v>0</v>
      </c>
      <c r="S47" s="365">
        <v>0</v>
      </c>
      <c r="T47" s="365">
        <v>0</v>
      </c>
      <c r="U47" s="365">
        <v>0</v>
      </c>
      <c r="V47" s="365">
        <v>0</v>
      </c>
      <c r="W47" s="365">
        <v>0</v>
      </c>
      <c r="X47" s="365">
        <v>0</v>
      </c>
      <c r="Y47" s="365">
        <v>0</v>
      </c>
      <c r="Z47" s="365">
        <v>0</v>
      </c>
      <c r="AA47" s="365">
        <v>0</v>
      </c>
      <c r="AB47" s="365">
        <v>0</v>
      </c>
      <c r="AC47" s="365">
        <v>0</v>
      </c>
      <c r="AD47" s="365">
        <v>0</v>
      </c>
      <c r="AE47" s="365">
        <v>0</v>
      </c>
      <c r="AF47" s="365">
        <v>0</v>
      </c>
      <c r="AG47" s="365">
        <v>0</v>
      </c>
      <c r="AH47" s="365">
        <v>0</v>
      </c>
      <c r="AI47" s="365">
        <v>0</v>
      </c>
      <c r="AJ47" s="365">
        <v>0</v>
      </c>
      <c r="AK47" s="365">
        <v>0</v>
      </c>
      <c r="AL47" s="365">
        <v>0</v>
      </c>
      <c r="AM47" s="365">
        <v>0</v>
      </c>
      <c r="AN47" s="365">
        <v>0</v>
      </c>
      <c r="AO47" s="365">
        <v>0</v>
      </c>
      <c r="AP47" s="365">
        <v>0</v>
      </c>
    </row>
    <row r="48" spans="1:42" x14ac:dyDescent="0.2">
      <c r="A48" s="364" t="s">
        <v>366</v>
      </c>
      <c r="B48" s="4">
        <v>0</v>
      </c>
      <c r="C48" s="365">
        <v>0</v>
      </c>
      <c r="D48" s="365">
        <v>0</v>
      </c>
      <c r="E48" s="365">
        <v>0</v>
      </c>
      <c r="F48" s="365">
        <v>0</v>
      </c>
      <c r="G48" s="365">
        <v>0</v>
      </c>
      <c r="H48" s="365">
        <v>0</v>
      </c>
      <c r="I48" s="365">
        <v>0</v>
      </c>
      <c r="J48" s="365">
        <v>0</v>
      </c>
      <c r="K48" s="365">
        <v>0</v>
      </c>
      <c r="L48" s="365">
        <v>0</v>
      </c>
      <c r="M48" s="365">
        <v>0</v>
      </c>
      <c r="N48" s="365">
        <v>0</v>
      </c>
      <c r="O48" s="365">
        <v>0</v>
      </c>
      <c r="P48" s="365">
        <v>0</v>
      </c>
      <c r="Q48" s="365">
        <v>0</v>
      </c>
      <c r="R48" s="365">
        <v>0</v>
      </c>
      <c r="S48" s="365">
        <v>0</v>
      </c>
      <c r="T48" s="365">
        <v>0</v>
      </c>
      <c r="U48" s="365">
        <v>0</v>
      </c>
      <c r="V48" s="365">
        <v>0</v>
      </c>
      <c r="W48" s="365">
        <v>0</v>
      </c>
      <c r="X48" s="365">
        <v>0</v>
      </c>
      <c r="Y48" s="365">
        <v>0</v>
      </c>
      <c r="Z48" s="365">
        <v>0</v>
      </c>
      <c r="AA48" s="365">
        <v>0</v>
      </c>
      <c r="AB48" s="365">
        <v>0</v>
      </c>
      <c r="AC48" s="365">
        <v>0</v>
      </c>
      <c r="AD48" s="365">
        <v>0</v>
      </c>
      <c r="AE48" s="365">
        <v>0</v>
      </c>
      <c r="AF48" s="365">
        <v>0</v>
      </c>
      <c r="AG48" s="365">
        <v>0</v>
      </c>
      <c r="AH48" s="365">
        <v>0</v>
      </c>
      <c r="AI48" s="365">
        <v>0</v>
      </c>
      <c r="AJ48" s="365">
        <v>0</v>
      </c>
      <c r="AK48" s="365">
        <v>0</v>
      </c>
      <c r="AL48" s="365">
        <v>0</v>
      </c>
      <c r="AM48" s="365">
        <v>0</v>
      </c>
      <c r="AN48" s="365">
        <v>0</v>
      </c>
      <c r="AO48" s="365">
        <v>0</v>
      </c>
      <c r="AP48" s="365">
        <v>0</v>
      </c>
    </row>
    <row r="49" spans="1:42" x14ac:dyDescent="0.2">
      <c r="A49" s="364" t="s">
        <v>319</v>
      </c>
      <c r="B49" s="4">
        <v>0</v>
      </c>
      <c r="C49" s="365">
        <v>0</v>
      </c>
      <c r="D49" s="365">
        <v>0</v>
      </c>
      <c r="E49" s="365">
        <v>0</v>
      </c>
      <c r="F49" s="365">
        <v>0</v>
      </c>
      <c r="G49" s="365">
        <v>0</v>
      </c>
      <c r="H49" s="365">
        <v>0</v>
      </c>
      <c r="I49" s="365">
        <v>0</v>
      </c>
      <c r="J49" s="365">
        <v>0</v>
      </c>
      <c r="K49" s="365">
        <v>0</v>
      </c>
      <c r="L49" s="365">
        <v>0</v>
      </c>
      <c r="M49" s="365">
        <v>0</v>
      </c>
      <c r="N49" s="365">
        <v>0</v>
      </c>
      <c r="O49" s="365">
        <v>0</v>
      </c>
      <c r="P49" s="365">
        <v>0</v>
      </c>
      <c r="Q49" s="365">
        <v>0</v>
      </c>
      <c r="R49" s="365">
        <v>0</v>
      </c>
      <c r="S49" s="365">
        <v>0</v>
      </c>
      <c r="T49" s="365">
        <v>0</v>
      </c>
      <c r="U49" s="365">
        <v>0</v>
      </c>
      <c r="V49" s="365">
        <v>0</v>
      </c>
      <c r="W49" s="365">
        <v>0</v>
      </c>
      <c r="X49" s="365">
        <v>0</v>
      </c>
      <c r="Y49" s="365">
        <v>0</v>
      </c>
      <c r="Z49" s="365">
        <v>0</v>
      </c>
      <c r="AA49" s="365">
        <v>0</v>
      </c>
      <c r="AB49" s="365">
        <v>0</v>
      </c>
      <c r="AC49" s="365">
        <v>0</v>
      </c>
      <c r="AD49" s="365">
        <v>0</v>
      </c>
      <c r="AE49" s="365">
        <v>0</v>
      </c>
      <c r="AF49" s="365">
        <v>0</v>
      </c>
      <c r="AG49" s="365">
        <v>0</v>
      </c>
      <c r="AH49" s="365">
        <v>0</v>
      </c>
      <c r="AI49" s="365">
        <v>0</v>
      </c>
      <c r="AJ49" s="365">
        <v>0</v>
      </c>
      <c r="AK49" s="365">
        <v>0</v>
      </c>
      <c r="AL49" s="365">
        <v>0</v>
      </c>
      <c r="AM49" s="365">
        <v>0</v>
      </c>
      <c r="AN49" s="365">
        <v>0</v>
      </c>
      <c r="AO49" s="365">
        <v>0</v>
      </c>
      <c r="AP49" s="365">
        <v>0</v>
      </c>
    </row>
    <row r="50" spans="1:42" x14ac:dyDescent="0.2">
      <c r="A50" s="117" t="s">
        <v>353</v>
      </c>
      <c r="C50" s="365"/>
      <c r="D50" s="365"/>
      <c r="E50" s="365"/>
      <c r="F50" s="365"/>
      <c r="G50" s="365"/>
      <c r="H50" s="365"/>
      <c r="I50" s="365"/>
      <c r="J50" s="365"/>
      <c r="K50" s="365"/>
      <c r="L50" s="365"/>
      <c r="M50" s="365"/>
      <c r="N50" s="365"/>
      <c r="O50" s="365"/>
      <c r="P50" s="365"/>
      <c r="Q50" s="365"/>
      <c r="R50" s="365"/>
      <c r="S50" s="365"/>
      <c r="T50" s="365"/>
      <c r="U50" s="365"/>
      <c r="V50" s="365"/>
      <c r="W50" s="365"/>
      <c r="X50" s="365"/>
      <c r="Y50" s="365"/>
      <c r="Z50" s="365"/>
      <c r="AA50" s="365"/>
      <c r="AB50" s="365"/>
      <c r="AC50" s="365"/>
      <c r="AD50" s="365"/>
      <c r="AE50" s="365"/>
      <c r="AF50" s="365"/>
      <c r="AG50" s="365"/>
      <c r="AH50" s="365"/>
      <c r="AI50" s="365"/>
      <c r="AJ50" s="365"/>
      <c r="AK50" s="365"/>
      <c r="AL50" s="365"/>
      <c r="AM50" s="365"/>
      <c r="AN50" s="365"/>
      <c r="AO50" s="365"/>
      <c r="AP50" s="365"/>
    </row>
    <row r="51" spans="1:42" x14ac:dyDescent="0.2">
      <c r="A51" s="364" t="s">
        <v>348</v>
      </c>
      <c r="B51" s="365">
        <f t="array" ref="B51:AP55">Inputs!C184:AQ188</f>
        <v>0</v>
      </c>
      <c r="C51" s="365">
        <v>0</v>
      </c>
      <c r="D51" s="365">
        <v>0</v>
      </c>
      <c r="E51" s="365">
        <v>0</v>
      </c>
      <c r="F51" s="365">
        <v>0</v>
      </c>
      <c r="G51" s="365">
        <v>0</v>
      </c>
      <c r="H51" s="365">
        <v>0</v>
      </c>
      <c r="I51" s="365">
        <v>0</v>
      </c>
      <c r="J51" s="365">
        <v>0</v>
      </c>
      <c r="K51" s="365">
        <v>0</v>
      </c>
      <c r="L51" s="365">
        <v>0</v>
      </c>
      <c r="M51" s="365">
        <v>0</v>
      </c>
      <c r="N51" s="365">
        <v>0</v>
      </c>
      <c r="O51" s="365">
        <v>0</v>
      </c>
      <c r="P51" s="365">
        <v>0</v>
      </c>
      <c r="Q51" s="365">
        <v>0</v>
      </c>
      <c r="R51" s="365">
        <v>0</v>
      </c>
      <c r="S51" s="365">
        <v>0</v>
      </c>
      <c r="T51" s="365">
        <v>0</v>
      </c>
      <c r="U51" s="365">
        <v>0</v>
      </c>
      <c r="V51" s="365">
        <v>0</v>
      </c>
      <c r="W51" s="365">
        <v>0</v>
      </c>
      <c r="X51" s="365">
        <v>0</v>
      </c>
      <c r="Y51" s="365">
        <v>0</v>
      </c>
      <c r="Z51" s="365">
        <v>0</v>
      </c>
      <c r="AA51" s="365">
        <v>0</v>
      </c>
      <c r="AB51" s="365">
        <v>0</v>
      </c>
      <c r="AC51" s="365">
        <v>0</v>
      </c>
      <c r="AD51" s="365">
        <v>0</v>
      </c>
      <c r="AE51" s="365">
        <v>0</v>
      </c>
      <c r="AF51" s="365">
        <v>0</v>
      </c>
      <c r="AG51" s="365">
        <v>0</v>
      </c>
      <c r="AH51" s="365">
        <v>0</v>
      </c>
      <c r="AI51" s="365">
        <v>0</v>
      </c>
      <c r="AJ51" s="365">
        <v>0</v>
      </c>
      <c r="AK51" s="365">
        <v>0</v>
      </c>
      <c r="AL51" s="365">
        <v>0</v>
      </c>
      <c r="AM51" s="365">
        <v>0</v>
      </c>
      <c r="AN51" s="365">
        <v>0</v>
      </c>
      <c r="AO51" s="365">
        <v>0</v>
      </c>
      <c r="AP51" s="365">
        <v>0</v>
      </c>
    </row>
    <row r="52" spans="1:42" x14ac:dyDescent="0.2">
      <c r="A52" s="364" t="s">
        <v>349</v>
      </c>
      <c r="B52" s="365">
        <v>0</v>
      </c>
      <c r="C52" s="365">
        <v>0</v>
      </c>
      <c r="D52" s="365">
        <v>0</v>
      </c>
      <c r="E52" s="365">
        <v>0</v>
      </c>
      <c r="F52" s="365">
        <v>0</v>
      </c>
      <c r="G52" s="365">
        <v>0</v>
      </c>
      <c r="H52" s="365">
        <v>0</v>
      </c>
      <c r="I52" s="365">
        <v>0</v>
      </c>
      <c r="J52" s="365">
        <v>0</v>
      </c>
      <c r="K52" s="365">
        <v>0</v>
      </c>
      <c r="L52" s="365">
        <v>0</v>
      </c>
      <c r="M52" s="365">
        <v>0</v>
      </c>
      <c r="N52" s="365">
        <v>0</v>
      </c>
      <c r="O52" s="365">
        <v>0</v>
      </c>
      <c r="P52" s="365">
        <v>0</v>
      </c>
      <c r="Q52" s="365">
        <v>0</v>
      </c>
      <c r="R52" s="365">
        <v>0</v>
      </c>
      <c r="S52" s="365">
        <v>0</v>
      </c>
      <c r="T52" s="365">
        <v>0</v>
      </c>
      <c r="U52" s="365">
        <v>0</v>
      </c>
      <c r="V52" s="365">
        <v>0</v>
      </c>
      <c r="W52" s="365">
        <v>0</v>
      </c>
      <c r="X52" s="365">
        <v>0</v>
      </c>
      <c r="Y52" s="365">
        <v>0</v>
      </c>
      <c r="Z52" s="365">
        <v>0</v>
      </c>
      <c r="AA52" s="365">
        <v>0</v>
      </c>
      <c r="AB52" s="365">
        <v>0</v>
      </c>
      <c r="AC52" s="365">
        <v>0</v>
      </c>
      <c r="AD52" s="365">
        <v>0</v>
      </c>
      <c r="AE52" s="365">
        <v>0</v>
      </c>
      <c r="AF52" s="365">
        <v>0</v>
      </c>
      <c r="AG52" s="365">
        <v>0</v>
      </c>
      <c r="AH52" s="365">
        <v>0</v>
      </c>
      <c r="AI52" s="365">
        <v>0</v>
      </c>
      <c r="AJ52" s="365">
        <v>0</v>
      </c>
      <c r="AK52" s="365">
        <v>0</v>
      </c>
      <c r="AL52" s="365">
        <v>0</v>
      </c>
      <c r="AM52" s="365">
        <v>0</v>
      </c>
      <c r="AN52" s="365">
        <v>0</v>
      </c>
      <c r="AO52" s="365">
        <v>0</v>
      </c>
      <c r="AP52" s="365">
        <v>0</v>
      </c>
    </row>
    <row r="53" spans="1:42" x14ac:dyDescent="0.2">
      <c r="A53" s="364" t="s">
        <v>373</v>
      </c>
      <c r="B53" s="365">
        <v>0</v>
      </c>
      <c r="C53" s="365">
        <v>0</v>
      </c>
      <c r="D53" s="365">
        <v>0</v>
      </c>
      <c r="E53" s="365">
        <v>0</v>
      </c>
      <c r="F53" s="365">
        <v>0</v>
      </c>
      <c r="G53" s="365">
        <v>0</v>
      </c>
      <c r="H53" s="365">
        <v>0</v>
      </c>
      <c r="I53" s="365">
        <v>0</v>
      </c>
      <c r="J53" s="365">
        <v>0</v>
      </c>
      <c r="K53" s="365">
        <v>0</v>
      </c>
      <c r="L53" s="365">
        <v>0</v>
      </c>
      <c r="M53" s="365">
        <v>0</v>
      </c>
      <c r="N53" s="365">
        <v>0</v>
      </c>
      <c r="O53" s="365">
        <v>0</v>
      </c>
      <c r="P53" s="365">
        <v>0</v>
      </c>
      <c r="Q53" s="365">
        <v>0</v>
      </c>
      <c r="R53" s="365">
        <v>0</v>
      </c>
      <c r="S53" s="365">
        <v>0</v>
      </c>
      <c r="T53" s="365">
        <v>0</v>
      </c>
      <c r="U53" s="365">
        <v>0</v>
      </c>
      <c r="V53" s="365">
        <v>0</v>
      </c>
      <c r="W53" s="365">
        <v>0</v>
      </c>
      <c r="X53" s="365">
        <v>0</v>
      </c>
      <c r="Y53" s="365">
        <v>0</v>
      </c>
      <c r="Z53" s="365">
        <v>0</v>
      </c>
      <c r="AA53" s="365">
        <v>0</v>
      </c>
      <c r="AB53" s="365">
        <v>0</v>
      </c>
      <c r="AC53" s="365">
        <v>0</v>
      </c>
      <c r="AD53" s="365">
        <v>0</v>
      </c>
      <c r="AE53" s="365">
        <v>0</v>
      </c>
      <c r="AF53" s="365">
        <v>0</v>
      </c>
      <c r="AG53" s="365">
        <v>0</v>
      </c>
      <c r="AH53" s="365">
        <v>0</v>
      </c>
      <c r="AI53" s="365">
        <v>0</v>
      </c>
      <c r="AJ53" s="365">
        <v>0</v>
      </c>
      <c r="AK53" s="365">
        <v>0</v>
      </c>
      <c r="AL53" s="365">
        <v>0</v>
      </c>
      <c r="AM53" s="365">
        <v>0</v>
      </c>
      <c r="AN53" s="365">
        <v>0</v>
      </c>
      <c r="AO53" s="365">
        <v>0</v>
      </c>
      <c r="AP53" s="365">
        <v>0</v>
      </c>
    </row>
    <row r="54" spans="1:42" x14ac:dyDescent="0.2">
      <c r="A54" s="364" t="s">
        <v>352</v>
      </c>
      <c r="B54" s="365">
        <v>0</v>
      </c>
      <c r="C54" s="365">
        <v>0</v>
      </c>
      <c r="D54" s="365">
        <v>0</v>
      </c>
      <c r="E54" s="365">
        <v>0</v>
      </c>
      <c r="F54" s="365">
        <v>0</v>
      </c>
      <c r="G54" s="365">
        <v>0</v>
      </c>
      <c r="H54" s="365">
        <v>0</v>
      </c>
      <c r="I54" s="365">
        <v>0</v>
      </c>
      <c r="J54" s="365">
        <v>0</v>
      </c>
      <c r="K54" s="365">
        <v>0</v>
      </c>
      <c r="L54" s="365">
        <v>0</v>
      </c>
      <c r="M54" s="365">
        <v>0</v>
      </c>
      <c r="N54" s="365">
        <v>0</v>
      </c>
      <c r="O54" s="365">
        <v>0</v>
      </c>
      <c r="P54" s="365">
        <v>0</v>
      </c>
      <c r="Q54" s="365">
        <v>0</v>
      </c>
      <c r="R54" s="365">
        <v>0</v>
      </c>
      <c r="S54" s="365">
        <v>0</v>
      </c>
      <c r="T54" s="365">
        <v>0</v>
      </c>
      <c r="U54" s="365">
        <v>0</v>
      </c>
      <c r="V54" s="365">
        <v>0</v>
      </c>
      <c r="W54" s="365">
        <v>0</v>
      </c>
      <c r="X54" s="365">
        <v>0</v>
      </c>
      <c r="Y54" s="365">
        <v>0</v>
      </c>
      <c r="Z54" s="365">
        <v>0</v>
      </c>
      <c r="AA54" s="365">
        <v>0</v>
      </c>
      <c r="AB54" s="365">
        <v>0</v>
      </c>
      <c r="AC54" s="365">
        <v>0</v>
      </c>
      <c r="AD54" s="365">
        <v>0</v>
      </c>
      <c r="AE54" s="365">
        <v>0</v>
      </c>
      <c r="AF54" s="365">
        <v>0</v>
      </c>
      <c r="AG54" s="365">
        <v>0</v>
      </c>
      <c r="AH54" s="365">
        <v>0</v>
      </c>
      <c r="AI54" s="365">
        <v>0</v>
      </c>
      <c r="AJ54" s="365">
        <v>0</v>
      </c>
      <c r="AK54" s="365">
        <v>0</v>
      </c>
      <c r="AL54" s="365">
        <v>0</v>
      </c>
      <c r="AM54" s="365">
        <v>0</v>
      </c>
      <c r="AN54" s="365">
        <v>0</v>
      </c>
      <c r="AO54" s="365">
        <v>0</v>
      </c>
      <c r="AP54" s="365">
        <v>0</v>
      </c>
    </row>
    <row r="55" spans="1:42" x14ac:dyDescent="0.2">
      <c r="A55" s="364" t="s">
        <v>397</v>
      </c>
      <c r="B55" s="365">
        <v>0</v>
      </c>
      <c r="C55" s="365">
        <v>0</v>
      </c>
      <c r="D55" s="365">
        <v>0</v>
      </c>
      <c r="E55" s="365">
        <v>0</v>
      </c>
      <c r="F55" s="365">
        <v>0</v>
      </c>
      <c r="G55" s="365">
        <v>0</v>
      </c>
      <c r="H55" s="365">
        <v>0</v>
      </c>
      <c r="I55" s="365">
        <v>0</v>
      </c>
      <c r="J55" s="365">
        <v>0</v>
      </c>
      <c r="K55" s="365">
        <v>0</v>
      </c>
      <c r="L55" s="365">
        <v>0</v>
      </c>
      <c r="M55" s="365">
        <v>0</v>
      </c>
      <c r="N55" s="365">
        <v>0</v>
      </c>
      <c r="O55" s="365">
        <v>0</v>
      </c>
      <c r="P55" s="365">
        <v>0</v>
      </c>
      <c r="Q55" s="365">
        <v>0</v>
      </c>
      <c r="R55" s="365">
        <v>0</v>
      </c>
      <c r="S55" s="365">
        <v>0</v>
      </c>
      <c r="T55" s="365">
        <v>0</v>
      </c>
      <c r="U55" s="365">
        <v>0</v>
      </c>
      <c r="V55" s="365">
        <v>0</v>
      </c>
      <c r="W55" s="365">
        <v>0</v>
      </c>
      <c r="X55" s="365">
        <v>0</v>
      </c>
      <c r="Y55" s="365">
        <v>0</v>
      </c>
      <c r="Z55" s="365">
        <v>0</v>
      </c>
      <c r="AA55" s="365">
        <v>0</v>
      </c>
      <c r="AB55" s="365">
        <v>0</v>
      </c>
      <c r="AC55" s="365">
        <v>0</v>
      </c>
      <c r="AD55" s="365">
        <v>0</v>
      </c>
      <c r="AE55" s="365">
        <v>0</v>
      </c>
      <c r="AF55" s="365">
        <v>0</v>
      </c>
      <c r="AG55" s="365">
        <v>0</v>
      </c>
      <c r="AH55" s="365">
        <v>0</v>
      </c>
      <c r="AI55" s="365">
        <v>0</v>
      </c>
      <c r="AJ55" s="365">
        <v>0</v>
      </c>
      <c r="AK55" s="365">
        <v>0</v>
      </c>
      <c r="AL55" s="365">
        <v>0</v>
      </c>
      <c r="AM55" s="365">
        <v>0</v>
      </c>
      <c r="AN55" s="365">
        <v>0</v>
      </c>
      <c r="AO55" s="365">
        <v>0</v>
      </c>
      <c r="AP55" s="365">
        <v>0</v>
      </c>
    </row>
    <row r="56" spans="1:42" x14ac:dyDescent="0.2">
      <c r="A56" s="117" t="s">
        <v>398</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239</v>
      </c>
      <c r="B57" s="365">
        <f t="array" ref="B57:AP58">Inputs!C191:AQ192</f>
        <v>0</v>
      </c>
      <c r="C57" s="365">
        <v>0</v>
      </c>
      <c r="D57" s="365">
        <v>0</v>
      </c>
      <c r="E57" s="365">
        <v>0</v>
      </c>
      <c r="F57" s="365">
        <v>0</v>
      </c>
      <c r="G57" s="365">
        <v>0</v>
      </c>
      <c r="H57" s="365">
        <v>0</v>
      </c>
      <c r="I57" s="365">
        <v>0</v>
      </c>
      <c r="J57" s="365">
        <v>0</v>
      </c>
      <c r="K57" s="365">
        <v>0</v>
      </c>
      <c r="L57" s="365">
        <v>0</v>
      </c>
      <c r="M57" s="365">
        <v>0</v>
      </c>
      <c r="N57" s="365">
        <v>0</v>
      </c>
      <c r="O57" s="365">
        <v>0</v>
      </c>
      <c r="P57" s="365">
        <v>0</v>
      </c>
      <c r="Q57" s="365">
        <v>0</v>
      </c>
      <c r="R57" s="365">
        <v>0</v>
      </c>
      <c r="S57" s="365">
        <v>0</v>
      </c>
      <c r="T57" s="365">
        <v>0</v>
      </c>
      <c r="U57" s="365">
        <v>0</v>
      </c>
      <c r="V57" s="365">
        <v>0</v>
      </c>
      <c r="W57" s="365">
        <v>0</v>
      </c>
      <c r="X57" s="365">
        <v>0</v>
      </c>
      <c r="Y57" s="365">
        <v>0</v>
      </c>
      <c r="Z57" s="365">
        <v>0</v>
      </c>
      <c r="AA57" s="365">
        <v>0</v>
      </c>
      <c r="AB57" s="365">
        <v>0</v>
      </c>
      <c r="AC57" s="365">
        <v>0</v>
      </c>
      <c r="AD57" s="365">
        <v>0</v>
      </c>
      <c r="AE57" s="365">
        <v>0</v>
      </c>
      <c r="AF57" s="365">
        <v>0</v>
      </c>
      <c r="AG57" s="365">
        <v>0</v>
      </c>
      <c r="AH57" s="365">
        <v>0</v>
      </c>
      <c r="AI57" s="365">
        <v>0</v>
      </c>
      <c r="AJ57" s="365">
        <v>0</v>
      </c>
      <c r="AK57" s="365">
        <v>0</v>
      </c>
      <c r="AL57" s="365">
        <v>0</v>
      </c>
      <c r="AM57" s="365">
        <v>0</v>
      </c>
      <c r="AN57" s="365">
        <v>0</v>
      </c>
      <c r="AO57" s="365">
        <v>0</v>
      </c>
      <c r="AP57" s="365">
        <v>0</v>
      </c>
    </row>
    <row r="58" spans="1:42" x14ac:dyDescent="0.2">
      <c r="A58" s="117" t="s">
        <v>240</v>
      </c>
      <c r="B58" s="365">
        <v>0</v>
      </c>
      <c r="C58" s="365">
        <v>0</v>
      </c>
      <c r="D58" s="365">
        <v>0</v>
      </c>
      <c r="E58" s="365">
        <v>0</v>
      </c>
      <c r="F58" s="365">
        <v>0</v>
      </c>
      <c r="G58" s="365">
        <v>0</v>
      </c>
      <c r="H58" s="365">
        <v>0</v>
      </c>
      <c r="I58" s="365">
        <v>0</v>
      </c>
      <c r="J58" s="365">
        <v>0</v>
      </c>
      <c r="K58" s="365">
        <v>0</v>
      </c>
      <c r="L58" s="365">
        <v>0</v>
      </c>
      <c r="M58" s="365">
        <v>0</v>
      </c>
      <c r="N58" s="365">
        <v>0</v>
      </c>
      <c r="O58" s="365">
        <v>0</v>
      </c>
      <c r="P58" s="365">
        <v>0</v>
      </c>
      <c r="Q58" s="365">
        <v>0</v>
      </c>
      <c r="R58" s="365">
        <v>0</v>
      </c>
      <c r="S58" s="365">
        <v>0</v>
      </c>
      <c r="T58" s="365">
        <v>0</v>
      </c>
      <c r="U58" s="365">
        <v>0</v>
      </c>
      <c r="V58" s="365">
        <v>0</v>
      </c>
      <c r="W58" s="365">
        <v>0</v>
      </c>
      <c r="X58" s="365">
        <v>0</v>
      </c>
      <c r="Y58" s="365">
        <v>0</v>
      </c>
      <c r="Z58" s="365">
        <v>0</v>
      </c>
      <c r="AA58" s="365">
        <v>0</v>
      </c>
      <c r="AB58" s="365">
        <v>0</v>
      </c>
      <c r="AC58" s="365">
        <v>0</v>
      </c>
      <c r="AD58" s="365">
        <v>0</v>
      </c>
      <c r="AE58" s="365">
        <v>0</v>
      </c>
      <c r="AF58" s="365">
        <v>0</v>
      </c>
      <c r="AG58" s="365">
        <v>0</v>
      </c>
      <c r="AH58" s="365">
        <v>0</v>
      </c>
      <c r="AI58" s="365">
        <v>0</v>
      </c>
      <c r="AJ58" s="365">
        <v>0</v>
      </c>
      <c r="AK58" s="365">
        <v>0</v>
      </c>
      <c r="AL58" s="365">
        <v>0</v>
      </c>
      <c r="AM58" s="365">
        <v>0</v>
      </c>
      <c r="AN58" s="365">
        <v>0</v>
      </c>
      <c r="AO58" s="365">
        <v>0</v>
      </c>
      <c r="AP58" s="365">
        <v>0</v>
      </c>
    </row>
    <row r="59" spans="1:42" x14ac:dyDescent="0.2">
      <c r="A59" s="117" t="s">
        <v>370</v>
      </c>
      <c r="B59" s="365">
        <f t="array" ref="B59:AP59">Inputs!C194:AQ194</f>
        <v>0</v>
      </c>
      <c r="C59" s="365">
        <v>0</v>
      </c>
      <c r="D59" s="365">
        <v>0</v>
      </c>
      <c r="E59" s="365">
        <v>0</v>
      </c>
      <c r="F59" s="365">
        <v>0</v>
      </c>
      <c r="G59" s="365">
        <v>0</v>
      </c>
      <c r="H59" s="365">
        <v>0</v>
      </c>
      <c r="I59" s="365">
        <v>0</v>
      </c>
      <c r="J59" s="365">
        <v>0</v>
      </c>
      <c r="K59" s="365">
        <v>0</v>
      </c>
      <c r="L59" s="365">
        <v>0</v>
      </c>
      <c r="M59" s="365">
        <v>0</v>
      </c>
      <c r="N59" s="365">
        <v>0</v>
      </c>
      <c r="O59" s="365">
        <v>0</v>
      </c>
      <c r="P59" s="365">
        <v>0</v>
      </c>
      <c r="Q59" s="365">
        <v>0</v>
      </c>
      <c r="R59" s="365">
        <v>0</v>
      </c>
      <c r="S59" s="365">
        <v>0</v>
      </c>
      <c r="T59" s="365">
        <v>0</v>
      </c>
      <c r="U59" s="365">
        <v>0</v>
      </c>
      <c r="V59" s="365">
        <v>0</v>
      </c>
      <c r="W59" s="365">
        <v>0</v>
      </c>
      <c r="X59" s="365">
        <v>0</v>
      </c>
      <c r="Y59" s="365">
        <v>0</v>
      </c>
      <c r="Z59" s="365">
        <v>0</v>
      </c>
      <c r="AA59" s="365">
        <v>0</v>
      </c>
      <c r="AB59" s="365">
        <v>0</v>
      </c>
      <c r="AC59" s="365">
        <v>0</v>
      </c>
      <c r="AD59" s="365">
        <v>0</v>
      </c>
      <c r="AE59" s="365">
        <v>0</v>
      </c>
      <c r="AF59" s="365">
        <v>0</v>
      </c>
      <c r="AG59" s="365">
        <v>0</v>
      </c>
      <c r="AH59" s="365">
        <v>0</v>
      </c>
      <c r="AI59" s="365">
        <v>0</v>
      </c>
      <c r="AJ59" s="365">
        <v>0</v>
      </c>
      <c r="AK59" s="365">
        <v>0</v>
      </c>
      <c r="AL59" s="365">
        <v>0</v>
      </c>
      <c r="AM59" s="365">
        <v>0</v>
      </c>
      <c r="AN59" s="365">
        <v>0</v>
      </c>
      <c r="AO59" s="365">
        <v>0</v>
      </c>
      <c r="AP59" s="365">
        <v>0</v>
      </c>
    </row>
    <row r="60" spans="1:42" x14ac:dyDescent="0.2">
      <c r="A60" s="363" t="s">
        <v>386</v>
      </c>
      <c r="C60" s="365">
        <f>IF(C$2&lt;=analysis_period,IF(om_land_lease="n/a",total_land_area*Inputs!D$204,total_land_area*om_land_lease*(1+inflation_rate/100+om_land_lease_escal/100)^B$2),0)</f>
        <v>0</v>
      </c>
      <c r="D60" s="365">
        <f>IF(D$2&lt;=analysis_period,IF(om_land_lease="n/a",total_land_area*Inputs!E$204,total_land_area*om_land_lease*(1+inflation_rate/100+om_land_lease_escal/100)^C$2),0)</f>
        <v>0</v>
      </c>
      <c r="E60" s="365">
        <f>IF(E$2&lt;=analysis_period,IF(om_land_lease="n/a",total_land_area*Inputs!F$204,total_land_area*om_land_lease*(1+inflation_rate/100+om_land_lease_escal/100)^D$2),0)</f>
        <v>0</v>
      </c>
      <c r="F60" s="365">
        <f>IF(F$2&lt;=analysis_period,IF(om_land_lease="n/a",total_land_area*Inputs!G$204,total_land_area*om_land_lease*(1+inflation_rate/100+om_land_lease_escal/100)^E$2),0)</f>
        <v>0</v>
      </c>
      <c r="G60" s="365">
        <f>IF(G$2&lt;=analysis_period,IF(om_land_lease="n/a",total_land_area*Inputs!H$204,total_land_area*om_land_lease*(1+inflation_rate/100+om_land_lease_escal/100)^F$2),0)</f>
        <v>0</v>
      </c>
      <c r="H60" s="365">
        <f>IF(H$2&lt;=analysis_period,IF(om_land_lease="n/a",total_land_area*Inputs!I$204,total_land_area*om_land_lease*(1+inflation_rate/100+om_land_lease_escal/100)^G$2),0)</f>
        <v>0</v>
      </c>
      <c r="I60" s="365">
        <f>IF(I$2&lt;=analysis_period,IF(om_land_lease="n/a",total_land_area*Inputs!J$204,total_land_area*om_land_lease*(1+inflation_rate/100+om_land_lease_escal/100)^H$2),0)</f>
        <v>0</v>
      </c>
      <c r="J60" s="365">
        <f>IF(J$2&lt;=analysis_period,IF(om_land_lease="n/a",total_land_area*Inputs!K$204,total_land_area*om_land_lease*(1+inflation_rate/100+om_land_lease_escal/100)^I$2),0)</f>
        <v>0</v>
      </c>
      <c r="K60" s="365">
        <f>IF(K$2&lt;=analysis_period,IF(om_land_lease="n/a",total_land_area*Inputs!L$204,total_land_area*om_land_lease*(1+inflation_rate/100+om_land_lease_escal/100)^J$2),0)</f>
        <v>0</v>
      </c>
      <c r="L60" s="365">
        <f>IF(L$2&lt;=analysis_period,IF(om_land_lease="n/a",total_land_area*Inputs!M$204,total_land_area*om_land_lease*(1+inflation_rate/100+om_land_lease_escal/100)^K$2),0)</f>
        <v>0</v>
      </c>
      <c r="M60" s="365">
        <f>IF(M$2&lt;=analysis_period,IF(om_land_lease="n/a",total_land_area*Inputs!N$204,total_land_area*om_land_lease*(1+inflation_rate/100+om_land_lease_escal/100)^L$2),0)</f>
        <v>0</v>
      </c>
      <c r="N60" s="365">
        <f>IF(N$2&lt;=analysis_period,IF(om_land_lease="n/a",total_land_area*Inputs!O$204,total_land_area*om_land_lease*(1+inflation_rate/100+om_land_lease_escal/100)^M$2),0)</f>
        <v>0</v>
      </c>
      <c r="O60" s="365">
        <f>IF(O$2&lt;=analysis_period,IF(om_land_lease="n/a",total_land_area*Inputs!P$204,total_land_area*om_land_lease*(1+inflation_rate/100+om_land_lease_escal/100)^N$2),0)</f>
        <v>0</v>
      </c>
      <c r="P60" s="365">
        <f>IF(P$2&lt;=analysis_period,IF(om_land_lease="n/a",total_land_area*Inputs!Q$204,total_land_area*om_land_lease*(1+inflation_rate/100+om_land_lease_escal/100)^O$2),0)</f>
        <v>0</v>
      </c>
      <c r="Q60" s="365">
        <f>IF(Q$2&lt;=analysis_period,IF(om_land_lease="n/a",total_land_area*Inputs!R$204,total_land_area*om_land_lease*(1+inflation_rate/100+om_land_lease_escal/100)^P$2),0)</f>
        <v>0</v>
      </c>
      <c r="R60" s="365">
        <f>IF(R$2&lt;=analysis_period,IF(om_land_lease="n/a",total_land_area*Inputs!S$204,total_land_area*om_land_lease*(1+inflation_rate/100+om_land_lease_escal/100)^Q$2),0)</f>
        <v>0</v>
      </c>
      <c r="S60" s="365">
        <f>IF(S$2&lt;=analysis_period,IF(om_land_lease="n/a",total_land_area*Inputs!T$204,total_land_area*om_land_lease*(1+inflation_rate/100+om_land_lease_escal/100)^R$2),0)</f>
        <v>0</v>
      </c>
      <c r="T60" s="365">
        <f>IF(T$2&lt;=analysis_period,IF(om_land_lease="n/a",total_land_area*Inputs!U$204,total_land_area*om_land_lease*(1+inflation_rate/100+om_land_lease_escal/100)^S$2),0)</f>
        <v>0</v>
      </c>
      <c r="U60" s="365">
        <f>IF(U$2&lt;=analysis_period,IF(om_land_lease="n/a",total_land_area*Inputs!V$204,total_land_area*om_land_lease*(1+inflation_rate/100+om_land_lease_escal/100)^T$2),0)</f>
        <v>0</v>
      </c>
      <c r="V60" s="365">
        <f>IF(V$2&lt;=analysis_period,IF(om_land_lease="n/a",total_land_area*Inputs!W$204,total_land_area*om_land_lease*(1+inflation_rate/100+om_land_lease_escal/100)^U$2),0)</f>
        <v>0</v>
      </c>
      <c r="W60" s="365">
        <f>IF(W$2&lt;=analysis_period,IF(om_land_lease="n/a",total_land_area*Inputs!X$204,total_land_area*om_land_lease*(1+inflation_rate/100+om_land_lease_escal/100)^V$2),0)</f>
        <v>0</v>
      </c>
      <c r="X60" s="365">
        <f>IF(X$2&lt;=analysis_period,IF(om_land_lease="n/a",total_land_area*Inputs!Y$204,total_land_area*om_land_lease*(1+inflation_rate/100+om_land_lease_escal/100)^W$2),0)</f>
        <v>0</v>
      </c>
      <c r="Y60" s="365">
        <f>IF(Y$2&lt;=analysis_period,IF(om_land_lease="n/a",total_land_area*Inputs!Z$204,total_land_area*om_land_lease*(1+inflation_rate/100+om_land_lease_escal/100)^X$2),0)</f>
        <v>0</v>
      </c>
      <c r="Z60" s="365">
        <f>IF(Z$2&lt;=analysis_period,IF(om_land_lease="n/a",total_land_area*Inputs!AA$204,total_land_area*om_land_lease*(1+inflation_rate/100+om_land_lease_escal/100)^Y$2),0)</f>
        <v>0</v>
      </c>
      <c r="AA60" s="365">
        <f>IF(AA$2&lt;=analysis_period,IF(om_land_lease="n/a",total_land_area*Inputs!AB$204,total_land_area*om_land_lease*(1+inflation_rate/100+om_land_lease_escal/100)^Z$2),0)</f>
        <v>0</v>
      </c>
      <c r="AB60" s="365">
        <f>IF(AB$2&lt;=analysis_period,IF(om_land_lease="n/a",total_land_area*Inputs!AC$204,total_land_area*om_land_lease*(1+inflation_rate/100+om_land_lease_escal/100)^AA$2),0)</f>
        <v>0</v>
      </c>
      <c r="AC60" s="365">
        <f>IF(AC$2&lt;=analysis_period,IF(om_land_lease="n/a",total_land_area*Inputs!AD$204,total_land_area*om_land_lease*(1+inflation_rate/100+om_land_lease_escal/100)^AB$2),0)</f>
        <v>0</v>
      </c>
      <c r="AD60" s="365">
        <f>IF(AD$2&lt;=analysis_period,IF(om_land_lease="n/a",total_land_area*Inputs!AE$204,total_land_area*om_land_lease*(1+inflation_rate/100+om_land_lease_escal/100)^AC$2),0)</f>
        <v>0</v>
      </c>
      <c r="AE60" s="365">
        <f>IF(AE$2&lt;=analysis_period,IF(om_land_lease="n/a",total_land_area*Inputs!AF$204,total_land_area*om_land_lease*(1+inflation_rate/100+om_land_lease_escal/100)^AD$2),0)</f>
        <v>0</v>
      </c>
      <c r="AF60" s="365">
        <f>IF(AF$2&lt;=analysis_period,IF(om_land_lease="n/a",total_land_area*Inputs!AG$204,total_land_area*om_land_lease*(1+inflation_rate/100+om_land_lease_escal/100)^AE$2),0)</f>
        <v>0</v>
      </c>
      <c r="AG60" s="365">
        <f>IF(AG$2&lt;=analysis_period,IF(om_land_lease="n/a",total_land_area*Inputs!AH$204,total_land_area*om_land_lease*(1+inflation_rate/100+om_land_lease_escal/100)^AF$2),0)</f>
        <v>0</v>
      </c>
      <c r="AH60" s="365">
        <f>IF(AH$2&lt;=analysis_period,IF(om_land_lease="n/a",total_land_area*Inputs!AI$204,total_land_area*om_land_lease*(1+inflation_rate/100+om_land_lease_escal/100)^AG$2),0)</f>
        <v>0</v>
      </c>
      <c r="AI60" s="365">
        <f>IF(AI$2&lt;=analysis_period,IF(om_land_lease="n/a",total_land_area*Inputs!AJ$204,total_land_area*om_land_lease*(1+inflation_rate/100+om_land_lease_escal/100)^AH$2),0)</f>
        <v>0</v>
      </c>
      <c r="AJ60" s="365">
        <f>IF(AJ$2&lt;=analysis_period,IF(om_land_lease="n/a",total_land_area*Inputs!AK$204,total_land_area*om_land_lease*(1+inflation_rate/100+om_land_lease_escal/100)^AI$2),0)</f>
        <v>0</v>
      </c>
      <c r="AK60" s="365">
        <f>IF(AK$2&lt;=analysis_period,IF(om_land_lease="n/a",total_land_area*Inputs!AL$204,total_land_area*om_land_lease*(1+inflation_rate/100+om_land_lease_escal/100)^AJ$2),0)</f>
        <v>0</v>
      </c>
      <c r="AL60" s="365">
        <f>IF(AL$2&lt;=analysis_period,IF(om_land_lease="n/a",total_land_area*Inputs!AM$204,total_land_area*om_land_lease*(1+inflation_rate/100+om_land_lease_escal/100)^AK$2),0)</f>
        <v>0</v>
      </c>
      <c r="AM60" s="365">
        <f>IF(AM$2&lt;=analysis_period,IF(om_land_lease="n/a",total_land_area*Inputs!AN$204,total_land_area*om_land_lease*(1+inflation_rate/100+om_land_lease_escal/100)^AL$2),0)</f>
        <v>0</v>
      </c>
      <c r="AN60" s="365">
        <f>IF(AN$2&lt;=analysis_period,IF(om_land_lease="n/a",total_land_area*Inputs!AO$204,total_land_area*om_land_lease*(1+inflation_rate/100+om_land_lease_escal/100)^AM$2),0)</f>
        <v>0</v>
      </c>
      <c r="AO60" s="365">
        <f>IF(AO$2&lt;=analysis_period,IF(om_land_lease="n/a",total_land_area*Inputs!AP$204,total_land_area*om_land_lease*(1+inflation_rate/100+om_land_lease_escal/100)^AN$2),0)</f>
        <v>0</v>
      </c>
      <c r="AP60" s="365">
        <f>IF(AP$2&lt;=analysis_period,IF(om_land_lease="n/a",total_land_area*Inputs!AQ$204,total_land_area*om_land_lease*(1+inflation_rate/100+om_land_lease_escal/100)^AO$2),0)</f>
        <v>0</v>
      </c>
    </row>
    <row r="61" spans="1:42" x14ac:dyDescent="0.2">
      <c r="A61" s="23" t="s">
        <v>0</v>
      </c>
      <c r="C61" s="194">
        <f t="shared" ref="C61:AP61" si="17">C31*property_tax_rate/100</f>
        <v>0</v>
      </c>
      <c r="D61" s="194">
        <f t="shared" si="17"/>
        <v>0</v>
      </c>
      <c r="E61" s="194">
        <f t="shared" si="17"/>
        <v>0</v>
      </c>
      <c r="F61" s="194">
        <f t="shared" si="17"/>
        <v>0</v>
      </c>
      <c r="G61" s="194">
        <f t="shared" si="17"/>
        <v>0</v>
      </c>
      <c r="H61" s="194">
        <f t="shared" si="17"/>
        <v>0</v>
      </c>
      <c r="I61" s="194">
        <f t="shared" si="17"/>
        <v>0</v>
      </c>
      <c r="J61" s="194">
        <f t="shared" si="17"/>
        <v>0</v>
      </c>
      <c r="K61" s="194">
        <f t="shared" si="17"/>
        <v>0</v>
      </c>
      <c r="L61" s="194">
        <f t="shared" si="17"/>
        <v>0</v>
      </c>
      <c r="M61" s="194">
        <f t="shared" si="17"/>
        <v>0</v>
      </c>
      <c r="N61" s="194">
        <f t="shared" si="17"/>
        <v>0</v>
      </c>
      <c r="O61" s="194">
        <f t="shared" si="17"/>
        <v>0</v>
      </c>
      <c r="P61" s="194">
        <f t="shared" si="17"/>
        <v>0</v>
      </c>
      <c r="Q61" s="194">
        <f t="shared" si="17"/>
        <v>0</v>
      </c>
      <c r="R61" s="194">
        <f t="shared" si="17"/>
        <v>0</v>
      </c>
      <c r="S61" s="194">
        <f t="shared" si="17"/>
        <v>0</v>
      </c>
      <c r="T61" s="194">
        <f t="shared" si="17"/>
        <v>0</v>
      </c>
      <c r="U61" s="194">
        <f t="shared" si="17"/>
        <v>0</v>
      </c>
      <c r="V61" s="194">
        <f t="shared" si="17"/>
        <v>0</v>
      </c>
      <c r="W61" s="194">
        <f t="shared" si="17"/>
        <v>0</v>
      </c>
      <c r="X61" s="194">
        <f t="shared" si="17"/>
        <v>0</v>
      </c>
      <c r="Y61" s="194">
        <f t="shared" si="17"/>
        <v>0</v>
      </c>
      <c r="Z61" s="194">
        <f t="shared" si="17"/>
        <v>0</v>
      </c>
      <c r="AA61" s="194">
        <f t="shared" si="17"/>
        <v>0</v>
      </c>
      <c r="AB61" s="194">
        <f t="shared" si="17"/>
        <v>0</v>
      </c>
      <c r="AC61" s="194">
        <f t="shared" si="17"/>
        <v>0</v>
      </c>
      <c r="AD61" s="194">
        <f t="shared" si="17"/>
        <v>0</v>
      </c>
      <c r="AE61" s="194">
        <f t="shared" si="17"/>
        <v>0</v>
      </c>
      <c r="AF61" s="194">
        <f t="shared" si="17"/>
        <v>0</v>
      </c>
      <c r="AG61" s="194">
        <f t="shared" si="17"/>
        <v>0</v>
      </c>
      <c r="AH61" s="194">
        <f t="shared" si="17"/>
        <v>0</v>
      </c>
      <c r="AI61" s="194">
        <f t="shared" si="17"/>
        <v>0</v>
      </c>
      <c r="AJ61" s="194">
        <f t="shared" si="17"/>
        <v>0</v>
      </c>
      <c r="AK61" s="194">
        <f t="shared" si="17"/>
        <v>0</v>
      </c>
      <c r="AL61" s="194">
        <f t="shared" si="17"/>
        <v>0</v>
      </c>
      <c r="AM61" s="194">
        <f t="shared" si="17"/>
        <v>0</v>
      </c>
      <c r="AN61" s="194">
        <f t="shared" si="17"/>
        <v>0</v>
      </c>
      <c r="AO61" s="194">
        <f t="shared" si="17"/>
        <v>0</v>
      </c>
      <c r="AP61" s="194">
        <f t="shared" si="17"/>
        <v>0</v>
      </c>
    </row>
    <row r="62" spans="1:42" x14ac:dyDescent="0.2">
      <c r="A62" s="23" t="s">
        <v>43</v>
      </c>
      <c r="C62" s="189">
        <f t="shared" ref="C62:AP62" si="18">IF(C$2&lt;=analysis_period,total_installed_cost*insurance_rate/100*(1+inflation_rate/100)^B$2,0)</f>
        <v>0</v>
      </c>
      <c r="D62" s="189">
        <f t="shared" si="18"/>
        <v>0</v>
      </c>
      <c r="E62" s="189">
        <f t="shared" si="18"/>
        <v>0</v>
      </c>
      <c r="F62" s="189">
        <f t="shared" si="18"/>
        <v>0</v>
      </c>
      <c r="G62" s="189">
        <f t="shared" si="18"/>
        <v>0</v>
      </c>
      <c r="H62" s="189">
        <f t="shared" si="18"/>
        <v>0</v>
      </c>
      <c r="I62" s="189">
        <f t="shared" si="18"/>
        <v>0</v>
      </c>
      <c r="J62" s="189">
        <f t="shared" si="18"/>
        <v>0</v>
      </c>
      <c r="K62" s="189">
        <f t="shared" si="18"/>
        <v>0</v>
      </c>
      <c r="L62" s="189">
        <f t="shared" si="18"/>
        <v>0</v>
      </c>
      <c r="M62" s="189">
        <f t="shared" si="18"/>
        <v>0</v>
      </c>
      <c r="N62" s="189">
        <f t="shared" si="18"/>
        <v>0</v>
      </c>
      <c r="O62" s="189">
        <f t="shared" si="18"/>
        <v>0</v>
      </c>
      <c r="P62" s="189">
        <f t="shared" si="18"/>
        <v>0</v>
      </c>
      <c r="Q62" s="189">
        <f t="shared" si="18"/>
        <v>0</v>
      </c>
      <c r="R62" s="189">
        <f t="shared" si="18"/>
        <v>0</v>
      </c>
      <c r="S62" s="189">
        <f t="shared" si="18"/>
        <v>0</v>
      </c>
      <c r="T62" s="189">
        <f t="shared" si="18"/>
        <v>0</v>
      </c>
      <c r="U62" s="189">
        <f t="shared" si="18"/>
        <v>0</v>
      </c>
      <c r="V62" s="189">
        <f t="shared" si="18"/>
        <v>0</v>
      </c>
      <c r="W62" s="189">
        <f t="shared" si="18"/>
        <v>0</v>
      </c>
      <c r="X62" s="189">
        <f t="shared" si="18"/>
        <v>0</v>
      </c>
      <c r="Y62" s="189">
        <f t="shared" si="18"/>
        <v>0</v>
      </c>
      <c r="Z62" s="189">
        <f t="shared" si="18"/>
        <v>0</v>
      </c>
      <c r="AA62" s="189">
        <f t="shared" si="18"/>
        <v>0</v>
      </c>
      <c r="AB62" s="189">
        <f t="shared" si="18"/>
        <v>0</v>
      </c>
      <c r="AC62" s="189">
        <f t="shared" si="18"/>
        <v>0</v>
      </c>
      <c r="AD62" s="189">
        <f t="shared" si="18"/>
        <v>0</v>
      </c>
      <c r="AE62" s="189">
        <f t="shared" si="18"/>
        <v>0</v>
      </c>
      <c r="AF62" s="189">
        <f t="shared" si="18"/>
        <v>0</v>
      </c>
      <c r="AG62" s="189">
        <f t="shared" si="18"/>
        <v>0</v>
      </c>
      <c r="AH62" s="189">
        <f t="shared" si="18"/>
        <v>0</v>
      </c>
      <c r="AI62" s="189">
        <f t="shared" si="18"/>
        <v>0</v>
      </c>
      <c r="AJ62" s="189">
        <f t="shared" si="18"/>
        <v>0</v>
      </c>
      <c r="AK62" s="189">
        <f t="shared" si="18"/>
        <v>0</v>
      </c>
      <c r="AL62" s="189">
        <f t="shared" si="18"/>
        <v>0</v>
      </c>
      <c r="AM62" s="189">
        <f t="shared" si="18"/>
        <v>0</v>
      </c>
      <c r="AN62" s="189">
        <f t="shared" si="18"/>
        <v>0</v>
      </c>
      <c r="AO62" s="189">
        <f t="shared" si="18"/>
        <v>0</v>
      </c>
      <c r="AP62" s="189">
        <f t="shared" si="18"/>
        <v>0</v>
      </c>
    </row>
    <row r="63" spans="1:42" x14ac:dyDescent="0.2">
      <c r="A63" s="43" t="s">
        <v>19</v>
      </c>
      <c r="B63" s="43"/>
      <c r="C63" s="202">
        <f>C$35+C$39+C$43+SUM(C$46:C$49)+SUM(C$44:C$44)+SUM(C$51:C$62)</f>
        <v>0</v>
      </c>
      <c r="D63" s="202">
        <f t="shared" ref="D63:AP63" si="19">D$35+D$39+D$43+SUM(D$46:D$49)+SUM(D$44:D$44)+SUM(D$51:D$62)</f>
        <v>0</v>
      </c>
      <c r="E63" s="202">
        <f t="shared" si="19"/>
        <v>0</v>
      </c>
      <c r="F63" s="202">
        <f t="shared" si="19"/>
        <v>0</v>
      </c>
      <c r="G63" s="202">
        <f t="shared" si="19"/>
        <v>0</v>
      </c>
      <c r="H63" s="202">
        <f t="shared" si="19"/>
        <v>0</v>
      </c>
      <c r="I63" s="202">
        <f t="shared" si="19"/>
        <v>0</v>
      </c>
      <c r="J63" s="202">
        <f t="shared" si="19"/>
        <v>0</v>
      </c>
      <c r="K63" s="202">
        <f t="shared" si="19"/>
        <v>0</v>
      </c>
      <c r="L63" s="202">
        <f t="shared" si="19"/>
        <v>0</v>
      </c>
      <c r="M63" s="202">
        <f t="shared" si="19"/>
        <v>0</v>
      </c>
      <c r="N63" s="202">
        <f t="shared" si="19"/>
        <v>0</v>
      </c>
      <c r="O63" s="202">
        <f t="shared" si="19"/>
        <v>0</v>
      </c>
      <c r="P63" s="202">
        <f t="shared" si="19"/>
        <v>0</v>
      </c>
      <c r="Q63" s="202">
        <f t="shared" si="19"/>
        <v>0</v>
      </c>
      <c r="R63" s="202">
        <f t="shared" si="19"/>
        <v>0</v>
      </c>
      <c r="S63" s="202">
        <f t="shared" si="19"/>
        <v>0</v>
      </c>
      <c r="T63" s="202">
        <f t="shared" si="19"/>
        <v>0</v>
      </c>
      <c r="U63" s="202">
        <f t="shared" si="19"/>
        <v>0</v>
      </c>
      <c r="V63" s="202">
        <f t="shared" si="19"/>
        <v>0</v>
      </c>
      <c r="W63" s="202">
        <f t="shared" si="19"/>
        <v>0</v>
      </c>
      <c r="X63" s="202">
        <f t="shared" si="19"/>
        <v>0</v>
      </c>
      <c r="Y63" s="202">
        <f t="shared" si="19"/>
        <v>0</v>
      </c>
      <c r="Z63" s="202">
        <f t="shared" si="19"/>
        <v>0</v>
      </c>
      <c r="AA63" s="202">
        <f t="shared" si="19"/>
        <v>0</v>
      </c>
      <c r="AB63" s="202">
        <f t="shared" si="19"/>
        <v>0</v>
      </c>
      <c r="AC63" s="202">
        <f t="shared" si="19"/>
        <v>0</v>
      </c>
      <c r="AD63" s="202">
        <f t="shared" si="19"/>
        <v>0</v>
      </c>
      <c r="AE63" s="202">
        <f t="shared" si="19"/>
        <v>0</v>
      </c>
      <c r="AF63" s="202">
        <f t="shared" si="19"/>
        <v>0</v>
      </c>
      <c r="AG63" s="202">
        <f t="shared" si="19"/>
        <v>0</v>
      </c>
      <c r="AH63" s="202">
        <f t="shared" si="19"/>
        <v>0</v>
      </c>
      <c r="AI63" s="202">
        <f t="shared" si="19"/>
        <v>0</v>
      </c>
      <c r="AJ63" s="202">
        <f t="shared" si="19"/>
        <v>0</v>
      </c>
      <c r="AK63" s="202">
        <f t="shared" si="19"/>
        <v>0</v>
      </c>
      <c r="AL63" s="202">
        <f t="shared" si="19"/>
        <v>0</v>
      </c>
      <c r="AM63" s="202">
        <f t="shared" si="19"/>
        <v>0</v>
      </c>
      <c r="AN63" s="202">
        <f t="shared" si="19"/>
        <v>0</v>
      </c>
      <c r="AO63" s="202">
        <f t="shared" si="19"/>
        <v>0</v>
      </c>
      <c r="AP63" s="202">
        <f t="shared" si="19"/>
        <v>0</v>
      </c>
    </row>
    <row r="65" spans="1:42" x14ac:dyDescent="0.2">
      <c r="A65" s="278" t="s">
        <v>30</v>
      </c>
      <c r="B65" s="43"/>
      <c r="C65" s="202">
        <f t="shared" ref="C65:AP65" si="20">C29-C63</f>
        <v>0</v>
      </c>
      <c r="D65" s="202">
        <f t="shared" si="20"/>
        <v>0</v>
      </c>
      <c r="E65" s="202">
        <f t="shared" si="20"/>
        <v>0</v>
      </c>
      <c r="F65" s="202">
        <f t="shared" si="20"/>
        <v>0</v>
      </c>
      <c r="G65" s="202">
        <f t="shared" si="20"/>
        <v>0</v>
      </c>
      <c r="H65" s="202">
        <f t="shared" si="20"/>
        <v>0</v>
      </c>
      <c r="I65" s="202">
        <f t="shared" si="20"/>
        <v>0</v>
      </c>
      <c r="J65" s="202">
        <f t="shared" si="20"/>
        <v>0</v>
      </c>
      <c r="K65" s="202">
        <f t="shared" si="20"/>
        <v>0</v>
      </c>
      <c r="L65" s="202">
        <f t="shared" si="20"/>
        <v>0</v>
      </c>
      <c r="M65" s="202">
        <f t="shared" si="20"/>
        <v>0</v>
      </c>
      <c r="N65" s="202">
        <f t="shared" si="20"/>
        <v>0</v>
      </c>
      <c r="O65" s="202">
        <f t="shared" si="20"/>
        <v>0</v>
      </c>
      <c r="P65" s="202">
        <f t="shared" si="20"/>
        <v>0</v>
      </c>
      <c r="Q65" s="202">
        <f t="shared" si="20"/>
        <v>0</v>
      </c>
      <c r="R65" s="202">
        <f t="shared" si="20"/>
        <v>0</v>
      </c>
      <c r="S65" s="202">
        <f t="shared" si="20"/>
        <v>0</v>
      </c>
      <c r="T65" s="202">
        <f t="shared" si="20"/>
        <v>0</v>
      </c>
      <c r="U65" s="202">
        <f t="shared" si="20"/>
        <v>0</v>
      </c>
      <c r="V65" s="202">
        <f t="shared" si="20"/>
        <v>0</v>
      </c>
      <c r="W65" s="202">
        <f t="shared" si="20"/>
        <v>0</v>
      </c>
      <c r="X65" s="202">
        <f t="shared" si="20"/>
        <v>0</v>
      </c>
      <c r="Y65" s="202">
        <f t="shared" si="20"/>
        <v>0</v>
      </c>
      <c r="Z65" s="202">
        <f t="shared" si="20"/>
        <v>0</v>
      </c>
      <c r="AA65" s="202">
        <f t="shared" si="20"/>
        <v>0</v>
      </c>
      <c r="AB65" s="202">
        <f t="shared" si="20"/>
        <v>0</v>
      </c>
      <c r="AC65" s="202">
        <f t="shared" si="20"/>
        <v>0</v>
      </c>
      <c r="AD65" s="202">
        <f t="shared" si="20"/>
        <v>0</v>
      </c>
      <c r="AE65" s="202">
        <f t="shared" si="20"/>
        <v>0</v>
      </c>
      <c r="AF65" s="202">
        <f t="shared" si="20"/>
        <v>0</v>
      </c>
      <c r="AG65" s="202">
        <f t="shared" si="20"/>
        <v>0</v>
      </c>
      <c r="AH65" s="202">
        <f t="shared" si="20"/>
        <v>0</v>
      </c>
      <c r="AI65" s="202">
        <f t="shared" si="20"/>
        <v>0</v>
      </c>
      <c r="AJ65" s="202">
        <f t="shared" si="20"/>
        <v>0</v>
      </c>
      <c r="AK65" s="202">
        <f t="shared" si="20"/>
        <v>0</v>
      </c>
      <c r="AL65" s="202">
        <f t="shared" si="20"/>
        <v>0</v>
      </c>
      <c r="AM65" s="202">
        <f t="shared" si="20"/>
        <v>0</v>
      </c>
      <c r="AN65" s="202">
        <f t="shared" si="20"/>
        <v>0</v>
      </c>
      <c r="AO65" s="202">
        <f t="shared" si="20"/>
        <v>0</v>
      </c>
      <c r="AP65" s="202">
        <f t="shared" si="20"/>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6"/>
      <c r="D67" s="286"/>
      <c r="E67" s="286"/>
      <c r="F67" s="286"/>
      <c r="G67" s="286"/>
      <c r="H67" s="286"/>
      <c r="I67" s="286"/>
      <c r="J67" s="286"/>
      <c r="K67" s="286"/>
      <c r="L67" s="286"/>
      <c r="M67" s="286"/>
      <c r="N67" s="286"/>
      <c r="O67" s="286"/>
      <c r="P67" s="286"/>
      <c r="Q67" s="286"/>
      <c r="R67" s="286"/>
      <c r="S67" s="286"/>
      <c r="T67" s="286"/>
      <c r="U67" s="286"/>
      <c r="V67" s="286"/>
      <c r="W67" s="286"/>
      <c r="X67" s="286"/>
      <c r="Y67" s="286"/>
      <c r="Z67" s="286"/>
      <c r="AA67" s="286"/>
      <c r="AB67" s="286"/>
      <c r="AC67" s="286"/>
      <c r="AD67" s="286"/>
      <c r="AE67" s="286"/>
      <c r="AF67" s="286"/>
      <c r="AG67" s="286"/>
      <c r="AH67" s="286"/>
      <c r="AI67" s="286"/>
      <c r="AJ67" s="286"/>
      <c r="AK67" s="286"/>
      <c r="AL67" s="286"/>
      <c r="AM67" s="286"/>
      <c r="AN67" s="286"/>
      <c r="AO67" s="286"/>
      <c r="AP67" s="286"/>
    </row>
    <row r="68" spans="1:42" x14ac:dyDescent="0.2">
      <c r="A68" s="25" t="s">
        <v>257</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30</v>
      </c>
      <c r="B69" s="194"/>
      <c r="C69" s="194">
        <f>C65</f>
        <v>0</v>
      </c>
      <c r="D69" s="194">
        <f t="shared" ref="D69:AP69" si="21">D65</f>
        <v>0</v>
      </c>
      <c r="E69" s="194">
        <f t="shared" si="21"/>
        <v>0</v>
      </c>
      <c r="F69" s="194">
        <f t="shared" si="21"/>
        <v>0</v>
      </c>
      <c r="G69" s="194">
        <f t="shared" si="21"/>
        <v>0</v>
      </c>
      <c r="H69" s="194">
        <f t="shared" si="21"/>
        <v>0</v>
      </c>
      <c r="I69" s="194">
        <f t="shared" si="21"/>
        <v>0</v>
      </c>
      <c r="J69" s="194">
        <f t="shared" si="21"/>
        <v>0</v>
      </c>
      <c r="K69" s="194">
        <f t="shared" si="21"/>
        <v>0</v>
      </c>
      <c r="L69" s="194">
        <f t="shared" si="21"/>
        <v>0</v>
      </c>
      <c r="M69" s="194">
        <f t="shared" si="21"/>
        <v>0</v>
      </c>
      <c r="N69" s="194">
        <f t="shared" si="21"/>
        <v>0</v>
      </c>
      <c r="O69" s="194">
        <f t="shared" si="21"/>
        <v>0</v>
      </c>
      <c r="P69" s="194">
        <f t="shared" si="21"/>
        <v>0</v>
      </c>
      <c r="Q69" s="194">
        <f t="shared" si="21"/>
        <v>0</v>
      </c>
      <c r="R69" s="194">
        <f t="shared" si="21"/>
        <v>0</v>
      </c>
      <c r="S69" s="194">
        <f t="shared" si="21"/>
        <v>0</v>
      </c>
      <c r="T69" s="194">
        <f t="shared" si="21"/>
        <v>0</v>
      </c>
      <c r="U69" s="194">
        <f t="shared" si="21"/>
        <v>0</v>
      </c>
      <c r="V69" s="194">
        <f t="shared" si="21"/>
        <v>0</v>
      </c>
      <c r="W69" s="194">
        <f t="shared" si="21"/>
        <v>0</v>
      </c>
      <c r="X69" s="194">
        <f t="shared" si="21"/>
        <v>0</v>
      </c>
      <c r="Y69" s="194">
        <f t="shared" si="21"/>
        <v>0</v>
      </c>
      <c r="Z69" s="194">
        <f t="shared" si="21"/>
        <v>0</v>
      </c>
      <c r="AA69" s="194">
        <f t="shared" si="21"/>
        <v>0</v>
      </c>
      <c r="AB69" s="194">
        <f t="shared" si="21"/>
        <v>0</v>
      </c>
      <c r="AC69" s="194">
        <f t="shared" si="21"/>
        <v>0</v>
      </c>
      <c r="AD69" s="194">
        <f t="shared" si="21"/>
        <v>0</v>
      </c>
      <c r="AE69" s="194">
        <f t="shared" si="21"/>
        <v>0</v>
      </c>
      <c r="AF69" s="194">
        <f t="shared" si="21"/>
        <v>0</v>
      </c>
      <c r="AG69" s="194">
        <f t="shared" si="21"/>
        <v>0</v>
      </c>
      <c r="AH69" s="194">
        <f t="shared" si="21"/>
        <v>0</v>
      </c>
      <c r="AI69" s="194">
        <f t="shared" si="21"/>
        <v>0</v>
      </c>
      <c r="AJ69" s="194">
        <f t="shared" si="21"/>
        <v>0</v>
      </c>
      <c r="AK69" s="194">
        <f t="shared" si="21"/>
        <v>0</v>
      </c>
      <c r="AL69" s="194">
        <f t="shared" si="21"/>
        <v>0</v>
      </c>
      <c r="AM69" s="194">
        <f t="shared" si="21"/>
        <v>0</v>
      </c>
      <c r="AN69" s="194">
        <f t="shared" si="21"/>
        <v>0</v>
      </c>
      <c r="AO69" s="194">
        <f t="shared" si="21"/>
        <v>0</v>
      </c>
      <c r="AP69" s="194">
        <f t="shared" si="21"/>
        <v>0</v>
      </c>
    </row>
    <row r="70" spans="1:42" x14ac:dyDescent="0.2">
      <c r="A70" s="23" t="s">
        <v>193</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22">IF(pbi_fed_for_ds="Yes",0,C556)</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State</v>
      </c>
      <c r="B72" s="136"/>
      <c r="C72" s="194">
        <f t="shared" ref="C72:AP72" si="23">IF(pbi_sta_for_ds="Yes",0,C560)</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Utility</v>
      </c>
      <c r="B73" s="136"/>
      <c r="C73" s="194">
        <f t="shared" ref="C73:AP73" si="24">IF(pbi_uti_for_ds="Yes",0,C564)</f>
        <v>0</v>
      </c>
      <c r="D73" s="194">
        <f t="shared" si="24"/>
        <v>0</v>
      </c>
      <c r="E73" s="194">
        <f t="shared" si="24"/>
        <v>0</v>
      </c>
      <c r="F73" s="194">
        <f t="shared" si="24"/>
        <v>0</v>
      </c>
      <c r="G73" s="194">
        <f t="shared" si="24"/>
        <v>0</v>
      </c>
      <c r="H73" s="194">
        <f t="shared" si="24"/>
        <v>0</v>
      </c>
      <c r="I73" s="194">
        <f t="shared" si="24"/>
        <v>0</v>
      </c>
      <c r="J73" s="194">
        <f t="shared" si="24"/>
        <v>0</v>
      </c>
      <c r="K73" s="194">
        <f t="shared" si="24"/>
        <v>0</v>
      </c>
      <c r="L73" s="194">
        <f t="shared" si="24"/>
        <v>0</v>
      </c>
      <c r="M73" s="194">
        <f t="shared" si="24"/>
        <v>0</v>
      </c>
      <c r="N73" s="194">
        <f t="shared" si="24"/>
        <v>0</v>
      </c>
      <c r="O73" s="194">
        <f t="shared" si="24"/>
        <v>0</v>
      </c>
      <c r="P73" s="194">
        <f t="shared" si="24"/>
        <v>0</v>
      </c>
      <c r="Q73" s="194">
        <f t="shared" si="24"/>
        <v>0</v>
      </c>
      <c r="R73" s="194">
        <f t="shared" si="24"/>
        <v>0</v>
      </c>
      <c r="S73" s="194">
        <f t="shared" si="24"/>
        <v>0</v>
      </c>
      <c r="T73" s="194">
        <f t="shared" si="24"/>
        <v>0</v>
      </c>
      <c r="U73" s="194">
        <f t="shared" si="24"/>
        <v>0</v>
      </c>
      <c r="V73" s="194">
        <f t="shared" si="24"/>
        <v>0</v>
      </c>
      <c r="W73" s="194">
        <f t="shared" si="24"/>
        <v>0</v>
      </c>
      <c r="X73" s="194">
        <f t="shared" si="24"/>
        <v>0</v>
      </c>
      <c r="Y73" s="194">
        <f t="shared" si="24"/>
        <v>0</v>
      </c>
      <c r="Z73" s="194">
        <f t="shared" si="24"/>
        <v>0</v>
      </c>
      <c r="AA73" s="194">
        <f t="shared" si="24"/>
        <v>0</v>
      </c>
      <c r="AB73" s="194">
        <f t="shared" si="24"/>
        <v>0</v>
      </c>
      <c r="AC73" s="194">
        <f t="shared" si="24"/>
        <v>0</v>
      </c>
      <c r="AD73" s="194">
        <f t="shared" si="24"/>
        <v>0</v>
      </c>
      <c r="AE73" s="194">
        <f t="shared" si="24"/>
        <v>0</v>
      </c>
      <c r="AF73" s="194">
        <f t="shared" si="24"/>
        <v>0</v>
      </c>
      <c r="AG73" s="194">
        <f t="shared" si="24"/>
        <v>0</v>
      </c>
      <c r="AH73" s="194">
        <f t="shared" si="24"/>
        <v>0</v>
      </c>
      <c r="AI73" s="194">
        <f t="shared" si="24"/>
        <v>0</v>
      </c>
      <c r="AJ73" s="194">
        <f t="shared" si="24"/>
        <v>0</v>
      </c>
      <c r="AK73" s="194">
        <f t="shared" si="24"/>
        <v>0</v>
      </c>
      <c r="AL73" s="194">
        <f t="shared" si="24"/>
        <v>0</v>
      </c>
      <c r="AM73" s="194">
        <f t="shared" si="24"/>
        <v>0</v>
      </c>
      <c r="AN73" s="194">
        <f t="shared" si="24"/>
        <v>0</v>
      </c>
      <c r="AO73" s="194">
        <f t="shared" si="24"/>
        <v>0</v>
      </c>
      <c r="AP73" s="194">
        <f t="shared" si="24"/>
        <v>0</v>
      </c>
    </row>
    <row r="74" spans="1:42" x14ac:dyDescent="0.2">
      <c r="A74" s="27" t="str">
        <f>A26</f>
        <v>Other</v>
      </c>
      <c r="B74" s="143"/>
      <c r="C74" s="195">
        <f t="shared" ref="C74:AP74" si="25">IF(pbi_oth_for_ds="Yes",0,C568)</f>
        <v>0</v>
      </c>
      <c r="D74" s="195">
        <f t="shared" si="25"/>
        <v>0</v>
      </c>
      <c r="E74" s="195">
        <f t="shared" si="25"/>
        <v>0</v>
      </c>
      <c r="F74" s="195">
        <f t="shared" si="25"/>
        <v>0</v>
      </c>
      <c r="G74" s="195">
        <f t="shared" si="25"/>
        <v>0</v>
      </c>
      <c r="H74" s="195">
        <f t="shared" si="25"/>
        <v>0</v>
      </c>
      <c r="I74" s="195">
        <f t="shared" si="25"/>
        <v>0</v>
      </c>
      <c r="J74" s="195">
        <f t="shared" si="25"/>
        <v>0</v>
      </c>
      <c r="K74" s="195">
        <f t="shared" si="25"/>
        <v>0</v>
      </c>
      <c r="L74" s="195">
        <f t="shared" si="25"/>
        <v>0</v>
      </c>
      <c r="M74" s="195">
        <f t="shared" si="25"/>
        <v>0</v>
      </c>
      <c r="N74" s="195">
        <f t="shared" si="25"/>
        <v>0</v>
      </c>
      <c r="O74" s="195">
        <f t="shared" si="25"/>
        <v>0</v>
      </c>
      <c r="P74" s="195">
        <f t="shared" si="25"/>
        <v>0</v>
      </c>
      <c r="Q74" s="195">
        <f t="shared" si="25"/>
        <v>0</v>
      </c>
      <c r="R74" s="195">
        <f t="shared" si="25"/>
        <v>0</v>
      </c>
      <c r="S74" s="195">
        <f t="shared" si="25"/>
        <v>0</v>
      </c>
      <c r="T74" s="195">
        <f t="shared" si="25"/>
        <v>0</v>
      </c>
      <c r="U74" s="195">
        <f t="shared" si="25"/>
        <v>0</v>
      </c>
      <c r="V74" s="195">
        <f t="shared" si="25"/>
        <v>0</v>
      </c>
      <c r="W74" s="195">
        <f t="shared" si="25"/>
        <v>0</v>
      </c>
      <c r="X74" s="195">
        <f t="shared" si="25"/>
        <v>0</v>
      </c>
      <c r="Y74" s="195">
        <f t="shared" si="25"/>
        <v>0</v>
      </c>
      <c r="Z74" s="195">
        <f t="shared" si="25"/>
        <v>0</v>
      </c>
      <c r="AA74" s="195">
        <f t="shared" si="25"/>
        <v>0</v>
      </c>
      <c r="AB74" s="195">
        <f t="shared" si="25"/>
        <v>0</v>
      </c>
      <c r="AC74" s="195">
        <f t="shared" si="25"/>
        <v>0</v>
      </c>
      <c r="AD74" s="195">
        <f t="shared" si="25"/>
        <v>0</v>
      </c>
      <c r="AE74" s="195">
        <f t="shared" si="25"/>
        <v>0</v>
      </c>
      <c r="AF74" s="195">
        <f t="shared" si="25"/>
        <v>0</v>
      </c>
      <c r="AG74" s="195">
        <f t="shared" si="25"/>
        <v>0</v>
      </c>
      <c r="AH74" s="195">
        <f t="shared" si="25"/>
        <v>0</v>
      </c>
      <c r="AI74" s="195">
        <f t="shared" si="25"/>
        <v>0</v>
      </c>
      <c r="AJ74" s="195">
        <f t="shared" si="25"/>
        <v>0</v>
      </c>
      <c r="AK74" s="195">
        <f t="shared" si="25"/>
        <v>0</v>
      </c>
      <c r="AL74" s="195">
        <f t="shared" si="25"/>
        <v>0</v>
      </c>
      <c r="AM74" s="195">
        <f t="shared" si="25"/>
        <v>0</v>
      </c>
      <c r="AN74" s="195">
        <f t="shared" si="25"/>
        <v>0</v>
      </c>
      <c r="AO74" s="195">
        <f t="shared" si="25"/>
        <v>0</v>
      </c>
      <c r="AP74" s="195">
        <f t="shared" si="25"/>
        <v>0</v>
      </c>
    </row>
    <row r="75" spans="1:42" x14ac:dyDescent="0.2">
      <c r="A75" s="27" t="s">
        <v>13</v>
      </c>
      <c r="B75" s="136"/>
      <c r="C75" s="194">
        <f>SUM(C71:C74)</f>
        <v>0</v>
      </c>
      <c r="D75" s="194">
        <f t="shared" ref="D75:AP75" si="26">SUM(D71:D74)</f>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276</v>
      </c>
      <c r="B76" s="194">
        <v>0</v>
      </c>
      <c r="C76" s="194">
        <f t="shared" ref="C76:AP76" si="27">C716</f>
        <v>0</v>
      </c>
      <c r="D76" s="194">
        <f t="shared" si="27"/>
        <v>0</v>
      </c>
      <c r="E76" s="194">
        <f t="shared" si="27"/>
        <v>0</v>
      </c>
      <c r="F76" s="194">
        <f t="shared" si="27"/>
        <v>0</v>
      </c>
      <c r="G76" s="194">
        <f t="shared" si="27"/>
        <v>0</v>
      </c>
      <c r="H76" s="194">
        <f t="shared" si="27"/>
        <v>0</v>
      </c>
      <c r="I76" s="194">
        <f t="shared" si="27"/>
        <v>0</v>
      </c>
      <c r="J76" s="194">
        <f t="shared" si="27"/>
        <v>0</v>
      </c>
      <c r="K76" s="194">
        <f t="shared" si="27"/>
        <v>0</v>
      </c>
      <c r="L76" s="194">
        <f t="shared" si="27"/>
        <v>0</v>
      </c>
      <c r="M76" s="194">
        <f t="shared" si="27"/>
        <v>0</v>
      </c>
      <c r="N76" s="194">
        <f t="shared" si="27"/>
        <v>0</v>
      </c>
      <c r="O76" s="194">
        <f t="shared" si="27"/>
        <v>0</v>
      </c>
      <c r="P76" s="194">
        <f t="shared" si="27"/>
        <v>0</v>
      </c>
      <c r="Q76" s="194">
        <f t="shared" si="27"/>
        <v>0</v>
      </c>
      <c r="R76" s="194">
        <f t="shared" si="27"/>
        <v>0</v>
      </c>
      <c r="S76" s="194">
        <f t="shared" si="27"/>
        <v>0</v>
      </c>
      <c r="T76" s="194">
        <f t="shared" si="27"/>
        <v>0</v>
      </c>
      <c r="U76" s="194">
        <f t="shared" si="27"/>
        <v>0</v>
      </c>
      <c r="V76" s="194">
        <f t="shared" si="27"/>
        <v>0</v>
      </c>
      <c r="W76" s="194">
        <f t="shared" si="27"/>
        <v>0</v>
      </c>
      <c r="X76" s="194">
        <f t="shared" si="27"/>
        <v>0</v>
      </c>
      <c r="Y76" s="194">
        <f t="shared" si="27"/>
        <v>0</v>
      </c>
      <c r="Z76" s="194">
        <f t="shared" si="27"/>
        <v>0</v>
      </c>
      <c r="AA76" s="194">
        <f t="shared" si="27"/>
        <v>0</v>
      </c>
      <c r="AB76" s="194">
        <f t="shared" si="27"/>
        <v>0</v>
      </c>
      <c r="AC76" s="194">
        <f t="shared" si="27"/>
        <v>0</v>
      </c>
      <c r="AD76" s="194">
        <f t="shared" si="27"/>
        <v>0</v>
      </c>
      <c r="AE76" s="194">
        <f t="shared" si="27"/>
        <v>0</v>
      </c>
      <c r="AF76" s="194">
        <f t="shared" si="27"/>
        <v>0</v>
      </c>
      <c r="AG76" s="194">
        <f t="shared" si="27"/>
        <v>0</v>
      </c>
      <c r="AH76" s="194">
        <f t="shared" si="27"/>
        <v>0</v>
      </c>
      <c r="AI76" s="194">
        <f t="shared" si="27"/>
        <v>0</v>
      </c>
      <c r="AJ76" s="194">
        <f t="shared" si="27"/>
        <v>0</v>
      </c>
      <c r="AK76" s="194">
        <f t="shared" si="27"/>
        <v>0</v>
      </c>
      <c r="AL76" s="194">
        <f t="shared" si="27"/>
        <v>0</v>
      </c>
      <c r="AM76" s="194">
        <f t="shared" si="27"/>
        <v>0</v>
      </c>
      <c r="AN76" s="194">
        <f t="shared" si="27"/>
        <v>0</v>
      </c>
      <c r="AO76" s="194">
        <f t="shared" si="27"/>
        <v>0</v>
      </c>
      <c r="AP76" s="194">
        <f t="shared" si="27"/>
        <v>0</v>
      </c>
    </row>
    <row r="77" spans="1:42" x14ac:dyDescent="0.2">
      <c r="A77" s="23" t="s">
        <v>277</v>
      </c>
      <c r="B77" s="195">
        <v>0</v>
      </c>
      <c r="C77" s="195">
        <f t="shared" ref="C77:AP77" si="28">-C575</f>
        <v>0</v>
      </c>
      <c r="D77" s="195">
        <f t="shared" si="28"/>
        <v>0</v>
      </c>
      <c r="E77" s="195">
        <f t="shared" si="28"/>
        <v>0</v>
      </c>
      <c r="F77" s="195">
        <f t="shared" si="28"/>
        <v>0</v>
      </c>
      <c r="G77" s="195">
        <f t="shared" si="28"/>
        <v>0</v>
      </c>
      <c r="H77" s="195">
        <f t="shared" si="28"/>
        <v>0</v>
      </c>
      <c r="I77" s="195">
        <f t="shared" si="28"/>
        <v>0</v>
      </c>
      <c r="J77" s="195">
        <f t="shared" si="28"/>
        <v>0</v>
      </c>
      <c r="K77" s="195">
        <f t="shared" si="28"/>
        <v>0</v>
      </c>
      <c r="L77" s="195">
        <f t="shared" si="28"/>
        <v>0</v>
      </c>
      <c r="M77" s="195">
        <f t="shared" si="28"/>
        <v>0</v>
      </c>
      <c r="N77" s="195">
        <f t="shared" si="28"/>
        <v>0</v>
      </c>
      <c r="O77" s="195">
        <f t="shared" si="28"/>
        <v>0</v>
      </c>
      <c r="P77" s="195">
        <f t="shared" si="28"/>
        <v>0</v>
      </c>
      <c r="Q77" s="195">
        <f t="shared" si="28"/>
        <v>0</v>
      </c>
      <c r="R77" s="195">
        <f t="shared" si="28"/>
        <v>0</v>
      </c>
      <c r="S77" s="195">
        <f t="shared" si="28"/>
        <v>0</v>
      </c>
      <c r="T77" s="195">
        <f t="shared" si="28"/>
        <v>0</v>
      </c>
      <c r="U77" s="195">
        <f t="shared" si="28"/>
        <v>0</v>
      </c>
      <c r="V77" s="195">
        <f t="shared" si="28"/>
        <v>0</v>
      </c>
      <c r="W77" s="195">
        <f t="shared" si="28"/>
        <v>0</v>
      </c>
      <c r="X77" s="195">
        <f t="shared" si="28"/>
        <v>0</v>
      </c>
      <c r="Y77" s="195">
        <f t="shared" si="28"/>
        <v>0</v>
      </c>
      <c r="Z77" s="195">
        <f t="shared" si="28"/>
        <v>0</v>
      </c>
      <c r="AA77" s="195">
        <f t="shared" si="28"/>
        <v>0</v>
      </c>
      <c r="AB77" s="195">
        <f t="shared" si="28"/>
        <v>0</v>
      </c>
      <c r="AC77" s="195">
        <f t="shared" si="28"/>
        <v>0</v>
      </c>
      <c r="AD77" s="195">
        <f t="shared" si="28"/>
        <v>0</v>
      </c>
      <c r="AE77" s="195">
        <f t="shared" si="28"/>
        <v>0</v>
      </c>
      <c r="AF77" s="195">
        <f t="shared" si="28"/>
        <v>0</v>
      </c>
      <c r="AG77" s="195">
        <f t="shared" si="28"/>
        <v>0</v>
      </c>
      <c r="AH77" s="195">
        <f t="shared" si="28"/>
        <v>0</v>
      </c>
      <c r="AI77" s="195">
        <f t="shared" si="28"/>
        <v>0</v>
      </c>
      <c r="AJ77" s="195">
        <f t="shared" si="28"/>
        <v>0</v>
      </c>
      <c r="AK77" s="195">
        <f t="shared" si="28"/>
        <v>0</v>
      </c>
      <c r="AL77" s="195">
        <f t="shared" si="28"/>
        <v>0</v>
      </c>
      <c r="AM77" s="195">
        <f t="shared" si="28"/>
        <v>0</v>
      </c>
      <c r="AN77" s="195">
        <f t="shared" si="28"/>
        <v>0</v>
      </c>
      <c r="AO77" s="195">
        <f t="shared" si="28"/>
        <v>0</v>
      </c>
      <c r="AP77" s="195">
        <f t="shared" si="28"/>
        <v>0</v>
      </c>
    </row>
    <row r="78" spans="1:42" x14ac:dyDescent="0.2">
      <c r="A78" s="275" t="s">
        <v>13</v>
      </c>
      <c r="B78" s="202">
        <f>B69+B75+B76+B77</f>
        <v>0</v>
      </c>
      <c r="C78" s="202">
        <f>C69+C75+C76+C77</f>
        <v>0</v>
      </c>
      <c r="D78" s="202">
        <f t="shared" ref="D78:AP78" si="29">D69+D75+D76+D77</f>
        <v>0</v>
      </c>
      <c r="E78" s="202">
        <f t="shared" si="29"/>
        <v>0</v>
      </c>
      <c r="F78" s="202">
        <f t="shared" si="29"/>
        <v>0</v>
      </c>
      <c r="G78" s="202">
        <f t="shared" si="29"/>
        <v>0</v>
      </c>
      <c r="H78" s="202">
        <f t="shared" si="29"/>
        <v>0</v>
      </c>
      <c r="I78" s="202">
        <f t="shared" si="29"/>
        <v>0</v>
      </c>
      <c r="J78" s="202">
        <f t="shared" si="29"/>
        <v>0</v>
      </c>
      <c r="K78" s="202">
        <f t="shared" si="29"/>
        <v>0</v>
      </c>
      <c r="L78" s="202">
        <f t="shared" si="29"/>
        <v>0</v>
      </c>
      <c r="M78" s="202">
        <f t="shared" si="29"/>
        <v>0</v>
      </c>
      <c r="N78" s="202">
        <f t="shared" si="29"/>
        <v>0</v>
      </c>
      <c r="O78" s="202">
        <f t="shared" si="29"/>
        <v>0</v>
      </c>
      <c r="P78" s="202">
        <f t="shared" si="29"/>
        <v>0</v>
      </c>
      <c r="Q78" s="202">
        <f t="shared" si="29"/>
        <v>0</v>
      </c>
      <c r="R78" s="202">
        <f t="shared" si="29"/>
        <v>0</v>
      </c>
      <c r="S78" s="202">
        <f t="shared" si="29"/>
        <v>0</v>
      </c>
      <c r="T78" s="202">
        <f t="shared" si="29"/>
        <v>0</v>
      </c>
      <c r="U78" s="202">
        <f t="shared" si="29"/>
        <v>0</v>
      </c>
      <c r="V78" s="202">
        <f t="shared" si="29"/>
        <v>0</v>
      </c>
      <c r="W78" s="202">
        <f t="shared" si="29"/>
        <v>0</v>
      </c>
      <c r="X78" s="202">
        <f t="shared" si="29"/>
        <v>0</v>
      </c>
      <c r="Y78" s="202">
        <f t="shared" si="29"/>
        <v>0</v>
      </c>
      <c r="Z78" s="202">
        <f t="shared" si="29"/>
        <v>0</v>
      </c>
      <c r="AA78" s="202">
        <f t="shared" si="29"/>
        <v>0</v>
      </c>
      <c r="AB78" s="202">
        <f t="shared" si="29"/>
        <v>0</v>
      </c>
      <c r="AC78" s="202">
        <f t="shared" si="29"/>
        <v>0</v>
      </c>
      <c r="AD78" s="202">
        <f t="shared" si="29"/>
        <v>0</v>
      </c>
      <c r="AE78" s="202">
        <f t="shared" si="29"/>
        <v>0</v>
      </c>
      <c r="AF78" s="202">
        <f t="shared" si="29"/>
        <v>0</v>
      </c>
      <c r="AG78" s="202">
        <f t="shared" si="29"/>
        <v>0</v>
      </c>
      <c r="AH78" s="202">
        <f t="shared" si="29"/>
        <v>0</v>
      </c>
      <c r="AI78" s="202">
        <f t="shared" si="29"/>
        <v>0</v>
      </c>
      <c r="AJ78" s="202">
        <f t="shared" si="29"/>
        <v>0</v>
      </c>
      <c r="AK78" s="202">
        <f t="shared" si="29"/>
        <v>0</v>
      </c>
      <c r="AL78" s="202">
        <f t="shared" si="29"/>
        <v>0</v>
      </c>
      <c r="AM78" s="202">
        <f t="shared" si="29"/>
        <v>0</v>
      </c>
      <c r="AN78" s="202">
        <f t="shared" si="29"/>
        <v>0</v>
      </c>
      <c r="AO78" s="202">
        <f t="shared" si="29"/>
        <v>0</v>
      </c>
      <c r="AP78" s="202">
        <f t="shared" si="29"/>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200</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267</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268</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269</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201</v>
      </c>
      <c r="B86" s="189">
        <f>-Inputs!I85</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274</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275</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212</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202</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300</v>
      </c>
      <c r="B91" s="194">
        <f>-B602-B603</f>
        <v>0</v>
      </c>
      <c r="C91" s="194">
        <f t="shared" ref="C91:AP91" si="30">-C602-C603</f>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27" t="s">
        <v>299</v>
      </c>
      <c r="B92" s="194">
        <f t="shared" ref="B92:AP92" si="31">-B608-B609</f>
        <v>0</v>
      </c>
      <c r="C92" s="194">
        <f t="shared" si="31"/>
        <v>0</v>
      </c>
      <c r="D92" s="194">
        <f t="shared" si="31"/>
        <v>0</v>
      </c>
      <c r="E92" s="194">
        <f t="shared" si="31"/>
        <v>0</v>
      </c>
      <c r="F92" s="194">
        <f t="shared" si="31"/>
        <v>0</v>
      </c>
      <c r="G92" s="194">
        <f t="shared" si="31"/>
        <v>0</v>
      </c>
      <c r="H92" s="194">
        <f t="shared" si="31"/>
        <v>0</v>
      </c>
      <c r="I92" s="194">
        <f t="shared" si="31"/>
        <v>0</v>
      </c>
      <c r="J92" s="194">
        <f t="shared" si="31"/>
        <v>0</v>
      </c>
      <c r="K92" s="194">
        <f t="shared" si="31"/>
        <v>0</v>
      </c>
      <c r="L92" s="194">
        <f t="shared" si="31"/>
        <v>0</v>
      </c>
      <c r="M92" s="194">
        <f t="shared" si="31"/>
        <v>0</v>
      </c>
      <c r="N92" s="194">
        <f t="shared" si="31"/>
        <v>0</v>
      </c>
      <c r="O92" s="194">
        <f t="shared" si="31"/>
        <v>0</v>
      </c>
      <c r="P92" s="194">
        <f t="shared" si="31"/>
        <v>0</v>
      </c>
      <c r="Q92" s="194">
        <f t="shared" si="31"/>
        <v>0</v>
      </c>
      <c r="R92" s="194">
        <f t="shared" si="31"/>
        <v>0</v>
      </c>
      <c r="S92" s="194">
        <f t="shared" si="31"/>
        <v>0</v>
      </c>
      <c r="T92" s="194">
        <f t="shared" si="31"/>
        <v>0</v>
      </c>
      <c r="U92" s="194">
        <f t="shared" si="31"/>
        <v>0</v>
      </c>
      <c r="V92" s="194">
        <f t="shared" si="31"/>
        <v>0</v>
      </c>
      <c r="W92" s="194">
        <f t="shared" si="31"/>
        <v>0</v>
      </c>
      <c r="X92" s="194">
        <f t="shared" si="31"/>
        <v>0</v>
      </c>
      <c r="Y92" s="194">
        <f t="shared" si="31"/>
        <v>0</v>
      </c>
      <c r="Z92" s="194">
        <f t="shared" si="31"/>
        <v>0</v>
      </c>
      <c r="AA92" s="194">
        <f t="shared" si="31"/>
        <v>0</v>
      </c>
      <c r="AB92" s="194">
        <f t="shared" si="31"/>
        <v>0</v>
      </c>
      <c r="AC92" s="194">
        <f t="shared" si="31"/>
        <v>0</v>
      </c>
      <c r="AD92" s="194">
        <f t="shared" si="31"/>
        <v>0</v>
      </c>
      <c r="AE92" s="194">
        <f t="shared" si="31"/>
        <v>0</v>
      </c>
      <c r="AF92" s="194">
        <f t="shared" si="31"/>
        <v>0</v>
      </c>
      <c r="AG92" s="194">
        <f t="shared" si="31"/>
        <v>0</v>
      </c>
      <c r="AH92" s="194">
        <f t="shared" si="31"/>
        <v>0</v>
      </c>
      <c r="AI92" s="194">
        <f t="shared" si="31"/>
        <v>0</v>
      </c>
      <c r="AJ92" s="194">
        <f t="shared" si="31"/>
        <v>0</v>
      </c>
      <c r="AK92" s="194">
        <f t="shared" si="31"/>
        <v>0</v>
      </c>
      <c r="AL92" s="194">
        <f t="shared" si="31"/>
        <v>0</v>
      </c>
      <c r="AM92" s="194">
        <f t="shared" si="31"/>
        <v>0</v>
      </c>
      <c r="AN92" s="194">
        <f t="shared" si="31"/>
        <v>0</v>
      </c>
      <c r="AO92" s="194">
        <f t="shared" si="31"/>
        <v>0</v>
      </c>
      <c r="AP92" s="194">
        <f t="shared" si="31"/>
        <v>0</v>
      </c>
    </row>
    <row r="93" spans="1:42" x14ac:dyDescent="0.2">
      <c r="A93" s="364" t="s">
        <v>311</v>
      </c>
      <c r="B93" s="366">
        <f>-B614-B615</f>
        <v>0</v>
      </c>
      <c r="C93" s="366">
        <f t="shared" ref="C93:AP93" si="32">-C614-C615</f>
        <v>0</v>
      </c>
      <c r="D93" s="366">
        <f t="shared" si="32"/>
        <v>0</v>
      </c>
      <c r="E93" s="366">
        <f t="shared" si="32"/>
        <v>0</v>
      </c>
      <c r="F93" s="366">
        <f t="shared" si="32"/>
        <v>0</v>
      </c>
      <c r="G93" s="366">
        <f t="shared" si="32"/>
        <v>0</v>
      </c>
      <c r="H93" s="366">
        <f t="shared" si="32"/>
        <v>0</v>
      </c>
      <c r="I93" s="366">
        <f t="shared" si="32"/>
        <v>0</v>
      </c>
      <c r="J93" s="366">
        <f t="shared" si="32"/>
        <v>0</v>
      </c>
      <c r="K93" s="366">
        <f t="shared" si="32"/>
        <v>0</v>
      </c>
      <c r="L93" s="366">
        <f t="shared" si="32"/>
        <v>0</v>
      </c>
      <c r="M93" s="366">
        <f t="shared" si="32"/>
        <v>0</v>
      </c>
      <c r="N93" s="366">
        <f t="shared" si="32"/>
        <v>0</v>
      </c>
      <c r="O93" s="366">
        <f t="shared" si="32"/>
        <v>0</v>
      </c>
      <c r="P93" s="366">
        <f t="shared" si="32"/>
        <v>0</v>
      </c>
      <c r="Q93" s="366">
        <f t="shared" si="32"/>
        <v>0</v>
      </c>
      <c r="R93" s="366">
        <f t="shared" si="32"/>
        <v>0</v>
      </c>
      <c r="S93" s="366">
        <f t="shared" si="32"/>
        <v>0</v>
      </c>
      <c r="T93" s="366">
        <f t="shared" si="32"/>
        <v>0</v>
      </c>
      <c r="U93" s="366">
        <f t="shared" si="32"/>
        <v>0</v>
      </c>
      <c r="V93" s="366">
        <f t="shared" si="32"/>
        <v>0</v>
      </c>
      <c r="W93" s="366">
        <f t="shared" si="32"/>
        <v>0</v>
      </c>
      <c r="X93" s="366">
        <f t="shared" si="32"/>
        <v>0</v>
      </c>
      <c r="Y93" s="366">
        <f t="shared" si="32"/>
        <v>0</v>
      </c>
      <c r="Z93" s="366">
        <f t="shared" si="32"/>
        <v>0</v>
      </c>
      <c r="AA93" s="366">
        <f t="shared" si="32"/>
        <v>0</v>
      </c>
      <c r="AB93" s="366">
        <f t="shared" si="32"/>
        <v>0</v>
      </c>
      <c r="AC93" s="366">
        <f t="shared" si="32"/>
        <v>0</v>
      </c>
      <c r="AD93" s="366">
        <f t="shared" si="32"/>
        <v>0</v>
      </c>
      <c r="AE93" s="366">
        <f t="shared" si="32"/>
        <v>0</v>
      </c>
      <c r="AF93" s="366">
        <f t="shared" si="32"/>
        <v>0</v>
      </c>
      <c r="AG93" s="366">
        <f t="shared" si="32"/>
        <v>0</v>
      </c>
      <c r="AH93" s="366">
        <f t="shared" si="32"/>
        <v>0</v>
      </c>
      <c r="AI93" s="366">
        <f t="shared" si="32"/>
        <v>0</v>
      </c>
      <c r="AJ93" s="366">
        <f t="shared" si="32"/>
        <v>0</v>
      </c>
      <c r="AK93" s="366">
        <f t="shared" si="32"/>
        <v>0</v>
      </c>
      <c r="AL93" s="366">
        <f t="shared" si="32"/>
        <v>0</v>
      </c>
      <c r="AM93" s="366">
        <f t="shared" si="32"/>
        <v>0</v>
      </c>
      <c r="AN93" s="366">
        <f t="shared" si="32"/>
        <v>0</v>
      </c>
      <c r="AO93" s="366">
        <f t="shared" si="32"/>
        <v>0</v>
      </c>
      <c r="AP93" s="366">
        <f t="shared" si="32"/>
        <v>0</v>
      </c>
    </row>
    <row r="94" spans="1:42" x14ac:dyDescent="0.2">
      <c r="A94" s="27" t="s">
        <v>312</v>
      </c>
      <c r="B94" s="189">
        <f>-B620-B621</f>
        <v>0</v>
      </c>
      <c r="C94" s="189">
        <f t="shared" ref="C94:AP94" si="33">-C620-C621</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313</v>
      </c>
      <c r="B95" s="189">
        <f>-B652-B653</f>
        <v>0</v>
      </c>
      <c r="C95" s="189">
        <f t="shared" ref="C95:AP95" si="34">-C652-C653</f>
        <v>0</v>
      </c>
      <c r="D95" s="189">
        <f t="shared" si="34"/>
        <v>0</v>
      </c>
      <c r="E95" s="189">
        <f t="shared" si="34"/>
        <v>0</v>
      </c>
      <c r="F95" s="189">
        <f t="shared" si="34"/>
        <v>0</v>
      </c>
      <c r="G95" s="189">
        <f t="shared" si="34"/>
        <v>0</v>
      </c>
      <c r="H95" s="189">
        <f t="shared" si="34"/>
        <v>0</v>
      </c>
      <c r="I95" s="189">
        <f t="shared" si="34"/>
        <v>0</v>
      </c>
      <c r="J95" s="189">
        <f t="shared" si="34"/>
        <v>0</v>
      </c>
      <c r="K95" s="189">
        <f t="shared" si="34"/>
        <v>0</v>
      </c>
      <c r="L95" s="189">
        <f t="shared" si="34"/>
        <v>0</v>
      </c>
      <c r="M95" s="189">
        <f t="shared" si="34"/>
        <v>0</v>
      </c>
      <c r="N95" s="189">
        <f t="shared" si="34"/>
        <v>0</v>
      </c>
      <c r="O95" s="189">
        <f t="shared" si="34"/>
        <v>0</v>
      </c>
      <c r="P95" s="189">
        <f t="shared" si="34"/>
        <v>0</v>
      </c>
      <c r="Q95" s="189">
        <f t="shared" si="34"/>
        <v>0</v>
      </c>
      <c r="R95" s="189">
        <f t="shared" si="34"/>
        <v>0</v>
      </c>
      <c r="S95" s="189">
        <f t="shared" si="34"/>
        <v>0</v>
      </c>
      <c r="T95" s="189">
        <f t="shared" si="34"/>
        <v>0</v>
      </c>
      <c r="U95" s="189">
        <f t="shared" si="34"/>
        <v>0</v>
      </c>
      <c r="V95" s="189">
        <f t="shared" si="34"/>
        <v>0</v>
      </c>
      <c r="W95" s="189">
        <f t="shared" si="34"/>
        <v>0</v>
      </c>
      <c r="X95" s="189">
        <f t="shared" si="34"/>
        <v>0</v>
      </c>
      <c r="Y95" s="189">
        <f t="shared" si="34"/>
        <v>0</v>
      </c>
      <c r="Z95" s="189">
        <f t="shared" si="34"/>
        <v>0</v>
      </c>
      <c r="AA95" s="189">
        <f t="shared" si="34"/>
        <v>0</v>
      </c>
      <c r="AB95" s="189">
        <f t="shared" si="34"/>
        <v>0</v>
      </c>
      <c r="AC95" s="189">
        <f t="shared" si="34"/>
        <v>0</v>
      </c>
      <c r="AD95" s="189">
        <f t="shared" si="34"/>
        <v>0</v>
      </c>
      <c r="AE95" s="189">
        <f t="shared" si="34"/>
        <v>0</v>
      </c>
      <c r="AF95" s="189">
        <f t="shared" si="34"/>
        <v>0</v>
      </c>
      <c r="AG95" s="189">
        <f t="shared" si="34"/>
        <v>0</v>
      </c>
      <c r="AH95" s="189">
        <f t="shared" si="34"/>
        <v>0</v>
      </c>
      <c r="AI95" s="189">
        <f t="shared" si="34"/>
        <v>0</v>
      </c>
      <c r="AJ95" s="189">
        <f t="shared" si="34"/>
        <v>0</v>
      </c>
      <c r="AK95" s="189">
        <f t="shared" si="34"/>
        <v>0</v>
      </c>
      <c r="AL95" s="189">
        <f t="shared" si="34"/>
        <v>0</v>
      </c>
      <c r="AM95" s="189">
        <f t="shared" si="34"/>
        <v>0</v>
      </c>
      <c r="AN95" s="189">
        <f t="shared" si="34"/>
        <v>0</v>
      </c>
      <c r="AO95" s="189">
        <f t="shared" si="34"/>
        <v>0</v>
      </c>
      <c r="AP95" s="189">
        <f t="shared" si="34"/>
        <v>0</v>
      </c>
    </row>
    <row r="96" spans="1:42" x14ac:dyDescent="0.2">
      <c r="A96" s="27" t="s">
        <v>314</v>
      </c>
      <c r="B96" s="195">
        <f>-B684-B685</f>
        <v>0</v>
      </c>
      <c r="C96" s="195">
        <f t="shared" ref="C96:AP96" si="35">-C684-C685</f>
        <v>0</v>
      </c>
      <c r="D96" s="195">
        <f t="shared" si="35"/>
        <v>0</v>
      </c>
      <c r="E96" s="195">
        <f t="shared" si="35"/>
        <v>0</v>
      </c>
      <c r="F96" s="195">
        <f t="shared" si="35"/>
        <v>0</v>
      </c>
      <c r="G96" s="195">
        <f t="shared" si="35"/>
        <v>0</v>
      </c>
      <c r="H96" s="195">
        <f t="shared" si="35"/>
        <v>0</v>
      </c>
      <c r="I96" s="195">
        <f t="shared" si="35"/>
        <v>0</v>
      </c>
      <c r="J96" s="195">
        <f t="shared" si="35"/>
        <v>0</v>
      </c>
      <c r="K96" s="195">
        <f t="shared" si="35"/>
        <v>0</v>
      </c>
      <c r="L96" s="195">
        <f t="shared" si="35"/>
        <v>0</v>
      </c>
      <c r="M96" s="195">
        <f t="shared" si="35"/>
        <v>0</v>
      </c>
      <c r="N96" s="195">
        <f t="shared" si="35"/>
        <v>0</v>
      </c>
      <c r="O96" s="195">
        <f t="shared" si="35"/>
        <v>0</v>
      </c>
      <c r="P96" s="195">
        <f t="shared" si="35"/>
        <v>0</v>
      </c>
      <c r="Q96" s="195">
        <f t="shared" si="35"/>
        <v>0</v>
      </c>
      <c r="R96" s="195">
        <f t="shared" si="35"/>
        <v>0</v>
      </c>
      <c r="S96" s="195">
        <f t="shared" si="35"/>
        <v>0</v>
      </c>
      <c r="T96" s="195">
        <f t="shared" si="35"/>
        <v>0</v>
      </c>
      <c r="U96" s="195">
        <f t="shared" si="35"/>
        <v>0</v>
      </c>
      <c r="V96" s="195">
        <f t="shared" si="35"/>
        <v>0</v>
      </c>
      <c r="W96" s="195">
        <f t="shared" si="35"/>
        <v>0</v>
      </c>
      <c r="X96" s="195">
        <f t="shared" si="35"/>
        <v>0</v>
      </c>
      <c r="Y96" s="195">
        <f t="shared" si="35"/>
        <v>0</v>
      </c>
      <c r="Z96" s="195">
        <f t="shared" si="35"/>
        <v>0</v>
      </c>
      <c r="AA96" s="195">
        <f t="shared" si="35"/>
        <v>0</v>
      </c>
      <c r="AB96" s="195">
        <f t="shared" si="35"/>
        <v>0</v>
      </c>
      <c r="AC96" s="195">
        <f t="shared" si="35"/>
        <v>0</v>
      </c>
      <c r="AD96" s="195">
        <f t="shared" si="35"/>
        <v>0</v>
      </c>
      <c r="AE96" s="195">
        <f t="shared" si="35"/>
        <v>0</v>
      </c>
      <c r="AF96" s="195">
        <f t="shared" si="35"/>
        <v>0</v>
      </c>
      <c r="AG96" s="195">
        <f t="shared" si="35"/>
        <v>0</v>
      </c>
      <c r="AH96" s="195">
        <f t="shared" si="35"/>
        <v>0</v>
      </c>
      <c r="AI96" s="195">
        <f t="shared" si="35"/>
        <v>0</v>
      </c>
      <c r="AJ96" s="195">
        <f t="shared" si="35"/>
        <v>0</v>
      </c>
      <c r="AK96" s="195">
        <f t="shared" si="35"/>
        <v>0</v>
      </c>
      <c r="AL96" s="195">
        <f t="shared" si="35"/>
        <v>0</v>
      </c>
      <c r="AM96" s="195">
        <f t="shared" si="35"/>
        <v>0</v>
      </c>
      <c r="AN96" s="195">
        <f t="shared" si="35"/>
        <v>0</v>
      </c>
      <c r="AO96" s="195">
        <f t="shared" si="35"/>
        <v>0</v>
      </c>
      <c r="AP96" s="195">
        <f t="shared" si="35"/>
        <v>0</v>
      </c>
    </row>
    <row r="97" spans="1:42" x14ac:dyDescent="0.2">
      <c r="A97" s="27" t="s">
        <v>13</v>
      </c>
      <c r="B97" s="194">
        <f>SUM(B91:B96)</f>
        <v>0</v>
      </c>
      <c r="C97" s="194">
        <f t="shared" ref="C97:AP97" si="36">SUM(C91:C96)</f>
        <v>0</v>
      </c>
      <c r="D97" s="194">
        <f t="shared" si="36"/>
        <v>0</v>
      </c>
      <c r="E97" s="194">
        <f t="shared" si="36"/>
        <v>0</v>
      </c>
      <c r="F97" s="194">
        <f t="shared" si="36"/>
        <v>0</v>
      </c>
      <c r="G97" s="194">
        <f t="shared" si="36"/>
        <v>0</v>
      </c>
      <c r="H97" s="194">
        <f t="shared" si="36"/>
        <v>0</v>
      </c>
      <c r="I97" s="194">
        <f t="shared" si="36"/>
        <v>0</v>
      </c>
      <c r="J97" s="194">
        <f t="shared" si="36"/>
        <v>0</v>
      </c>
      <c r="K97" s="194">
        <f t="shared" si="36"/>
        <v>0</v>
      </c>
      <c r="L97" s="194">
        <f t="shared" si="36"/>
        <v>0</v>
      </c>
      <c r="M97" s="194">
        <f t="shared" si="36"/>
        <v>0</v>
      </c>
      <c r="N97" s="194">
        <f t="shared" si="36"/>
        <v>0</v>
      </c>
      <c r="O97" s="194">
        <f t="shared" si="36"/>
        <v>0</v>
      </c>
      <c r="P97" s="194">
        <f t="shared" si="36"/>
        <v>0</v>
      </c>
      <c r="Q97" s="194">
        <f t="shared" si="36"/>
        <v>0</v>
      </c>
      <c r="R97" s="194">
        <f t="shared" si="36"/>
        <v>0</v>
      </c>
      <c r="S97" s="194">
        <f t="shared" si="36"/>
        <v>0</v>
      </c>
      <c r="T97" s="194">
        <f t="shared" si="36"/>
        <v>0</v>
      </c>
      <c r="U97" s="194">
        <f t="shared" si="36"/>
        <v>0</v>
      </c>
      <c r="V97" s="194">
        <f t="shared" si="36"/>
        <v>0</v>
      </c>
      <c r="W97" s="194">
        <f t="shared" si="36"/>
        <v>0</v>
      </c>
      <c r="X97" s="194">
        <f t="shared" si="36"/>
        <v>0</v>
      </c>
      <c r="Y97" s="194">
        <f t="shared" si="36"/>
        <v>0</v>
      </c>
      <c r="Z97" s="194">
        <f t="shared" si="36"/>
        <v>0</v>
      </c>
      <c r="AA97" s="194">
        <f t="shared" si="36"/>
        <v>0</v>
      </c>
      <c r="AB97" s="194">
        <f t="shared" si="36"/>
        <v>0</v>
      </c>
      <c r="AC97" s="194">
        <f t="shared" si="36"/>
        <v>0</v>
      </c>
      <c r="AD97" s="194">
        <f t="shared" si="36"/>
        <v>0</v>
      </c>
      <c r="AE97" s="194">
        <f t="shared" si="36"/>
        <v>0</v>
      </c>
      <c r="AF97" s="194">
        <f t="shared" si="36"/>
        <v>0</v>
      </c>
      <c r="AG97" s="194">
        <f t="shared" si="36"/>
        <v>0</v>
      </c>
      <c r="AH97" s="194">
        <f t="shared" si="36"/>
        <v>0</v>
      </c>
      <c r="AI97" s="194">
        <f t="shared" si="36"/>
        <v>0</v>
      </c>
      <c r="AJ97" s="194">
        <f t="shared" si="36"/>
        <v>0</v>
      </c>
      <c r="AK97" s="194">
        <f t="shared" si="36"/>
        <v>0</v>
      </c>
      <c r="AL97" s="194">
        <f t="shared" si="36"/>
        <v>0</v>
      </c>
      <c r="AM97" s="194">
        <f t="shared" si="36"/>
        <v>0</v>
      </c>
      <c r="AN97" s="194">
        <f t="shared" si="36"/>
        <v>0</v>
      </c>
      <c r="AO97" s="194">
        <f t="shared" si="36"/>
        <v>0</v>
      </c>
      <c r="AP97" s="194">
        <f t="shared" si="36"/>
        <v>0</v>
      </c>
    </row>
    <row r="98" spans="1:42" x14ac:dyDescent="0.2">
      <c r="A98" s="23" t="s">
        <v>258</v>
      </c>
    </row>
    <row r="99" spans="1:42" x14ac:dyDescent="0.2">
      <c r="A99" s="27" t="s">
        <v>315</v>
      </c>
      <c r="B99" s="189">
        <f>B621</f>
        <v>0</v>
      </c>
      <c r="C99" s="189">
        <f t="shared" ref="C99:AP99" si="37">C621</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316</v>
      </c>
      <c r="B100" s="189">
        <f>B653</f>
        <v>0</v>
      </c>
      <c r="C100" s="189">
        <f t="shared" ref="C100:AP100" si="38">C653</f>
        <v>0</v>
      </c>
      <c r="D100" s="189">
        <f t="shared" si="38"/>
        <v>0</v>
      </c>
      <c r="E100" s="189">
        <f t="shared" si="38"/>
        <v>0</v>
      </c>
      <c r="F100" s="189">
        <f t="shared" si="38"/>
        <v>0</v>
      </c>
      <c r="G100" s="189">
        <f t="shared" si="38"/>
        <v>0</v>
      </c>
      <c r="H100" s="189">
        <f t="shared" si="38"/>
        <v>0</v>
      </c>
      <c r="I100" s="189">
        <f t="shared" si="38"/>
        <v>0</v>
      </c>
      <c r="J100" s="189">
        <f t="shared" si="38"/>
        <v>0</v>
      </c>
      <c r="K100" s="189">
        <f t="shared" si="38"/>
        <v>0</v>
      </c>
      <c r="L100" s="189">
        <f t="shared" si="38"/>
        <v>0</v>
      </c>
      <c r="M100" s="189">
        <f t="shared" si="38"/>
        <v>0</v>
      </c>
      <c r="N100" s="189">
        <f t="shared" si="38"/>
        <v>0</v>
      </c>
      <c r="O100" s="189">
        <f t="shared" si="38"/>
        <v>0</v>
      </c>
      <c r="P100" s="189">
        <f t="shared" si="38"/>
        <v>0</v>
      </c>
      <c r="Q100" s="189">
        <f t="shared" si="38"/>
        <v>0</v>
      </c>
      <c r="R100" s="189">
        <f t="shared" si="38"/>
        <v>0</v>
      </c>
      <c r="S100" s="189">
        <f t="shared" si="38"/>
        <v>0</v>
      </c>
      <c r="T100" s="189">
        <f t="shared" si="38"/>
        <v>0</v>
      </c>
      <c r="U100" s="189">
        <f t="shared" si="38"/>
        <v>0</v>
      </c>
      <c r="V100" s="189">
        <f t="shared" si="38"/>
        <v>0</v>
      </c>
      <c r="W100" s="189">
        <f t="shared" si="38"/>
        <v>0</v>
      </c>
      <c r="X100" s="189">
        <f t="shared" si="38"/>
        <v>0</v>
      </c>
      <c r="Y100" s="189">
        <f t="shared" si="38"/>
        <v>0</v>
      </c>
      <c r="Z100" s="189">
        <f t="shared" si="38"/>
        <v>0</v>
      </c>
      <c r="AA100" s="189">
        <f t="shared" si="38"/>
        <v>0</v>
      </c>
      <c r="AB100" s="189">
        <f t="shared" si="38"/>
        <v>0</v>
      </c>
      <c r="AC100" s="189">
        <f t="shared" si="38"/>
        <v>0</v>
      </c>
      <c r="AD100" s="189">
        <f t="shared" si="38"/>
        <v>0</v>
      </c>
      <c r="AE100" s="189">
        <f t="shared" si="38"/>
        <v>0</v>
      </c>
      <c r="AF100" s="189">
        <f t="shared" si="38"/>
        <v>0</v>
      </c>
      <c r="AG100" s="189">
        <f t="shared" si="38"/>
        <v>0</v>
      </c>
      <c r="AH100" s="189">
        <f t="shared" si="38"/>
        <v>0</v>
      </c>
      <c r="AI100" s="189">
        <f t="shared" si="38"/>
        <v>0</v>
      </c>
      <c r="AJ100" s="189">
        <f t="shared" si="38"/>
        <v>0</v>
      </c>
      <c r="AK100" s="189">
        <f t="shared" si="38"/>
        <v>0</v>
      </c>
      <c r="AL100" s="189">
        <f t="shared" si="38"/>
        <v>0</v>
      </c>
      <c r="AM100" s="189">
        <f t="shared" si="38"/>
        <v>0</v>
      </c>
      <c r="AN100" s="189">
        <f t="shared" si="38"/>
        <v>0</v>
      </c>
      <c r="AO100" s="189">
        <f t="shared" si="38"/>
        <v>0</v>
      </c>
      <c r="AP100" s="189">
        <f t="shared" si="38"/>
        <v>0</v>
      </c>
    </row>
    <row r="101" spans="1:42" x14ac:dyDescent="0.2">
      <c r="A101" s="27" t="s">
        <v>317</v>
      </c>
      <c r="B101" s="195">
        <f>B685</f>
        <v>0</v>
      </c>
      <c r="C101" s="195">
        <f t="shared" ref="C101:AP101" si="39">C685</f>
        <v>0</v>
      </c>
      <c r="D101" s="195">
        <f t="shared" si="39"/>
        <v>0</v>
      </c>
      <c r="E101" s="195">
        <f t="shared" si="39"/>
        <v>0</v>
      </c>
      <c r="F101" s="195">
        <f t="shared" si="39"/>
        <v>0</v>
      </c>
      <c r="G101" s="195">
        <f t="shared" si="39"/>
        <v>0</v>
      </c>
      <c r="H101" s="195">
        <f t="shared" si="39"/>
        <v>0</v>
      </c>
      <c r="I101" s="195">
        <f t="shared" si="39"/>
        <v>0</v>
      </c>
      <c r="J101" s="195">
        <f t="shared" si="39"/>
        <v>0</v>
      </c>
      <c r="K101" s="195">
        <f t="shared" si="39"/>
        <v>0</v>
      </c>
      <c r="L101" s="195">
        <f t="shared" si="39"/>
        <v>0</v>
      </c>
      <c r="M101" s="195">
        <f t="shared" si="39"/>
        <v>0</v>
      </c>
      <c r="N101" s="195">
        <f t="shared" si="39"/>
        <v>0</v>
      </c>
      <c r="O101" s="195">
        <f t="shared" si="39"/>
        <v>0</v>
      </c>
      <c r="P101" s="195">
        <f t="shared" si="39"/>
        <v>0</v>
      </c>
      <c r="Q101" s="195">
        <f t="shared" si="39"/>
        <v>0</v>
      </c>
      <c r="R101" s="195">
        <f t="shared" si="39"/>
        <v>0</v>
      </c>
      <c r="S101" s="195">
        <f t="shared" si="39"/>
        <v>0</v>
      </c>
      <c r="T101" s="195">
        <f t="shared" si="39"/>
        <v>0</v>
      </c>
      <c r="U101" s="195">
        <f t="shared" si="39"/>
        <v>0</v>
      </c>
      <c r="V101" s="195">
        <f t="shared" si="39"/>
        <v>0</v>
      </c>
      <c r="W101" s="195">
        <f t="shared" si="39"/>
        <v>0</v>
      </c>
      <c r="X101" s="195">
        <f t="shared" si="39"/>
        <v>0</v>
      </c>
      <c r="Y101" s="195">
        <f t="shared" si="39"/>
        <v>0</v>
      </c>
      <c r="Z101" s="195">
        <f t="shared" si="39"/>
        <v>0</v>
      </c>
      <c r="AA101" s="195">
        <f t="shared" si="39"/>
        <v>0</v>
      </c>
      <c r="AB101" s="195">
        <f t="shared" si="39"/>
        <v>0</v>
      </c>
      <c r="AC101" s="195">
        <f t="shared" si="39"/>
        <v>0</v>
      </c>
      <c r="AD101" s="195">
        <f t="shared" si="39"/>
        <v>0</v>
      </c>
      <c r="AE101" s="195">
        <f t="shared" si="39"/>
        <v>0</v>
      </c>
      <c r="AF101" s="195">
        <f t="shared" si="39"/>
        <v>0</v>
      </c>
      <c r="AG101" s="195">
        <f t="shared" si="39"/>
        <v>0</v>
      </c>
      <c r="AH101" s="195">
        <f t="shared" si="39"/>
        <v>0</v>
      </c>
      <c r="AI101" s="195">
        <f t="shared" si="39"/>
        <v>0</v>
      </c>
      <c r="AJ101" s="195">
        <f t="shared" si="39"/>
        <v>0</v>
      </c>
      <c r="AK101" s="195">
        <f t="shared" si="39"/>
        <v>0</v>
      </c>
      <c r="AL101" s="195">
        <f t="shared" si="39"/>
        <v>0</v>
      </c>
      <c r="AM101" s="195">
        <f t="shared" si="39"/>
        <v>0</v>
      </c>
      <c r="AN101" s="195">
        <f t="shared" si="39"/>
        <v>0</v>
      </c>
      <c r="AO101" s="195">
        <f t="shared" si="39"/>
        <v>0</v>
      </c>
      <c r="AP101" s="195">
        <f t="shared" si="39"/>
        <v>0</v>
      </c>
    </row>
    <row r="102" spans="1:42" x14ac:dyDescent="0.2">
      <c r="A102" s="27" t="s">
        <v>13</v>
      </c>
      <c r="B102" s="274">
        <f>SUM(B99:B101)</f>
        <v>0</v>
      </c>
      <c r="C102" s="274">
        <f t="shared" ref="C102:AP102" si="40">SUM(C99:C101)</f>
        <v>0</v>
      </c>
      <c r="D102" s="274">
        <f t="shared" si="40"/>
        <v>0</v>
      </c>
      <c r="E102" s="274">
        <f t="shared" si="40"/>
        <v>0</v>
      </c>
      <c r="F102" s="274">
        <f t="shared" si="40"/>
        <v>0</v>
      </c>
      <c r="G102" s="274">
        <f t="shared" si="40"/>
        <v>0</v>
      </c>
      <c r="H102" s="274">
        <f t="shared" si="40"/>
        <v>0</v>
      </c>
      <c r="I102" s="274">
        <f t="shared" si="40"/>
        <v>0</v>
      </c>
      <c r="J102" s="274">
        <f t="shared" si="40"/>
        <v>0</v>
      </c>
      <c r="K102" s="274">
        <f t="shared" si="40"/>
        <v>0</v>
      </c>
      <c r="L102" s="274">
        <f t="shared" si="40"/>
        <v>0</v>
      </c>
      <c r="M102" s="274">
        <f t="shared" si="40"/>
        <v>0</v>
      </c>
      <c r="N102" s="274">
        <f t="shared" si="40"/>
        <v>0</v>
      </c>
      <c r="O102" s="274">
        <f t="shared" si="40"/>
        <v>0</v>
      </c>
      <c r="P102" s="274">
        <f t="shared" si="40"/>
        <v>0</v>
      </c>
      <c r="Q102" s="274">
        <f t="shared" si="40"/>
        <v>0</v>
      </c>
      <c r="R102" s="274">
        <f t="shared" si="40"/>
        <v>0</v>
      </c>
      <c r="S102" s="274">
        <f t="shared" si="40"/>
        <v>0</v>
      </c>
      <c r="T102" s="274">
        <f t="shared" si="40"/>
        <v>0</v>
      </c>
      <c r="U102" s="274">
        <f t="shared" si="40"/>
        <v>0</v>
      </c>
      <c r="V102" s="274">
        <f t="shared" si="40"/>
        <v>0</v>
      </c>
      <c r="W102" s="274">
        <f t="shared" si="40"/>
        <v>0</v>
      </c>
      <c r="X102" s="274">
        <f t="shared" si="40"/>
        <v>0</v>
      </c>
      <c r="Y102" s="274">
        <f t="shared" si="40"/>
        <v>0</v>
      </c>
      <c r="Z102" s="274">
        <f t="shared" si="40"/>
        <v>0</v>
      </c>
      <c r="AA102" s="274">
        <f t="shared" si="40"/>
        <v>0</v>
      </c>
      <c r="AB102" s="274">
        <f t="shared" si="40"/>
        <v>0</v>
      </c>
      <c r="AC102" s="274">
        <f t="shared" si="40"/>
        <v>0</v>
      </c>
      <c r="AD102" s="274">
        <f t="shared" si="40"/>
        <v>0</v>
      </c>
      <c r="AE102" s="274">
        <f t="shared" si="40"/>
        <v>0</v>
      </c>
      <c r="AF102" s="274">
        <f t="shared" si="40"/>
        <v>0</v>
      </c>
      <c r="AG102" s="274">
        <f t="shared" si="40"/>
        <v>0</v>
      </c>
      <c r="AH102" s="274">
        <f t="shared" si="40"/>
        <v>0</v>
      </c>
      <c r="AI102" s="274">
        <f t="shared" si="40"/>
        <v>0</v>
      </c>
      <c r="AJ102" s="274">
        <f t="shared" si="40"/>
        <v>0</v>
      </c>
      <c r="AK102" s="274">
        <f t="shared" si="40"/>
        <v>0</v>
      </c>
      <c r="AL102" s="274">
        <f t="shared" si="40"/>
        <v>0</v>
      </c>
      <c r="AM102" s="274">
        <f t="shared" si="40"/>
        <v>0</v>
      </c>
      <c r="AN102" s="274">
        <f t="shared" si="40"/>
        <v>0</v>
      </c>
      <c r="AO102" s="274">
        <f t="shared" si="40"/>
        <v>0</v>
      </c>
      <c r="AP102" s="274">
        <f t="shared" si="40"/>
        <v>0</v>
      </c>
    </row>
    <row r="103" spans="1:42" x14ac:dyDescent="0.2">
      <c r="A103" s="275" t="s">
        <v>13</v>
      </c>
      <c r="B103" s="202">
        <f>B89+B97+B102</f>
        <v>0</v>
      </c>
      <c r="C103" s="202">
        <f>C97+C102</f>
        <v>0</v>
      </c>
      <c r="D103" s="202">
        <f t="shared" ref="D103:AP103" si="41">D97+D102</f>
        <v>0</v>
      </c>
      <c r="E103" s="202">
        <f t="shared" si="41"/>
        <v>0</v>
      </c>
      <c r="F103" s="202">
        <f t="shared" si="41"/>
        <v>0</v>
      </c>
      <c r="G103" s="202">
        <f t="shared" si="41"/>
        <v>0</v>
      </c>
      <c r="H103" s="202">
        <f t="shared" si="41"/>
        <v>0</v>
      </c>
      <c r="I103" s="202">
        <f t="shared" si="41"/>
        <v>0</v>
      </c>
      <c r="J103" s="202">
        <f t="shared" si="41"/>
        <v>0</v>
      </c>
      <c r="K103" s="202">
        <f t="shared" si="41"/>
        <v>0</v>
      </c>
      <c r="L103" s="202">
        <f t="shared" si="41"/>
        <v>0</v>
      </c>
      <c r="M103" s="202">
        <f t="shared" si="41"/>
        <v>0</v>
      </c>
      <c r="N103" s="202">
        <f t="shared" si="41"/>
        <v>0</v>
      </c>
      <c r="O103" s="202">
        <f t="shared" si="41"/>
        <v>0</v>
      </c>
      <c r="P103" s="202">
        <f t="shared" si="41"/>
        <v>0</v>
      </c>
      <c r="Q103" s="202">
        <f t="shared" si="41"/>
        <v>0</v>
      </c>
      <c r="R103" s="202">
        <f t="shared" si="41"/>
        <v>0</v>
      </c>
      <c r="S103" s="202">
        <f t="shared" si="41"/>
        <v>0</v>
      </c>
      <c r="T103" s="202">
        <f t="shared" si="41"/>
        <v>0</v>
      </c>
      <c r="U103" s="202">
        <f t="shared" si="41"/>
        <v>0</v>
      </c>
      <c r="V103" s="202">
        <f t="shared" si="41"/>
        <v>0</v>
      </c>
      <c r="W103" s="202">
        <f t="shared" si="41"/>
        <v>0</v>
      </c>
      <c r="X103" s="202">
        <f t="shared" si="41"/>
        <v>0</v>
      </c>
      <c r="Y103" s="202">
        <f t="shared" si="41"/>
        <v>0</v>
      </c>
      <c r="Z103" s="202">
        <f t="shared" si="41"/>
        <v>0</v>
      </c>
      <c r="AA103" s="202">
        <f t="shared" si="41"/>
        <v>0</v>
      </c>
      <c r="AB103" s="202">
        <f t="shared" si="41"/>
        <v>0</v>
      </c>
      <c r="AC103" s="202">
        <f t="shared" si="41"/>
        <v>0</v>
      </c>
      <c r="AD103" s="202">
        <f t="shared" si="41"/>
        <v>0</v>
      </c>
      <c r="AE103" s="202">
        <f t="shared" si="41"/>
        <v>0</v>
      </c>
      <c r="AF103" s="202">
        <f t="shared" si="41"/>
        <v>0</v>
      </c>
      <c r="AG103" s="202">
        <f t="shared" si="41"/>
        <v>0</v>
      </c>
      <c r="AH103" s="202">
        <f t="shared" si="41"/>
        <v>0</v>
      </c>
      <c r="AI103" s="202">
        <f t="shared" si="41"/>
        <v>0</v>
      </c>
      <c r="AJ103" s="202">
        <f t="shared" si="41"/>
        <v>0</v>
      </c>
      <c r="AK103" s="202">
        <f t="shared" si="41"/>
        <v>0</v>
      </c>
      <c r="AL103" s="202">
        <f t="shared" si="41"/>
        <v>0</v>
      </c>
      <c r="AM103" s="202">
        <f t="shared" si="41"/>
        <v>0</v>
      </c>
      <c r="AN103" s="202">
        <f t="shared" si="41"/>
        <v>0</v>
      </c>
      <c r="AO103" s="202">
        <f t="shared" si="41"/>
        <v>0</v>
      </c>
      <c r="AP103" s="202">
        <f t="shared" si="41"/>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227</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274</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275</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228</v>
      </c>
      <c r="B109" s="195">
        <f>$B$589</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13</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226</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225</v>
      </c>
      <c r="B112" s="195">
        <v>0</v>
      </c>
      <c r="C112" s="195">
        <f>-C576</f>
        <v>0</v>
      </c>
      <c r="D112" s="195">
        <f t="shared" ref="D112:AP112" si="42">-D576</f>
        <v>0</v>
      </c>
      <c r="E112" s="195">
        <f t="shared" si="42"/>
        <v>0</v>
      </c>
      <c r="F112" s="195">
        <f t="shared" si="42"/>
        <v>0</v>
      </c>
      <c r="G112" s="195">
        <f t="shared" si="42"/>
        <v>0</v>
      </c>
      <c r="H112" s="195">
        <f t="shared" si="42"/>
        <v>0</v>
      </c>
      <c r="I112" s="195">
        <f t="shared" si="42"/>
        <v>0</v>
      </c>
      <c r="J112" s="195">
        <f t="shared" si="42"/>
        <v>0</v>
      </c>
      <c r="K112" s="195">
        <f t="shared" si="42"/>
        <v>0</v>
      </c>
      <c r="L112" s="195">
        <f t="shared" si="42"/>
        <v>0</v>
      </c>
      <c r="M112" s="195">
        <f t="shared" si="42"/>
        <v>0</v>
      </c>
      <c r="N112" s="195">
        <f t="shared" si="42"/>
        <v>0</v>
      </c>
      <c r="O112" s="195">
        <f t="shared" si="42"/>
        <v>0</v>
      </c>
      <c r="P112" s="195">
        <f t="shared" si="42"/>
        <v>0</v>
      </c>
      <c r="Q112" s="195">
        <f t="shared" si="42"/>
        <v>0</v>
      </c>
      <c r="R112" s="195">
        <f t="shared" si="42"/>
        <v>0</v>
      </c>
      <c r="S112" s="195">
        <f t="shared" si="42"/>
        <v>0</v>
      </c>
      <c r="T112" s="195">
        <f t="shared" si="42"/>
        <v>0</v>
      </c>
      <c r="U112" s="195">
        <f t="shared" si="42"/>
        <v>0</v>
      </c>
      <c r="V112" s="195">
        <f t="shared" si="42"/>
        <v>0</v>
      </c>
      <c r="W112" s="195">
        <f t="shared" si="42"/>
        <v>0</v>
      </c>
      <c r="X112" s="195">
        <f t="shared" si="42"/>
        <v>0</v>
      </c>
      <c r="Y112" s="195">
        <f t="shared" si="42"/>
        <v>0</v>
      </c>
      <c r="Z112" s="195">
        <f t="shared" si="42"/>
        <v>0</v>
      </c>
      <c r="AA112" s="195">
        <f t="shared" si="42"/>
        <v>0</v>
      </c>
      <c r="AB112" s="195">
        <f t="shared" si="42"/>
        <v>0</v>
      </c>
      <c r="AC112" s="195">
        <f t="shared" si="42"/>
        <v>0</v>
      </c>
      <c r="AD112" s="195">
        <f t="shared" si="42"/>
        <v>0</v>
      </c>
      <c r="AE112" s="195">
        <f t="shared" si="42"/>
        <v>0</v>
      </c>
      <c r="AF112" s="195">
        <f t="shared" si="42"/>
        <v>0</v>
      </c>
      <c r="AG112" s="195">
        <f t="shared" si="42"/>
        <v>0</v>
      </c>
      <c r="AH112" s="195">
        <f t="shared" si="42"/>
        <v>0</v>
      </c>
      <c r="AI112" s="195">
        <f t="shared" si="42"/>
        <v>0</v>
      </c>
      <c r="AJ112" s="195">
        <f t="shared" si="42"/>
        <v>0</v>
      </c>
      <c r="AK112" s="195">
        <f t="shared" si="42"/>
        <v>0</v>
      </c>
      <c r="AL112" s="195">
        <f t="shared" si="42"/>
        <v>0</v>
      </c>
      <c r="AM112" s="195">
        <f t="shared" si="42"/>
        <v>0</v>
      </c>
      <c r="AN112" s="195">
        <f t="shared" si="42"/>
        <v>0</v>
      </c>
      <c r="AO112" s="195">
        <f t="shared" si="42"/>
        <v>0</v>
      </c>
      <c r="AP112" s="195">
        <f t="shared" si="42"/>
        <v>0</v>
      </c>
    </row>
    <row r="113" spans="1:42" x14ac:dyDescent="0.2">
      <c r="A113" s="276" t="s">
        <v>13</v>
      </c>
      <c r="B113" s="189">
        <f>SUM(B110:B112)</f>
        <v>0</v>
      </c>
      <c r="C113" s="274">
        <f>SUM(C110:C112)</f>
        <v>0</v>
      </c>
      <c r="D113" s="274">
        <f t="shared" ref="D113:AP113" si="43">SUM(D110:D112)</f>
        <v>0</v>
      </c>
      <c r="E113" s="274">
        <f t="shared" si="43"/>
        <v>0</v>
      </c>
      <c r="F113" s="274">
        <f t="shared" si="43"/>
        <v>0</v>
      </c>
      <c r="G113" s="274">
        <f t="shared" si="43"/>
        <v>0</v>
      </c>
      <c r="H113" s="274">
        <f t="shared" si="43"/>
        <v>0</v>
      </c>
      <c r="I113" s="274">
        <f t="shared" si="43"/>
        <v>0</v>
      </c>
      <c r="J113" s="274">
        <f t="shared" si="43"/>
        <v>0</v>
      </c>
      <c r="K113" s="274">
        <f t="shared" si="43"/>
        <v>0</v>
      </c>
      <c r="L113" s="274">
        <f t="shared" si="43"/>
        <v>0</v>
      </c>
      <c r="M113" s="274">
        <f t="shared" si="43"/>
        <v>0</v>
      </c>
      <c r="N113" s="274">
        <f t="shared" si="43"/>
        <v>0</v>
      </c>
      <c r="O113" s="274">
        <f t="shared" si="43"/>
        <v>0</v>
      </c>
      <c r="P113" s="274">
        <f t="shared" si="43"/>
        <v>0</v>
      </c>
      <c r="Q113" s="274">
        <f t="shared" si="43"/>
        <v>0</v>
      </c>
      <c r="R113" s="274">
        <f t="shared" si="43"/>
        <v>0</v>
      </c>
      <c r="S113" s="274">
        <f t="shared" si="43"/>
        <v>0</v>
      </c>
      <c r="T113" s="274">
        <f t="shared" si="43"/>
        <v>0</v>
      </c>
      <c r="U113" s="274">
        <f t="shared" si="43"/>
        <v>0</v>
      </c>
      <c r="V113" s="274">
        <f t="shared" si="43"/>
        <v>0</v>
      </c>
      <c r="W113" s="274">
        <f t="shared" si="43"/>
        <v>0</v>
      </c>
      <c r="X113" s="274">
        <f t="shared" si="43"/>
        <v>0</v>
      </c>
      <c r="Y113" s="274">
        <f t="shared" si="43"/>
        <v>0</v>
      </c>
      <c r="Z113" s="274">
        <f t="shared" si="43"/>
        <v>0</v>
      </c>
      <c r="AA113" s="274">
        <f t="shared" si="43"/>
        <v>0</v>
      </c>
      <c r="AB113" s="274">
        <f t="shared" si="43"/>
        <v>0</v>
      </c>
      <c r="AC113" s="274">
        <f t="shared" si="43"/>
        <v>0</v>
      </c>
      <c r="AD113" s="274">
        <f t="shared" si="43"/>
        <v>0</v>
      </c>
      <c r="AE113" s="274">
        <f t="shared" si="43"/>
        <v>0</v>
      </c>
      <c r="AF113" s="274">
        <f t="shared" si="43"/>
        <v>0</v>
      </c>
      <c r="AG113" s="274">
        <f t="shared" si="43"/>
        <v>0</v>
      </c>
      <c r="AH113" s="274">
        <f t="shared" si="43"/>
        <v>0</v>
      </c>
      <c r="AI113" s="274">
        <f t="shared" si="43"/>
        <v>0</v>
      </c>
      <c r="AJ113" s="274">
        <f t="shared" si="43"/>
        <v>0</v>
      </c>
      <c r="AK113" s="274">
        <f t="shared" si="43"/>
        <v>0</v>
      </c>
      <c r="AL113" s="274">
        <f t="shared" si="43"/>
        <v>0</v>
      </c>
      <c r="AM113" s="274">
        <f t="shared" si="43"/>
        <v>0</v>
      </c>
      <c r="AN113" s="274">
        <f t="shared" si="43"/>
        <v>0</v>
      </c>
      <c r="AO113" s="274">
        <f t="shared" si="43"/>
        <v>0</v>
      </c>
      <c r="AP113" s="274">
        <f t="shared" si="43"/>
        <v>0</v>
      </c>
    </row>
    <row r="114" spans="1:42" s="277" customFormat="1" ht="13.5" thickBot="1" x14ac:dyDescent="0.25">
      <c r="A114" s="276"/>
      <c r="B114" s="274"/>
      <c r="C114" s="274"/>
      <c r="D114" s="274"/>
      <c r="E114" s="274"/>
      <c r="F114" s="274"/>
      <c r="G114" s="274"/>
      <c r="H114" s="274"/>
      <c r="I114" s="274"/>
      <c r="J114" s="274"/>
      <c r="K114" s="274"/>
      <c r="L114" s="274"/>
      <c r="M114" s="274"/>
      <c r="N114" s="274"/>
      <c r="O114" s="274"/>
      <c r="P114" s="274"/>
      <c r="Q114" s="274"/>
      <c r="R114" s="274"/>
      <c r="S114" s="274"/>
      <c r="T114" s="274"/>
      <c r="U114" s="274"/>
      <c r="V114" s="274"/>
      <c r="W114" s="274"/>
      <c r="X114" s="274"/>
      <c r="Y114" s="274"/>
      <c r="Z114" s="274"/>
      <c r="AA114" s="274"/>
      <c r="AB114" s="274"/>
      <c r="AC114" s="274"/>
      <c r="AD114" s="274"/>
      <c r="AE114" s="274"/>
      <c r="AF114" s="274"/>
      <c r="AG114" s="274"/>
      <c r="AH114" s="274"/>
      <c r="AI114" s="274"/>
      <c r="AJ114" s="274"/>
      <c r="AK114" s="274"/>
      <c r="AL114" s="274"/>
      <c r="AM114" s="274"/>
      <c r="AN114" s="274"/>
      <c r="AO114" s="274"/>
      <c r="AP114" s="274"/>
    </row>
    <row r="115" spans="1:42" s="122" customFormat="1" ht="13.5" thickTop="1" x14ac:dyDescent="0.2">
      <c r="A115" s="109" t="s">
        <v>278</v>
      </c>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c r="AH115" s="287"/>
      <c r="AI115" s="287"/>
      <c r="AJ115" s="287"/>
      <c r="AK115" s="287"/>
      <c r="AL115" s="287"/>
      <c r="AM115" s="287"/>
      <c r="AN115" s="287"/>
      <c r="AO115" s="287"/>
      <c r="AP115" s="287"/>
    </row>
    <row r="116" spans="1:42" s="122" customFormat="1" x14ac:dyDescent="0.2">
      <c r="A116" s="29" t="s">
        <v>279</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226</v>
      </c>
      <c r="B117" s="189">
        <f t="shared" ref="B117:AP117" si="44">-B111</f>
        <v>0</v>
      </c>
      <c r="C117" s="189">
        <f t="shared" si="44"/>
        <v>0</v>
      </c>
      <c r="D117" s="189">
        <f t="shared" si="44"/>
        <v>0</v>
      </c>
      <c r="E117" s="189">
        <f t="shared" si="44"/>
        <v>0</v>
      </c>
      <c r="F117" s="189">
        <f t="shared" si="44"/>
        <v>0</v>
      </c>
      <c r="G117" s="189">
        <f t="shared" si="44"/>
        <v>0</v>
      </c>
      <c r="H117" s="189">
        <f t="shared" si="44"/>
        <v>0</v>
      </c>
      <c r="I117" s="189">
        <f t="shared" si="44"/>
        <v>0</v>
      </c>
      <c r="J117" s="189">
        <f t="shared" si="44"/>
        <v>0</v>
      </c>
      <c r="K117" s="189">
        <f t="shared" si="44"/>
        <v>0</v>
      </c>
      <c r="L117" s="189">
        <f t="shared" si="44"/>
        <v>0</v>
      </c>
      <c r="M117" s="189">
        <f t="shared" si="44"/>
        <v>0</v>
      </c>
      <c r="N117" s="189">
        <f t="shared" si="44"/>
        <v>0</v>
      </c>
      <c r="O117" s="189">
        <f t="shared" si="44"/>
        <v>0</v>
      </c>
      <c r="P117" s="189">
        <f t="shared" si="44"/>
        <v>0</v>
      </c>
      <c r="Q117" s="189">
        <f t="shared" si="44"/>
        <v>0</v>
      </c>
      <c r="R117" s="189">
        <f t="shared" si="44"/>
        <v>0</v>
      </c>
      <c r="S117" s="189">
        <f t="shared" si="44"/>
        <v>0</v>
      </c>
      <c r="T117" s="189">
        <f t="shared" si="44"/>
        <v>0</v>
      </c>
      <c r="U117" s="189">
        <f t="shared" si="44"/>
        <v>0</v>
      </c>
      <c r="V117" s="189">
        <f t="shared" si="44"/>
        <v>0</v>
      </c>
      <c r="W117" s="189">
        <f t="shared" si="44"/>
        <v>0</v>
      </c>
      <c r="X117" s="189">
        <f t="shared" si="44"/>
        <v>0</v>
      </c>
      <c r="Y117" s="189">
        <f t="shared" si="44"/>
        <v>0</v>
      </c>
      <c r="Z117" s="189">
        <f t="shared" si="44"/>
        <v>0</v>
      </c>
      <c r="AA117" s="189">
        <f t="shared" si="44"/>
        <v>0</v>
      </c>
      <c r="AB117" s="189">
        <f t="shared" si="44"/>
        <v>0</v>
      </c>
      <c r="AC117" s="189">
        <f t="shared" si="44"/>
        <v>0</v>
      </c>
      <c r="AD117" s="189">
        <f t="shared" si="44"/>
        <v>0</v>
      </c>
      <c r="AE117" s="189">
        <f t="shared" si="44"/>
        <v>0</v>
      </c>
      <c r="AF117" s="189">
        <f t="shared" si="44"/>
        <v>0</v>
      </c>
      <c r="AG117" s="189">
        <f t="shared" si="44"/>
        <v>0</v>
      </c>
      <c r="AH117" s="189">
        <f t="shared" si="44"/>
        <v>0</v>
      </c>
      <c r="AI117" s="189">
        <f t="shared" si="44"/>
        <v>0</v>
      </c>
      <c r="AJ117" s="189">
        <f t="shared" si="44"/>
        <v>0</v>
      </c>
      <c r="AK117" s="189">
        <f t="shared" si="44"/>
        <v>0</v>
      </c>
      <c r="AL117" s="189">
        <f t="shared" si="44"/>
        <v>0</v>
      </c>
      <c r="AM117" s="189">
        <f t="shared" si="44"/>
        <v>0</v>
      </c>
      <c r="AN117" s="189">
        <f t="shared" si="44"/>
        <v>0</v>
      </c>
      <c r="AO117" s="189">
        <f t="shared" si="44"/>
        <v>0</v>
      </c>
      <c r="AP117" s="189">
        <f t="shared" si="44"/>
        <v>0</v>
      </c>
    </row>
    <row r="118" spans="1:42" x14ac:dyDescent="0.2">
      <c r="A118" s="117" t="s">
        <v>336</v>
      </c>
      <c r="B118" s="195">
        <f>B78+B103+B113</f>
        <v>0</v>
      </c>
      <c r="C118" s="195">
        <f>C78+C103+C113</f>
        <v>0</v>
      </c>
      <c r="D118" s="195">
        <f t="shared" ref="D118:AP118" si="45">D78+D103+D113</f>
        <v>0</v>
      </c>
      <c r="E118" s="195">
        <f t="shared" si="45"/>
        <v>0</v>
      </c>
      <c r="F118" s="195">
        <f t="shared" si="45"/>
        <v>0</v>
      </c>
      <c r="G118" s="195">
        <f t="shared" si="45"/>
        <v>0</v>
      </c>
      <c r="H118" s="195">
        <f t="shared" si="45"/>
        <v>0</v>
      </c>
      <c r="I118" s="195">
        <f t="shared" si="45"/>
        <v>0</v>
      </c>
      <c r="J118" s="195">
        <f t="shared" si="45"/>
        <v>0</v>
      </c>
      <c r="K118" s="195">
        <f t="shared" si="45"/>
        <v>0</v>
      </c>
      <c r="L118" s="195">
        <f t="shared" si="45"/>
        <v>0</v>
      </c>
      <c r="M118" s="195">
        <f t="shared" si="45"/>
        <v>0</v>
      </c>
      <c r="N118" s="195">
        <f t="shared" si="45"/>
        <v>0</v>
      </c>
      <c r="O118" s="195">
        <f t="shared" si="45"/>
        <v>0</v>
      </c>
      <c r="P118" s="195">
        <f t="shared" si="45"/>
        <v>0</v>
      </c>
      <c r="Q118" s="195">
        <f t="shared" si="45"/>
        <v>0</v>
      </c>
      <c r="R118" s="195">
        <f t="shared" si="45"/>
        <v>0</v>
      </c>
      <c r="S118" s="195">
        <f t="shared" si="45"/>
        <v>0</v>
      </c>
      <c r="T118" s="195">
        <f t="shared" si="45"/>
        <v>0</v>
      </c>
      <c r="U118" s="195">
        <f t="shared" si="45"/>
        <v>0</v>
      </c>
      <c r="V118" s="195">
        <f t="shared" si="45"/>
        <v>0</v>
      </c>
      <c r="W118" s="195">
        <f t="shared" si="45"/>
        <v>0</v>
      </c>
      <c r="X118" s="195">
        <f t="shared" si="45"/>
        <v>0</v>
      </c>
      <c r="Y118" s="195">
        <f t="shared" si="45"/>
        <v>0</v>
      </c>
      <c r="Z118" s="195">
        <f t="shared" si="45"/>
        <v>0</v>
      </c>
      <c r="AA118" s="195">
        <f t="shared" si="45"/>
        <v>0</v>
      </c>
      <c r="AB118" s="195">
        <f t="shared" si="45"/>
        <v>0</v>
      </c>
      <c r="AC118" s="195">
        <f t="shared" si="45"/>
        <v>0</v>
      </c>
      <c r="AD118" s="195">
        <f t="shared" si="45"/>
        <v>0</v>
      </c>
      <c r="AE118" s="195">
        <f t="shared" si="45"/>
        <v>0</v>
      </c>
      <c r="AF118" s="195">
        <f t="shared" si="45"/>
        <v>0</v>
      </c>
      <c r="AG118" s="195">
        <f t="shared" si="45"/>
        <v>0</v>
      </c>
      <c r="AH118" s="195">
        <f t="shared" si="45"/>
        <v>0</v>
      </c>
      <c r="AI118" s="195">
        <f t="shared" si="45"/>
        <v>0</v>
      </c>
      <c r="AJ118" s="195">
        <f t="shared" si="45"/>
        <v>0</v>
      </c>
      <c r="AK118" s="195">
        <f t="shared" si="45"/>
        <v>0</v>
      </c>
      <c r="AL118" s="195">
        <f t="shared" si="45"/>
        <v>0</v>
      </c>
      <c r="AM118" s="195">
        <f t="shared" si="45"/>
        <v>0</v>
      </c>
      <c r="AN118" s="195">
        <f t="shared" si="45"/>
        <v>0</v>
      </c>
      <c r="AO118" s="195">
        <f t="shared" si="45"/>
        <v>0</v>
      </c>
      <c r="AP118" s="195">
        <f t="shared" si="45"/>
        <v>0</v>
      </c>
    </row>
    <row r="119" spans="1:42" x14ac:dyDescent="0.2">
      <c r="A119" s="279" t="s">
        <v>13</v>
      </c>
      <c r="B119" s="202">
        <f>SUM(B117:B118)</f>
        <v>0</v>
      </c>
      <c r="C119" s="202">
        <f t="shared" ref="C119:AP119" si="46">SUM(C117:C118)</f>
        <v>0</v>
      </c>
      <c r="D119" s="202">
        <f t="shared" si="46"/>
        <v>0</v>
      </c>
      <c r="E119" s="202">
        <f t="shared" si="46"/>
        <v>0</v>
      </c>
      <c r="F119" s="202">
        <f t="shared" si="46"/>
        <v>0</v>
      </c>
      <c r="G119" s="202">
        <f t="shared" si="46"/>
        <v>0</v>
      </c>
      <c r="H119" s="202">
        <f t="shared" si="46"/>
        <v>0</v>
      </c>
      <c r="I119" s="202">
        <f t="shared" si="46"/>
        <v>0</v>
      </c>
      <c r="J119" s="202">
        <f t="shared" si="46"/>
        <v>0</v>
      </c>
      <c r="K119" s="202">
        <f t="shared" si="46"/>
        <v>0</v>
      </c>
      <c r="L119" s="202">
        <f t="shared" si="46"/>
        <v>0</v>
      </c>
      <c r="M119" s="202">
        <f t="shared" si="46"/>
        <v>0</v>
      </c>
      <c r="N119" s="202">
        <f t="shared" si="46"/>
        <v>0</v>
      </c>
      <c r="O119" s="202">
        <f t="shared" si="46"/>
        <v>0</v>
      </c>
      <c r="P119" s="202">
        <f t="shared" si="46"/>
        <v>0</v>
      </c>
      <c r="Q119" s="202">
        <f t="shared" si="46"/>
        <v>0</v>
      </c>
      <c r="R119" s="202">
        <f t="shared" si="46"/>
        <v>0</v>
      </c>
      <c r="S119" s="202">
        <f t="shared" si="46"/>
        <v>0</v>
      </c>
      <c r="T119" s="202">
        <f t="shared" si="46"/>
        <v>0</v>
      </c>
      <c r="U119" s="202">
        <f t="shared" si="46"/>
        <v>0</v>
      </c>
      <c r="V119" s="202">
        <f t="shared" si="46"/>
        <v>0</v>
      </c>
      <c r="W119" s="202">
        <f t="shared" si="46"/>
        <v>0</v>
      </c>
      <c r="X119" s="202">
        <f t="shared" si="46"/>
        <v>0</v>
      </c>
      <c r="Y119" s="202">
        <f t="shared" si="46"/>
        <v>0</v>
      </c>
      <c r="Z119" s="202">
        <f t="shared" si="46"/>
        <v>0</v>
      </c>
      <c r="AA119" s="202">
        <f t="shared" si="46"/>
        <v>0</v>
      </c>
      <c r="AB119" s="202">
        <f t="shared" si="46"/>
        <v>0</v>
      </c>
      <c r="AC119" s="202">
        <f t="shared" si="46"/>
        <v>0</v>
      </c>
      <c r="AD119" s="202">
        <f t="shared" si="46"/>
        <v>0</v>
      </c>
      <c r="AE119" s="202">
        <f t="shared" si="46"/>
        <v>0</v>
      </c>
      <c r="AF119" s="202">
        <f t="shared" si="46"/>
        <v>0</v>
      </c>
      <c r="AG119" s="202">
        <f t="shared" si="46"/>
        <v>0</v>
      </c>
      <c r="AH119" s="202">
        <f t="shared" si="46"/>
        <v>0</v>
      </c>
      <c r="AI119" s="202">
        <f t="shared" si="46"/>
        <v>0</v>
      </c>
      <c r="AJ119" s="202">
        <f t="shared" si="46"/>
        <v>0</v>
      </c>
      <c r="AK119" s="202">
        <f t="shared" si="46"/>
        <v>0</v>
      </c>
      <c r="AL119" s="202">
        <f t="shared" si="46"/>
        <v>0</v>
      </c>
      <c r="AM119" s="202">
        <f t="shared" si="46"/>
        <v>0</v>
      </c>
      <c r="AN119" s="202">
        <f t="shared" si="46"/>
        <v>0</v>
      </c>
      <c r="AO119" s="202">
        <f t="shared" si="46"/>
        <v>0</v>
      </c>
      <c r="AP119" s="202">
        <f t="shared" si="46"/>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280</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13</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7">C523</f>
        <v>0</v>
      </c>
      <c r="D127" s="194">
        <f t="shared" si="47"/>
        <v>0</v>
      </c>
      <c r="E127" s="194">
        <f t="shared" si="47"/>
        <v>0</v>
      </c>
      <c r="F127" s="194">
        <f t="shared" si="47"/>
        <v>0</v>
      </c>
      <c r="G127" s="194">
        <f t="shared" si="47"/>
        <v>0</v>
      </c>
      <c r="H127" s="194">
        <f t="shared" si="47"/>
        <v>0</v>
      </c>
      <c r="I127" s="194">
        <f t="shared" si="47"/>
        <v>0</v>
      </c>
      <c r="J127" s="194">
        <f t="shared" si="47"/>
        <v>0</v>
      </c>
      <c r="K127" s="194">
        <f t="shared" si="47"/>
        <v>0</v>
      </c>
      <c r="L127" s="194">
        <f t="shared" si="47"/>
        <v>0</v>
      </c>
      <c r="M127" s="194">
        <f t="shared" si="47"/>
        <v>0</v>
      </c>
      <c r="N127" s="194">
        <f t="shared" si="47"/>
        <v>0</v>
      </c>
      <c r="O127" s="194">
        <f t="shared" si="47"/>
        <v>0</v>
      </c>
      <c r="P127" s="194">
        <f t="shared" si="47"/>
        <v>0</v>
      </c>
      <c r="Q127" s="194">
        <f t="shared" si="47"/>
        <v>0</v>
      </c>
      <c r="R127" s="194">
        <f t="shared" si="47"/>
        <v>0</v>
      </c>
      <c r="S127" s="194">
        <f t="shared" si="47"/>
        <v>0</v>
      </c>
      <c r="T127" s="194">
        <f t="shared" si="47"/>
        <v>0</v>
      </c>
      <c r="U127" s="194">
        <f t="shared" si="47"/>
        <v>0</v>
      </c>
      <c r="V127" s="194">
        <f t="shared" si="47"/>
        <v>0</v>
      </c>
      <c r="W127" s="194">
        <f t="shared" si="47"/>
        <v>0</v>
      </c>
      <c r="X127" s="194">
        <f t="shared" si="47"/>
        <v>0</v>
      </c>
      <c r="Y127" s="194">
        <f t="shared" si="47"/>
        <v>0</v>
      </c>
      <c r="Z127" s="194">
        <f t="shared" si="47"/>
        <v>0</v>
      </c>
      <c r="AA127" s="194">
        <f t="shared" si="47"/>
        <v>0</v>
      </c>
      <c r="AB127" s="194">
        <f t="shared" si="47"/>
        <v>0</v>
      </c>
      <c r="AC127" s="194">
        <f t="shared" si="47"/>
        <v>0</v>
      </c>
      <c r="AD127" s="194">
        <f t="shared" si="47"/>
        <v>0</v>
      </c>
      <c r="AE127" s="194">
        <f t="shared" si="47"/>
        <v>0</v>
      </c>
      <c r="AF127" s="194">
        <f t="shared" si="47"/>
        <v>0</v>
      </c>
      <c r="AG127" s="194">
        <f t="shared" si="47"/>
        <v>0</v>
      </c>
      <c r="AH127" s="194">
        <f t="shared" si="47"/>
        <v>0</v>
      </c>
      <c r="AI127" s="194">
        <f t="shared" si="47"/>
        <v>0</v>
      </c>
      <c r="AJ127" s="194">
        <f t="shared" si="47"/>
        <v>0</v>
      </c>
      <c r="AK127" s="194">
        <f t="shared" si="47"/>
        <v>0</v>
      </c>
      <c r="AL127" s="194">
        <f t="shared" si="47"/>
        <v>0</v>
      </c>
      <c r="AM127" s="194">
        <f t="shared" si="47"/>
        <v>0</v>
      </c>
      <c r="AN127" s="194">
        <f t="shared" si="47"/>
        <v>0</v>
      </c>
      <c r="AO127" s="194">
        <f t="shared" si="47"/>
        <v>0</v>
      </c>
      <c r="AP127" s="194">
        <f>AP523</f>
        <v>0</v>
      </c>
    </row>
    <row r="128" spans="1:42" x14ac:dyDescent="0.2">
      <c r="A128" s="119" t="s">
        <v>4</v>
      </c>
      <c r="B128" s="195">
        <f>B529</f>
        <v>0</v>
      </c>
      <c r="C128" s="195">
        <f t="shared" ref="C128:AO128" si="48">C529</f>
        <v>0</v>
      </c>
      <c r="D128" s="195">
        <f t="shared" si="48"/>
        <v>0</v>
      </c>
      <c r="E128" s="195">
        <f t="shared" si="48"/>
        <v>0</v>
      </c>
      <c r="F128" s="195">
        <f t="shared" si="48"/>
        <v>0</v>
      </c>
      <c r="G128" s="195">
        <f t="shared" si="48"/>
        <v>0</v>
      </c>
      <c r="H128" s="195">
        <f t="shared" si="48"/>
        <v>0</v>
      </c>
      <c r="I128" s="195">
        <f t="shared" si="48"/>
        <v>0</v>
      </c>
      <c r="J128" s="195">
        <f t="shared" si="48"/>
        <v>0</v>
      </c>
      <c r="K128" s="195">
        <f t="shared" si="48"/>
        <v>0</v>
      </c>
      <c r="L128" s="195">
        <f t="shared" si="48"/>
        <v>0</v>
      </c>
      <c r="M128" s="195">
        <f t="shared" si="48"/>
        <v>0</v>
      </c>
      <c r="N128" s="195">
        <f t="shared" si="48"/>
        <v>0</v>
      </c>
      <c r="O128" s="195">
        <f t="shared" si="48"/>
        <v>0</v>
      </c>
      <c r="P128" s="195">
        <f t="shared" si="48"/>
        <v>0</v>
      </c>
      <c r="Q128" s="195">
        <f t="shared" si="48"/>
        <v>0</v>
      </c>
      <c r="R128" s="195">
        <f t="shared" si="48"/>
        <v>0</v>
      </c>
      <c r="S128" s="195">
        <f t="shared" si="48"/>
        <v>0</v>
      </c>
      <c r="T128" s="195">
        <f t="shared" si="48"/>
        <v>0</v>
      </c>
      <c r="U128" s="195">
        <f t="shared" si="48"/>
        <v>0</v>
      </c>
      <c r="V128" s="195">
        <f t="shared" si="48"/>
        <v>0</v>
      </c>
      <c r="W128" s="195">
        <f t="shared" si="48"/>
        <v>0</v>
      </c>
      <c r="X128" s="195">
        <f t="shared" si="48"/>
        <v>0</v>
      </c>
      <c r="Y128" s="195">
        <f t="shared" si="48"/>
        <v>0</v>
      </c>
      <c r="Z128" s="195">
        <f t="shared" si="48"/>
        <v>0</v>
      </c>
      <c r="AA128" s="195">
        <f t="shared" si="48"/>
        <v>0</v>
      </c>
      <c r="AB128" s="195">
        <f t="shared" si="48"/>
        <v>0</v>
      </c>
      <c r="AC128" s="195">
        <f t="shared" si="48"/>
        <v>0</v>
      </c>
      <c r="AD128" s="195">
        <f t="shared" si="48"/>
        <v>0</v>
      </c>
      <c r="AE128" s="195">
        <f t="shared" si="48"/>
        <v>0</v>
      </c>
      <c r="AF128" s="195">
        <f t="shared" si="48"/>
        <v>0</v>
      </c>
      <c r="AG128" s="195">
        <f t="shared" si="48"/>
        <v>0</v>
      </c>
      <c r="AH128" s="195">
        <f t="shared" si="48"/>
        <v>0</v>
      </c>
      <c r="AI128" s="195">
        <f t="shared" si="48"/>
        <v>0</v>
      </c>
      <c r="AJ128" s="195">
        <f t="shared" si="48"/>
        <v>0</v>
      </c>
      <c r="AK128" s="195">
        <f t="shared" si="48"/>
        <v>0</v>
      </c>
      <c r="AL128" s="195">
        <f t="shared" si="48"/>
        <v>0</v>
      </c>
      <c r="AM128" s="195">
        <f t="shared" si="48"/>
        <v>0</v>
      </c>
      <c r="AN128" s="195">
        <f t="shared" si="48"/>
        <v>0</v>
      </c>
      <c r="AO128" s="195">
        <f t="shared" si="48"/>
        <v>0</v>
      </c>
      <c r="AP128" s="195">
        <f>AP529</f>
        <v>0</v>
      </c>
    </row>
    <row r="129" spans="1:42" x14ac:dyDescent="0.2">
      <c r="A129" s="119" t="s">
        <v>13</v>
      </c>
      <c r="B129" s="194">
        <f>SUM(B127:B128)</f>
        <v>0</v>
      </c>
      <c r="C129" s="194">
        <f>SUM(C127:C128)</f>
        <v>0</v>
      </c>
      <c r="D129" s="194">
        <f>SUM(D127:D128)</f>
        <v>0</v>
      </c>
      <c r="E129" s="194">
        <f t="shared" ref="E129:AP129" si="49">SUM(E127:E128)</f>
        <v>0</v>
      </c>
      <c r="F129" s="194">
        <f t="shared" si="49"/>
        <v>0</v>
      </c>
      <c r="G129" s="194">
        <f t="shared" si="49"/>
        <v>0</v>
      </c>
      <c r="H129" s="194">
        <f t="shared" si="49"/>
        <v>0</v>
      </c>
      <c r="I129" s="194">
        <f t="shared" si="49"/>
        <v>0</v>
      </c>
      <c r="J129" s="194">
        <f t="shared" si="49"/>
        <v>0</v>
      </c>
      <c r="K129" s="194">
        <f t="shared" si="49"/>
        <v>0</v>
      </c>
      <c r="L129" s="194">
        <f t="shared" si="49"/>
        <v>0</v>
      </c>
      <c r="M129" s="194">
        <f t="shared" si="49"/>
        <v>0</v>
      </c>
      <c r="N129" s="194">
        <f t="shared" si="49"/>
        <v>0</v>
      </c>
      <c r="O129" s="194">
        <f t="shared" si="49"/>
        <v>0</v>
      </c>
      <c r="P129" s="194">
        <f t="shared" si="49"/>
        <v>0</v>
      </c>
      <c r="Q129" s="194">
        <f t="shared" si="49"/>
        <v>0</v>
      </c>
      <c r="R129" s="194">
        <f t="shared" si="49"/>
        <v>0</v>
      </c>
      <c r="S129" s="194">
        <f t="shared" si="49"/>
        <v>0</v>
      </c>
      <c r="T129" s="194">
        <f t="shared" si="49"/>
        <v>0</v>
      </c>
      <c r="U129" s="194">
        <f t="shared" si="49"/>
        <v>0</v>
      </c>
      <c r="V129" s="194">
        <f t="shared" si="49"/>
        <v>0</v>
      </c>
      <c r="W129" s="194">
        <f t="shared" si="49"/>
        <v>0</v>
      </c>
      <c r="X129" s="194">
        <f t="shared" si="49"/>
        <v>0</v>
      </c>
      <c r="Y129" s="194">
        <f t="shared" si="49"/>
        <v>0</v>
      </c>
      <c r="Z129" s="194">
        <f t="shared" si="49"/>
        <v>0</v>
      </c>
      <c r="AA129" s="194">
        <f t="shared" si="49"/>
        <v>0</v>
      </c>
      <c r="AB129" s="194">
        <f t="shared" si="49"/>
        <v>0</v>
      </c>
      <c r="AC129" s="194">
        <f t="shared" si="49"/>
        <v>0</v>
      </c>
      <c r="AD129" s="194">
        <f t="shared" si="49"/>
        <v>0</v>
      </c>
      <c r="AE129" s="194">
        <f t="shared" si="49"/>
        <v>0</v>
      </c>
      <c r="AF129" s="194">
        <f t="shared" si="49"/>
        <v>0</v>
      </c>
      <c r="AG129" s="194">
        <f t="shared" si="49"/>
        <v>0</v>
      </c>
      <c r="AH129" s="194">
        <f t="shared" si="49"/>
        <v>0</v>
      </c>
      <c r="AI129" s="194">
        <f t="shared" si="49"/>
        <v>0</v>
      </c>
      <c r="AJ129" s="194">
        <f t="shared" si="49"/>
        <v>0</v>
      </c>
      <c r="AK129" s="194">
        <f t="shared" si="49"/>
        <v>0</v>
      </c>
      <c r="AL129" s="194">
        <f t="shared" si="49"/>
        <v>0</v>
      </c>
      <c r="AM129" s="194">
        <f t="shared" si="49"/>
        <v>0</v>
      </c>
      <c r="AN129" s="194">
        <f t="shared" si="49"/>
        <v>0</v>
      </c>
      <c r="AO129" s="194">
        <f t="shared" si="49"/>
        <v>0</v>
      </c>
      <c r="AP129" s="194">
        <f t="shared" si="49"/>
        <v>0</v>
      </c>
    </row>
    <row r="130" spans="1:42" s="122" customFormat="1" x14ac:dyDescent="0.2">
      <c r="A130" s="117" t="s">
        <v>80</v>
      </c>
    </row>
    <row r="131" spans="1:42" x14ac:dyDescent="0.2">
      <c r="A131" s="119" t="s">
        <v>5</v>
      </c>
      <c r="B131" s="194">
        <f>B201</f>
        <v>0</v>
      </c>
      <c r="C131" s="194">
        <f>C201</f>
        <v>0</v>
      </c>
      <c r="D131" s="194">
        <f t="shared" ref="D131:AP131" si="50">D201</f>
        <v>0</v>
      </c>
      <c r="E131" s="194">
        <f t="shared" si="50"/>
        <v>0</v>
      </c>
      <c r="F131" s="194">
        <f t="shared" si="50"/>
        <v>0</v>
      </c>
      <c r="G131" s="194">
        <f t="shared" si="50"/>
        <v>0</v>
      </c>
      <c r="H131" s="194">
        <f t="shared" si="50"/>
        <v>0</v>
      </c>
      <c r="I131" s="194">
        <f t="shared" si="50"/>
        <v>0</v>
      </c>
      <c r="J131" s="194">
        <f t="shared" si="50"/>
        <v>0</v>
      </c>
      <c r="K131" s="194">
        <f t="shared" si="50"/>
        <v>0</v>
      </c>
      <c r="L131" s="194">
        <f t="shared" si="50"/>
        <v>0</v>
      </c>
      <c r="M131" s="194">
        <f t="shared" si="50"/>
        <v>0</v>
      </c>
      <c r="N131" s="194">
        <f t="shared" si="50"/>
        <v>0</v>
      </c>
      <c r="O131" s="194">
        <f t="shared" si="50"/>
        <v>0</v>
      </c>
      <c r="P131" s="194">
        <f t="shared" si="50"/>
        <v>0</v>
      </c>
      <c r="Q131" s="194">
        <f t="shared" si="50"/>
        <v>0</v>
      </c>
      <c r="R131" s="194">
        <f t="shared" si="50"/>
        <v>0</v>
      </c>
      <c r="S131" s="194">
        <f t="shared" si="50"/>
        <v>0</v>
      </c>
      <c r="T131" s="194">
        <f t="shared" si="50"/>
        <v>0</v>
      </c>
      <c r="U131" s="194">
        <f t="shared" si="50"/>
        <v>0</v>
      </c>
      <c r="V131" s="194">
        <f t="shared" si="50"/>
        <v>0</v>
      </c>
      <c r="W131" s="194">
        <f t="shared" si="50"/>
        <v>0</v>
      </c>
      <c r="X131" s="194">
        <f t="shared" si="50"/>
        <v>0</v>
      </c>
      <c r="Y131" s="194">
        <f t="shared" si="50"/>
        <v>0</v>
      </c>
      <c r="Z131" s="194">
        <f t="shared" si="50"/>
        <v>0</v>
      </c>
      <c r="AA131" s="194">
        <f t="shared" si="50"/>
        <v>0</v>
      </c>
      <c r="AB131" s="194">
        <f t="shared" si="50"/>
        <v>0</v>
      </c>
      <c r="AC131" s="194">
        <f t="shared" si="50"/>
        <v>0</v>
      </c>
      <c r="AD131" s="194">
        <f t="shared" si="50"/>
        <v>0</v>
      </c>
      <c r="AE131" s="194">
        <f t="shared" si="50"/>
        <v>0</v>
      </c>
      <c r="AF131" s="194">
        <f t="shared" si="50"/>
        <v>0</v>
      </c>
      <c r="AG131" s="194">
        <f t="shared" si="50"/>
        <v>0</v>
      </c>
      <c r="AH131" s="194">
        <f t="shared" si="50"/>
        <v>0</v>
      </c>
      <c r="AI131" s="194">
        <f t="shared" si="50"/>
        <v>0</v>
      </c>
      <c r="AJ131" s="194">
        <f t="shared" si="50"/>
        <v>0</v>
      </c>
      <c r="AK131" s="194">
        <f t="shared" si="50"/>
        <v>0</v>
      </c>
      <c r="AL131" s="194">
        <f t="shared" si="50"/>
        <v>0</v>
      </c>
      <c r="AM131" s="194">
        <f t="shared" si="50"/>
        <v>0</v>
      </c>
      <c r="AN131" s="194">
        <f t="shared" si="50"/>
        <v>0</v>
      </c>
      <c r="AO131" s="194">
        <f t="shared" si="50"/>
        <v>0</v>
      </c>
      <c r="AP131" s="194">
        <f t="shared" si="50"/>
        <v>0</v>
      </c>
    </row>
    <row r="132" spans="1:42" x14ac:dyDescent="0.2">
      <c r="A132" s="119" t="s">
        <v>4</v>
      </c>
      <c r="B132" s="189">
        <f>B241</f>
        <v>0</v>
      </c>
      <c r="C132" s="189">
        <f>C241</f>
        <v>0</v>
      </c>
      <c r="D132" s="189">
        <f t="shared" ref="D132:AP132" si="51">D241</f>
        <v>0</v>
      </c>
      <c r="E132" s="189">
        <f t="shared" si="51"/>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119" t="s">
        <v>13</v>
      </c>
      <c r="B133" s="189">
        <f>SUM(B131:B132)</f>
        <v>0</v>
      </c>
      <c r="C133" s="189">
        <f>SUM(C131:C132)</f>
        <v>0</v>
      </c>
      <c r="D133" s="189">
        <f>SUM(D131:D132)</f>
        <v>0</v>
      </c>
      <c r="E133" s="189">
        <f t="shared" ref="E133:AP133" si="52">SUM(E131:E132)</f>
        <v>0</v>
      </c>
      <c r="F133" s="189">
        <f t="shared" si="52"/>
        <v>0</v>
      </c>
      <c r="G133" s="189">
        <f t="shared" si="52"/>
        <v>0</v>
      </c>
      <c r="H133" s="189">
        <f t="shared" si="52"/>
        <v>0</v>
      </c>
      <c r="I133" s="189">
        <f t="shared" si="52"/>
        <v>0</v>
      </c>
      <c r="J133" s="189">
        <f t="shared" si="52"/>
        <v>0</v>
      </c>
      <c r="K133" s="189">
        <f t="shared" si="52"/>
        <v>0</v>
      </c>
      <c r="L133" s="189">
        <f t="shared" si="52"/>
        <v>0</v>
      </c>
      <c r="M133" s="189">
        <f t="shared" si="52"/>
        <v>0</v>
      </c>
      <c r="N133" s="189">
        <f t="shared" si="52"/>
        <v>0</v>
      </c>
      <c r="O133" s="189">
        <f t="shared" si="52"/>
        <v>0</v>
      </c>
      <c r="P133" s="189">
        <f t="shared" si="52"/>
        <v>0</v>
      </c>
      <c r="Q133" s="189">
        <f t="shared" si="52"/>
        <v>0</v>
      </c>
      <c r="R133" s="189">
        <f t="shared" si="52"/>
        <v>0</v>
      </c>
      <c r="S133" s="189">
        <f t="shared" si="52"/>
        <v>0</v>
      </c>
      <c r="T133" s="189">
        <f t="shared" si="52"/>
        <v>0</v>
      </c>
      <c r="U133" s="189">
        <f t="shared" si="52"/>
        <v>0</v>
      </c>
      <c r="V133" s="189">
        <f t="shared" si="52"/>
        <v>0</v>
      </c>
      <c r="W133" s="189">
        <f t="shared" si="52"/>
        <v>0</v>
      </c>
      <c r="X133" s="189">
        <f t="shared" si="52"/>
        <v>0</v>
      </c>
      <c r="Y133" s="189">
        <f t="shared" si="52"/>
        <v>0</v>
      </c>
      <c r="Z133" s="189">
        <f t="shared" si="52"/>
        <v>0</v>
      </c>
      <c r="AA133" s="189">
        <f t="shared" si="52"/>
        <v>0</v>
      </c>
      <c r="AB133" s="189">
        <f t="shared" si="52"/>
        <v>0</v>
      </c>
      <c r="AC133" s="189">
        <f t="shared" si="52"/>
        <v>0</v>
      </c>
      <c r="AD133" s="189">
        <f t="shared" si="52"/>
        <v>0</v>
      </c>
      <c r="AE133" s="189">
        <f t="shared" si="52"/>
        <v>0</v>
      </c>
      <c r="AF133" s="189">
        <f t="shared" si="52"/>
        <v>0</v>
      </c>
      <c r="AG133" s="189">
        <f t="shared" si="52"/>
        <v>0</v>
      </c>
      <c r="AH133" s="189">
        <f t="shared" si="52"/>
        <v>0</v>
      </c>
      <c r="AI133" s="189">
        <f t="shared" si="52"/>
        <v>0</v>
      </c>
      <c r="AJ133" s="189">
        <f t="shared" si="52"/>
        <v>0</v>
      </c>
      <c r="AK133" s="189">
        <f t="shared" si="52"/>
        <v>0</v>
      </c>
      <c r="AL133" s="189">
        <f t="shared" si="52"/>
        <v>0</v>
      </c>
      <c r="AM133" s="189">
        <f t="shared" si="52"/>
        <v>0</v>
      </c>
      <c r="AN133" s="189">
        <f t="shared" si="52"/>
        <v>0</v>
      </c>
      <c r="AO133" s="189">
        <f t="shared" si="52"/>
        <v>0</v>
      </c>
      <c r="AP133" s="189">
        <f t="shared" si="52"/>
        <v>0</v>
      </c>
    </row>
    <row r="134" spans="1:42" x14ac:dyDescent="0.2">
      <c r="A134" s="279" t="s">
        <v>13</v>
      </c>
      <c r="B134" s="202">
        <f t="shared" ref="B134:AP134" si="53">B119+B125+B129+B133</f>
        <v>0</v>
      </c>
      <c r="C134" s="202">
        <f t="shared" si="53"/>
        <v>0</v>
      </c>
      <c r="D134" s="202">
        <f t="shared" si="53"/>
        <v>0</v>
      </c>
      <c r="E134" s="202">
        <f t="shared" si="53"/>
        <v>0</v>
      </c>
      <c r="F134" s="202">
        <f t="shared" si="53"/>
        <v>0</v>
      </c>
      <c r="G134" s="202">
        <f t="shared" si="53"/>
        <v>0</v>
      </c>
      <c r="H134" s="202">
        <f t="shared" si="53"/>
        <v>0</v>
      </c>
      <c r="I134" s="202">
        <f t="shared" si="53"/>
        <v>0</v>
      </c>
      <c r="J134" s="202">
        <f t="shared" si="53"/>
        <v>0</v>
      </c>
      <c r="K134" s="202">
        <f t="shared" si="53"/>
        <v>0</v>
      </c>
      <c r="L134" s="202">
        <f t="shared" si="53"/>
        <v>0</v>
      </c>
      <c r="M134" s="202">
        <f t="shared" si="53"/>
        <v>0</v>
      </c>
      <c r="N134" s="202">
        <f t="shared" si="53"/>
        <v>0</v>
      </c>
      <c r="O134" s="202">
        <f t="shared" si="53"/>
        <v>0</v>
      </c>
      <c r="P134" s="202">
        <f t="shared" si="53"/>
        <v>0</v>
      </c>
      <c r="Q134" s="202">
        <f t="shared" si="53"/>
        <v>0</v>
      </c>
      <c r="R134" s="202">
        <f t="shared" si="53"/>
        <v>0</v>
      </c>
      <c r="S134" s="202">
        <f t="shared" si="53"/>
        <v>0</v>
      </c>
      <c r="T134" s="202">
        <f t="shared" si="53"/>
        <v>0</v>
      </c>
      <c r="U134" s="202">
        <f t="shared" si="53"/>
        <v>0</v>
      </c>
      <c r="V134" s="202">
        <f t="shared" si="53"/>
        <v>0</v>
      </c>
      <c r="W134" s="202">
        <f t="shared" si="53"/>
        <v>0</v>
      </c>
      <c r="X134" s="202">
        <f t="shared" si="53"/>
        <v>0</v>
      </c>
      <c r="Y134" s="202">
        <f t="shared" si="53"/>
        <v>0</v>
      </c>
      <c r="Z134" s="202">
        <f t="shared" si="53"/>
        <v>0</v>
      </c>
      <c r="AA134" s="202">
        <f t="shared" si="53"/>
        <v>0</v>
      </c>
      <c r="AB134" s="202">
        <f t="shared" si="53"/>
        <v>0</v>
      </c>
      <c r="AC134" s="202">
        <f t="shared" si="53"/>
        <v>0</v>
      </c>
      <c r="AD134" s="202">
        <f t="shared" si="53"/>
        <v>0</v>
      </c>
      <c r="AE134" s="202">
        <f t="shared" si="53"/>
        <v>0</v>
      </c>
      <c r="AF134" s="202">
        <f t="shared" si="53"/>
        <v>0</v>
      </c>
      <c r="AG134" s="202">
        <f t="shared" si="53"/>
        <v>0</v>
      </c>
      <c r="AH134" s="202">
        <f t="shared" si="53"/>
        <v>0</v>
      </c>
      <c r="AI134" s="202">
        <f t="shared" si="53"/>
        <v>0</v>
      </c>
      <c r="AJ134" s="202">
        <f t="shared" si="53"/>
        <v>0</v>
      </c>
      <c r="AK134" s="202">
        <f t="shared" si="53"/>
        <v>0</v>
      </c>
      <c r="AL134" s="202">
        <f t="shared" si="53"/>
        <v>0</v>
      </c>
      <c r="AM134" s="202">
        <f t="shared" si="53"/>
        <v>0</v>
      </c>
      <c r="AN134" s="202">
        <f t="shared" si="53"/>
        <v>0</v>
      </c>
      <c r="AO134" s="202">
        <f t="shared" si="53"/>
        <v>0</v>
      </c>
      <c r="AP134" s="202">
        <f t="shared" si="53"/>
        <v>0</v>
      </c>
    </row>
    <row r="135" spans="1:42" x14ac:dyDescent="0.2">
      <c r="A135" s="297"/>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229</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s="122" customFormat="1" x14ac:dyDescent="0.2">
      <c r="A137" s="119"/>
    </row>
    <row r="138" spans="1:42" x14ac:dyDescent="0.2">
      <c r="A138" s="117" t="s">
        <v>213</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214</v>
      </c>
      <c r="B140" s="205">
        <f>SUM(C140:AP140)</f>
        <v>0</v>
      </c>
      <c r="C140" s="199">
        <f t="shared" ref="C140:AP140" si="54">IF(IRRTarget="N/A",IF(C$2=flip_target_year,C$2,0),IF(AND(B139&lt;IRRTarget,C139&gt;=IRRTarget),C$2,0))</f>
        <v>0</v>
      </c>
      <c r="D140" s="199">
        <f t="shared" si="54"/>
        <v>0</v>
      </c>
      <c r="E140" s="199">
        <f t="shared" si="54"/>
        <v>0</v>
      </c>
      <c r="F140" s="199">
        <f t="shared" si="54"/>
        <v>0</v>
      </c>
      <c r="G140" s="199">
        <f t="shared" si="54"/>
        <v>0</v>
      </c>
      <c r="H140" s="199">
        <f t="shared" si="54"/>
        <v>0</v>
      </c>
      <c r="I140" s="199">
        <f t="shared" si="54"/>
        <v>0</v>
      </c>
      <c r="J140" s="199">
        <f t="shared" si="54"/>
        <v>0</v>
      </c>
      <c r="K140" s="199">
        <f t="shared" si="54"/>
        <v>0</v>
      </c>
      <c r="L140" s="199">
        <f t="shared" si="54"/>
        <v>0</v>
      </c>
      <c r="M140" s="199">
        <f t="shared" si="54"/>
        <v>0</v>
      </c>
      <c r="N140" s="199">
        <f t="shared" si="54"/>
        <v>0</v>
      </c>
      <c r="O140" s="199">
        <f t="shared" si="54"/>
        <v>0</v>
      </c>
      <c r="P140" s="199">
        <f t="shared" si="54"/>
        <v>0</v>
      </c>
      <c r="Q140" s="199">
        <f t="shared" si="54"/>
        <v>0</v>
      </c>
      <c r="R140" s="199">
        <f t="shared" si="54"/>
        <v>0</v>
      </c>
      <c r="S140" s="199">
        <f t="shared" si="54"/>
        <v>0</v>
      </c>
      <c r="T140" s="199">
        <f t="shared" si="54"/>
        <v>0</v>
      </c>
      <c r="U140" s="199">
        <f t="shared" si="54"/>
        <v>0</v>
      </c>
      <c r="V140" s="199">
        <f t="shared" si="54"/>
        <v>0</v>
      </c>
      <c r="W140" s="199">
        <f t="shared" si="54"/>
        <v>0</v>
      </c>
      <c r="X140" s="199">
        <f t="shared" si="54"/>
        <v>0</v>
      </c>
      <c r="Y140" s="199">
        <f t="shared" si="54"/>
        <v>0</v>
      </c>
      <c r="Z140" s="199">
        <f t="shared" si="54"/>
        <v>0</v>
      </c>
      <c r="AA140" s="199">
        <f t="shared" si="54"/>
        <v>0</v>
      </c>
      <c r="AB140" s="199">
        <f t="shared" si="54"/>
        <v>0</v>
      </c>
      <c r="AC140" s="199">
        <f t="shared" si="54"/>
        <v>0</v>
      </c>
      <c r="AD140" s="199">
        <f t="shared" si="54"/>
        <v>0</v>
      </c>
      <c r="AE140" s="199">
        <f t="shared" si="54"/>
        <v>0</v>
      </c>
      <c r="AF140" s="199">
        <f t="shared" si="54"/>
        <v>0</v>
      </c>
      <c r="AG140" s="199">
        <f t="shared" si="54"/>
        <v>0</v>
      </c>
      <c r="AH140" s="199">
        <f t="shared" si="54"/>
        <v>0</v>
      </c>
      <c r="AI140" s="199">
        <f t="shared" si="54"/>
        <v>0</v>
      </c>
      <c r="AJ140" s="199">
        <f t="shared" si="54"/>
        <v>0</v>
      </c>
      <c r="AK140" s="199">
        <f t="shared" si="54"/>
        <v>0</v>
      </c>
      <c r="AL140" s="199">
        <f t="shared" si="54"/>
        <v>0</v>
      </c>
      <c r="AM140" s="199">
        <f t="shared" si="54"/>
        <v>0</v>
      </c>
      <c r="AN140" s="199">
        <f t="shared" si="54"/>
        <v>0</v>
      </c>
      <c r="AO140" s="199">
        <f t="shared" si="54"/>
        <v>0</v>
      </c>
      <c r="AP140" s="199">
        <f t="shared" si="54"/>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216</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399</v>
      </c>
      <c r="B144" s="287"/>
      <c r="C144" s="287"/>
      <c r="D144" s="287"/>
      <c r="E144" s="287"/>
      <c r="F144" s="287"/>
      <c r="G144" s="287"/>
      <c r="H144" s="287"/>
      <c r="I144" s="287"/>
      <c r="J144" s="287"/>
      <c r="K144" s="287"/>
      <c r="L144" s="287"/>
      <c r="M144" s="287"/>
      <c r="N144" s="287"/>
      <c r="O144" s="287"/>
      <c r="P144" s="287"/>
      <c r="Q144" s="287"/>
      <c r="R144" s="287"/>
      <c r="S144" s="287"/>
      <c r="T144" s="287"/>
      <c r="U144" s="287"/>
      <c r="V144" s="287"/>
      <c r="W144" s="287"/>
      <c r="X144" s="287"/>
      <c r="Y144" s="287"/>
      <c r="Z144" s="287"/>
      <c r="AA144" s="287"/>
      <c r="AB144" s="287"/>
      <c r="AC144" s="287"/>
      <c r="AD144" s="287"/>
      <c r="AE144" s="287"/>
      <c r="AF144" s="287"/>
      <c r="AG144" s="287"/>
      <c r="AH144" s="287"/>
      <c r="AI144" s="287"/>
      <c r="AJ144" s="287"/>
      <c r="AK144" s="287"/>
      <c r="AL144" s="287"/>
      <c r="AM144" s="287"/>
      <c r="AN144" s="287"/>
      <c r="AO144" s="287"/>
      <c r="AP144" s="287"/>
    </row>
    <row r="145" spans="1:42" x14ac:dyDescent="0.2">
      <c r="A145" s="23" t="s">
        <v>211</v>
      </c>
      <c r="B145" s="241">
        <f>B117</f>
        <v>0</v>
      </c>
      <c r="C145" s="194">
        <f t="shared" ref="C145:AP145" si="55">C570+C201+C241-C63-C575-C576+C125+C129-C608-C602-C603-C614-C620-C652-C684+C716-C609+C28</f>
        <v>0</v>
      </c>
      <c r="D145" s="366">
        <f t="shared" si="55"/>
        <v>0</v>
      </c>
      <c r="E145" s="366">
        <f t="shared" si="55"/>
        <v>0</v>
      </c>
      <c r="F145" s="366">
        <f t="shared" si="55"/>
        <v>0</v>
      </c>
      <c r="G145" s="366">
        <f t="shared" si="55"/>
        <v>0</v>
      </c>
      <c r="H145" s="366">
        <f t="shared" si="55"/>
        <v>0</v>
      </c>
      <c r="I145" s="366">
        <f t="shared" si="55"/>
        <v>0</v>
      </c>
      <c r="J145" s="366">
        <f t="shared" si="55"/>
        <v>0</v>
      </c>
      <c r="K145" s="366">
        <f t="shared" si="55"/>
        <v>0</v>
      </c>
      <c r="L145" s="366">
        <f t="shared" si="55"/>
        <v>0</v>
      </c>
      <c r="M145" s="366">
        <f t="shared" si="55"/>
        <v>0</v>
      </c>
      <c r="N145" s="366">
        <f t="shared" si="55"/>
        <v>0</v>
      </c>
      <c r="O145" s="366">
        <f t="shared" si="55"/>
        <v>0</v>
      </c>
      <c r="P145" s="366">
        <f t="shared" si="55"/>
        <v>0</v>
      </c>
      <c r="Q145" s="366">
        <f t="shared" si="55"/>
        <v>0</v>
      </c>
      <c r="R145" s="366">
        <f t="shared" si="55"/>
        <v>0</v>
      </c>
      <c r="S145" s="366">
        <f t="shared" si="55"/>
        <v>0</v>
      </c>
      <c r="T145" s="366">
        <f t="shared" si="55"/>
        <v>0</v>
      </c>
      <c r="U145" s="366">
        <f t="shared" si="55"/>
        <v>0</v>
      </c>
      <c r="V145" s="366">
        <f t="shared" si="55"/>
        <v>0</v>
      </c>
      <c r="W145" s="366">
        <f t="shared" si="55"/>
        <v>0</v>
      </c>
      <c r="X145" s="366">
        <f t="shared" si="55"/>
        <v>0</v>
      </c>
      <c r="Y145" s="366">
        <f t="shared" si="55"/>
        <v>0</v>
      </c>
      <c r="Z145" s="366">
        <f t="shared" si="55"/>
        <v>0</v>
      </c>
      <c r="AA145" s="366">
        <f t="shared" si="55"/>
        <v>0</v>
      </c>
      <c r="AB145" s="366">
        <f t="shared" si="55"/>
        <v>0</v>
      </c>
      <c r="AC145" s="366">
        <f t="shared" si="55"/>
        <v>0</v>
      </c>
      <c r="AD145" s="366">
        <f t="shared" si="55"/>
        <v>0</v>
      </c>
      <c r="AE145" s="366">
        <f t="shared" si="55"/>
        <v>0</v>
      </c>
      <c r="AF145" s="366">
        <f t="shared" si="55"/>
        <v>0</v>
      </c>
      <c r="AG145" s="366">
        <f t="shared" si="55"/>
        <v>0</v>
      </c>
      <c r="AH145" s="366">
        <f t="shared" si="55"/>
        <v>0</v>
      </c>
      <c r="AI145" s="366">
        <f t="shared" si="55"/>
        <v>0</v>
      </c>
      <c r="AJ145" s="366">
        <f t="shared" si="55"/>
        <v>0</v>
      </c>
      <c r="AK145" s="366">
        <f t="shared" si="55"/>
        <v>0</v>
      </c>
      <c r="AL145" s="366">
        <f t="shared" si="55"/>
        <v>0</v>
      </c>
      <c r="AM145" s="366">
        <f t="shared" si="55"/>
        <v>0</v>
      </c>
      <c r="AN145" s="366">
        <f t="shared" si="55"/>
        <v>0</v>
      </c>
      <c r="AO145" s="366">
        <f t="shared" si="55"/>
        <v>0</v>
      </c>
      <c r="AP145" s="366">
        <f t="shared" si="55"/>
        <v>0</v>
      </c>
    </row>
    <row r="146" spans="1:42" x14ac:dyDescent="0.2">
      <c r="A146" s="23" t="s">
        <v>218</v>
      </c>
      <c r="B146" s="241"/>
      <c r="C146" s="194">
        <f t="shared" ref="C146:AP146" si="56">C16</f>
        <v>0</v>
      </c>
      <c r="D146" s="366">
        <f t="shared" si="56"/>
        <v>0</v>
      </c>
      <c r="E146" s="366">
        <f t="shared" si="56"/>
        <v>0</v>
      </c>
      <c r="F146" s="366">
        <f t="shared" si="56"/>
        <v>0</v>
      </c>
      <c r="G146" s="366">
        <f t="shared" si="56"/>
        <v>0</v>
      </c>
      <c r="H146" s="366">
        <f t="shared" si="56"/>
        <v>0</v>
      </c>
      <c r="I146" s="366">
        <f t="shared" si="56"/>
        <v>0</v>
      </c>
      <c r="J146" s="366">
        <f t="shared" si="56"/>
        <v>0</v>
      </c>
      <c r="K146" s="366">
        <f t="shared" si="56"/>
        <v>0</v>
      </c>
      <c r="L146" s="366">
        <f t="shared" si="56"/>
        <v>0</v>
      </c>
      <c r="M146" s="366">
        <f t="shared" si="56"/>
        <v>0</v>
      </c>
      <c r="N146" s="366">
        <f t="shared" si="56"/>
        <v>0</v>
      </c>
      <c r="O146" s="366">
        <f t="shared" si="56"/>
        <v>0</v>
      </c>
      <c r="P146" s="366">
        <f t="shared" si="56"/>
        <v>0</v>
      </c>
      <c r="Q146" s="366">
        <f t="shared" si="56"/>
        <v>0</v>
      </c>
      <c r="R146" s="366">
        <f t="shared" si="56"/>
        <v>0</v>
      </c>
      <c r="S146" s="366">
        <f t="shared" si="56"/>
        <v>0</v>
      </c>
      <c r="T146" s="366">
        <f t="shared" si="56"/>
        <v>0</v>
      </c>
      <c r="U146" s="366">
        <f t="shared" si="56"/>
        <v>0</v>
      </c>
      <c r="V146" s="366">
        <f t="shared" si="56"/>
        <v>0</v>
      </c>
      <c r="W146" s="366">
        <f t="shared" si="56"/>
        <v>0</v>
      </c>
      <c r="X146" s="366">
        <f t="shared" si="56"/>
        <v>0</v>
      </c>
      <c r="Y146" s="366">
        <f t="shared" si="56"/>
        <v>0</v>
      </c>
      <c r="Z146" s="366">
        <f t="shared" si="56"/>
        <v>0</v>
      </c>
      <c r="AA146" s="366">
        <f t="shared" si="56"/>
        <v>0</v>
      </c>
      <c r="AB146" s="366">
        <f t="shared" si="56"/>
        <v>0</v>
      </c>
      <c r="AC146" s="366">
        <f t="shared" si="56"/>
        <v>0</v>
      </c>
      <c r="AD146" s="366">
        <f t="shared" si="56"/>
        <v>0</v>
      </c>
      <c r="AE146" s="366">
        <f t="shared" si="56"/>
        <v>0</v>
      </c>
      <c r="AF146" s="366">
        <f t="shared" si="56"/>
        <v>0</v>
      </c>
      <c r="AG146" s="366">
        <f t="shared" si="56"/>
        <v>0</v>
      </c>
      <c r="AH146" s="366">
        <f t="shared" si="56"/>
        <v>0</v>
      </c>
      <c r="AI146" s="366">
        <f t="shared" si="56"/>
        <v>0</v>
      </c>
      <c r="AJ146" s="366">
        <f t="shared" si="56"/>
        <v>0</v>
      </c>
      <c r="AK146" s="366">
        <f t="shared" si="56"/>
        <v>0</v>
      </c>
      <c r="AL146" s="366">
        <f t="shared" si="56"/>
        <v>0</v>
      </c>
      <c r="AM146" s="366">
        <f t="shared" si="56"/>
        <v>0</v>
      </c>
      <c r="AN146" s="366">
        <f t="shared" si="56"/>
        <v>0</v>
      </c>
      <c r="AO146" s="366">
        <f t="shared" si="56"/>
        <v>0</v>
      </c>
      <c r="AP146" s="366">
        <f t="shared" si="56"/>
        <v>0</v>
      </c>
    </row>
    <row r="147" spans="1:42" x14ac:dyDescent="0.2">
      <c r="A147" s="23" t="s">
        <v>377</v>
      </c>
      <c r="B147" s="241"/>
      <c r="C147" s="194">
        <f>C5</f>
        <v>0</v>
      </c>
      <c r="D147" s="366">
        <f t="shared" ref="D147:AP147" si="57">D5</f>
        <v>0</v>
      </c>
      <c r="E147" s="366">
        <f t="shared" si="57"/>
        <v>0</v>
      </c>
      <c r="F147" s="366">
        <f t="shared" si="57"/>
        <v>0</v>
      </c>
      <c r="G147" s="366">
        <f t="shared" si="57"/>
        <v>0</v>
      </c>
      <c r="H147" s="366">
        <f t="shared" si="57"/>
        <v>0</v>
      </c>
      <c r="I147" s="366">
        <f t="shared" si="57"/>
        <v>0</v>
      </c>
      <c r="J147" s="366">
        <f t="shared" si="57"/>
        <v>0</v>
      </c>
      <c r="K147" s="366">
        <f t="shared" si="57"/>
        <v>0</v>
      </c>
      <c r="L147" s="366">
        <f t="shared" si="57"/>
        <v>0</v>
      </c>
      <c r="M147" s="366">
        <f t="shared" si="57"/>
        <v>0</v>
      </c>
      <c r="N147" s="366">
        <f t="shared" si="57"/>
        <v>0</v>
      </c>
      <c r="O147" s="366">
        <f t="shared" si="57"/>
        <v>0</v>
      </c>
      <c r="P147" s="366">
        <f t="shared" si="57"/>
        <v>0</v>
      </c>
      <c r="Q147" s="366">
        <f t="shared" si="57"/>
        <v>0</v>
      </c>
      <c r="R147" s="366">
        <f t="shared" si="57"/>
        <v>0</v>
      </c>
      <c r="S147" s="366">
        <f t="shared" si="57"/>
        <v>0</v>
      </c>
      <c r="T147" s="366">
        <f t="shared" si="57"/>
        <v>0</v>
      </c>
      <c r="U147" s="366">
        <f t="shared" si="57"/>
        <v>0</v>
      </c>
      <c r="V147" s="366">
        <f t="shared" si="57"/>
        <v>0</v>
      </c>
      <c r="W147" s="366">
        <f t="shared" si="57"/>
        <v>0</v>
      </c>
      <c r="X147" s="366">
        <f t="shared" si="57"/>
        <v>0</v>
      </c>
      <c r="Y147" s="366">
        <f t="shared" si="57"/>
        <v>0</v>
      </c>
      <c r="Z147" s="366">
        <f t="shared" si="57"/>
        <v>0</v>
      </c>
      <c r="AA147" s="366">
        <f t="shared" si="57"/>
        <v>0</v>
      </c>
      <c r="AB147" s="366">
        <f t="shared" si="57"/>
        <v>0</v>
      </c>
      <c r="AC147" s="366">
        <f t="shared" si="57"/>
        <v>0</v>
      </c>
      <c r="AD147" s="366">
        <f t="shared" si="57"/>
        <v>0</v>
      </c>
      <c r="AE147" s="366">
        <f t="shared" si="57"/>
        <v>0</v>
      </c>
      <c r="AF147" s="366">
        <f t="shared" si="57"/>
        <v>0</v>
      </c>
      <c r="AG147" s="366">
        <f t="shared" si="57"/>
        <v>0</v>
      </c>
      <c r="AH147" s="366">
        <f t="shared" si="57"/>
        <v>0</v>
      </c>
      <c r="AI147" s="366">
        <f t="shared" si="57"/>
        <v>0</v>
      </c>
      <c r="AJ147" s="366">
        <f t="shared" si="57"/>
        <v>0</v>
      </c>
      <c r="AK147" s="366">
        <f t="shared" si="57"/>
        <v>0</v>
      </c>
      <c r="AL147" s="366">
        <f t="shared" si="57"/>
        <v>0</v>
      </c>
      <c r="AM147" s="366">
        <f t="shared" si="57"/>
        <v>0</v>
      </c>
      <c r="AN147" s="366">
        <f t="shared" si="57"/>
        <v>0</v>
      </c>
      <c r="AO147" s="366">
        <f t="shared" si="57"/>
        <v>0</v>
      </c>
      <c r="AP147" s="366">
        <f t="shared" si="57"/>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210</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209</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412</v>
      </c>
      <c r="B151" s="280">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219</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209</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259</v>
      </c>
      <c r="B155" s="280">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410</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362</v>
      </c>
      <c r="B158" s="366" cm="1">
        <f t="array" ref="B158:AP158">Inputs!C202:AQ202</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363</v>
      </c>
      <c r="B159" s="366">
        <f t="array" ref="B159:AP159">Inputs!C153:AQ153</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360</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361</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411</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Inputs!B113</f>
        <v>Investment Based Incentive (IBI)</v>
      </c>
      <c r="B172" s="204"/>
    </row>
    <row r="173" spans="1:42" s="16" customFormat="1" x14ac:dyDescent="0.2">
      <c r="A173" s="120" t="str">
        <f>Inputs!B114</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Inputs!B119</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Inputs!B124</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Inputs!B129</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289</v>
      </c>
      <c r="B200" s="122">
        <f t="array" ref="B200:AP200">Inputs!C166:AQ166</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C$65</f>
        <v>0</v>
      </c>
      <c r="D204" s="211">
        <f t="shared" ref="D204:AP204" si="72">D$65</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C123</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C127</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Inputs!B113</f>
        <v>Investment Based Incentive (IBI)</v>
      </c>
      <c r="B212" s="204"/>
    </row>
    <row r="213" spans="1:42" s="16" customFormat="1" x14ac:dyDescent="0.2">
      <c r="A213" s="120" t="str">
        <f>Inputs!B114</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Inputs!B119</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Inputs!B124</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Inputs!B129</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290</v>
      </c>
      <c r="B240" s="122">
        <f t="array" ref="B240:AP240">Inputs!C167:AQ167</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241</v>
      </c>
      <c r="B245" s="122"/>
      <c r="G245" s="417" t="s">
        <v>65</v>
      </c>
      <c r="H245" s="418"/>
      <c r="I245" s="418"/>
      <c r="J245" s="419"/>
      <c r="K245" s="420" t="s">
        <v>66</v>
      </c>
      <c r="L245" s="421"/>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Inputs!B137</f>
        <v>5-yr MACRS</v>
      </c>
      <c r="B247" s="281">
        <f>IF(Inputs!$C$145=0,0,depr_alloc_macrs_5_percent*100/Inputs!$C$145)</f>
        <v>0</v>
      </c>
      <c r="C247" s="162">
        <f>-$B$103*depr_alloc_macrs_5_percent/100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Inputs!B138</f>
        <v>15-yr MACRS</v>
      </c>
      <c r="B248" s="281">
        <f>IF(Inputs!$C$145=0,0,depr_alloc_macrs_15_percent*100/Inputs!$C$145)</f>
        <v>0</v>
      </c>
      <c r="C248" s="162">
        <f>-$B$103*depr_alloc_macrs_15_percent/100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Inputs!B139</f>
        <v>5-yr SL</v>
      </c>
      <c r="B249" s="281">
        <f>IF(Inputs!$C$145=0,0,depr_alloc_sl_5_percent*100/Inputs!$C$145)</f>
        <v>0</v>
      </c>
      <c r="C249" s="162">
        <f>-$B$103*depr_alloc_sl_5_percent/100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Inputs!B140</f>
        <v>15-yr SL</v>
      </c>
      <c r="B250" s="281">
        <f>IF(Inputs!$C$145=0,0,depr_alloc_sl_15_percent*100/Inputs!$C$145)</f>
        <v>0</v>
      </c>
      <c r="C250" s="162">
        <f>-$B$103*depr_alloc_sl_15_percent/100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Inputs!B141</f>
        <v>20-yr SL</v>
      </c>
      <c r="B251" s="281">
        <f>IF(Inputs!$C$145=0,0,depr_alloc_sl_20_percent*100/Inputs!$C$145)</f>
        <v>0</v>
      </c>
      <c r="C251" s="162">
        <f>-$B$103*depr_alloc_sl_20_percent/100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Inputs!B142</f>
        <v>39-yr SL</v>
      </c>
      <c r="B252" s="374">
        <f>IF(Inputs!$C$145=0,0,depr_alloc_sl_39_percent*100/Inputs!$C$145)</f>
        <v>0</v>
      </c>
      <c r="C252" s="162">
        <f>-$B$103*depr_alloc_sl_39_percent/100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326</v>
      </c>
      <c r="B253" s="282">
        <f>IF(Inputs!$C$145=0,0,depr_alloc_custom_percent*100/Inputs!$C$145)</f>
        <v>0</v>
      </c>
      <c r="C253" s="162">
        <f>-$B$103*depr_alloc_custom_percent/100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326</v>
      </c>
      <c r="B286" s="227">
        <f>SUM(IF(ISNUMBER(C286:AP286),C286:AP286))</f>
        <v>0</v>
      </c>
      <c r="C286" s="224">
        <f t="array" ref="C286:AP286">Inputs!D200:AQ200</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5" t="e">
        <f t="shared" ref="D288:AP288" si="105">D280/100*$Q$247</f>
        <v>#N/A</v>
      </c>
      <c r="E288" s="365" t="e">
        <f t="shared" si="105"/>
        <v>#N/A</v>
      </c>
      <c r="F288" s="365" t="e">
        <f t="shared" si="105"/>
        <v>#N/A</v>
      </c>
      <c r="G288" s="365" t="e">
        <f t="shared" si="105"/>
        <v>#N/A</v>
      </c>
      <c r="H288" s="365" t="e">
        <f t="shared" si="105"/>
        <v>#N/A</v>
      </c>
      <c r="I288" s="365" t="e">
        <f t="shared" si="105"/>
        <v>#N/A</v>
      </c>
      <c r="J288" s="365" t="e">
        <f t="shared" si="105"/>
        <v>#N/A</v>
      </c>
      <c r="K288" s="365" t="e">
        <f t="shared" si="105"/>
        <v>#N/A</v>
      </c>
      <c r="L288" s="365" t="e">
        <f t="shared" si="105"/>
        <v>#N/A</v>
      </c>
      <c r="M288" s="365" t="e">
        <f t="shared" si="105"/>
        <v>#N/A</v>
      </c>
      <c r="N288" s="365" t="e">
        <f t="shared" si="105"/>
        <v>#N/A</v>
      </c>
      <c r="O288" s="365" t="e">
        <f t="shared" si="105"/>
        <v>#N/A</v>
      </c>
      <c r="P288" s="365" t="e">
        <f t="shared" si="105"/>
        <v>#N/A</v>
      </c>
      <c r="Q288" s="365" t="e">
        <f t="shared" si="105"/>
        <v>#N/A</v>
      </c>
      <c r="R288" s="365" t="e">
        <f t="shared" si="105"/>
        <v>#N/A</v>
      </c>
      <c r="S288" s="365" t="e">
        <f t="shared" si="105"/>
        <v>#N/A</v>
      </c>
      <c r="T288" s="365" t="e">
        <f t="shared" si="105"/>
        <v>#N/A</v>
      </c>
      <c r="U288" s="365" t="e">
        <f t="shared" si="105"/>
        <v>#N/A</v>
      </c>
      <c r="V288" s="365" t="e">
        <f t="shared" si="105"/>
        <v>#N/A</v>
      </c>
      <c r="W288" s="365" t="e">
        <f t="shared" si="105"/>
        <v>#N/A</v>
      </c>
      <c r="X288" s="365" t="e">
        <f t="shared" si="105"/>
        <v>#N/A</v>
      </c>
      <c r="Y288" s="365" t="e">
        <f t="shared" si="105"/>
        <v>#N/A</v>
      </c>
      <c r="Z288" s="365" t="e">
        <f t="shared" si="105"/>
        <v>#N/A</v>
      </c>
      <c r="AA288" s="365" t="e">
        <f t="shared" si="105"/>
        <v>#N/A</v>
      </c>
      <c r="AB288" s="365" t="e">
        <f t="shared" si="105"/>
        <v>#N/A</v>
      </c>
      <c r="AC288" s="365" t="e">
        <f t="shared" si="105"/>
        <v>#N/A</v>
      </c>
      <c r="AD288" s="365" t="e">
        <f t="shared" si="105"/>
        <v>#N/A</v>
      </c>
      <c r="AE288" s="365" t="e">
        <f t="shared" si="105"/>
        <v>#N/A</v>
      </c>
      <c r="AF288" s="365" t="e">
        <f t="shared" si="105"/>
        <v>#N/A</v>
      </c>
      <c r="AG288" s="365" t="e">
        <f t="shared" si="105"/>
        <v>#N/A</v>
      </c>
      <c r="AH288" s="365" t="e">
        <f t="shared" si="105"/>
        <v>#N/A</v>
      </c>
      <c r="AI288" s="365" t="e">
        <f t="shared" si="105"/>
        <v>#N/A</v>
      </c>
      <c r="AJ288" s="365" t="e">
        <f t="shared" si="105"/>
        <v>#N/A</v>
      </c>
      <c r="AK288" s="365" t="e">
        <f t="shared" si="105"/>
        <v>#N/A</v>
      </c>
      <c r="AL288" s="365" t="e">
        <f t="shared" si="105"/>
        <v>#N/A</v>
      </c>
      <c r="AM288" s="365" t="e">
        <f t="shared" si="105"/>
        <v>#N/A</v>
      </c>
      <c r="AN288" s="365" t="e">
        <f t="shared" si="105"/>
        <v>#N/A</v>
      </c>
      <c r="AO288" s="365" t="e">
        <f t="shared" si="105"/>
        <v>#N/A</v>
      </c>
      <c r="AP288" s="365" t="e">
        <f t="shared" si="105"/>
        <v>#N/A</v>
      </c>
    </row>
    <row r="289" spans="1:42" x14ac:dyDescent="0.2">
      <c r="A289" s="33" t="str">
        <f t="shared" si="104"/>
        <v>15-yr MACRS</v>
      </c>
      <c r="B289" s="228">
        <f t="array" ref="B289">SUM(IF(ISNUMBER(C289:AP289),C289:AP289))</f>
        <v>0</v>
      </c>
      <c r="C289" s="189" t="e">
        <f>C281/100*$Q$248</f>
        <v>#N/A</v>
      </c>
      <c r="D289" s="365" t="e">
        <f t="shared" ref="D289:AP289" si="106">D281/100*$Q$248</f>
        <v>#N/A</v>
      </c>
      <c r="E289" s="365" t="e">
        <f t="shared" si="106"/>
        <v>#N/A</v>
      </c>
      <c r="F289" s="365" t="e">
        <f t="shared" si="106"/>
        <v>#N/A</v>
      </c>
      <c r="G289" s="365" t="e">
        <f t="shared" si="106"/>
        <v>#N/A</v>
      </c>
      <c r="H289" s="365" t="e">
        <f t="shared" si="106"/>
        <v>#N/A</v>
      </c>
      <c r="I289" s="365" t="e">
        <f t="shared" si="106"/>
        <v>#N/A</v>
      </c>
      <c r="J289" s="365" t="e">
        <f t="shared" si="106"/>
        <v>#N/A</v>
      </c>
      <c r="K289" s="365" t="e">
        <f t="shared" si="106"/>
        <v>#N/A</v>
      </c>
      <c r="L289" s="365" t="e">
        <f t="shared" si="106"/>
        <v>#N/A</v>
      </c>
      <c r="M289" s="365" t="e">
        <f t="shared" si="106"/>
        <v>#N/A</v>
      </c>
      <c r="N289" s="365" t="e">
        <f t="shared" si="106"/>
        <v>#N/A</v>
      </c>
      <c r="O289" s="365" t="e">
        <f t="shared" si="106"/>
        <v>#N/A</v>
      </c>
      <c r="P289" s="365" t="e">
        <f t="shared" si="106"/>
        <v>#N/A</v>
      </c>
      <c r="Q289" s="365" t="e">
        <f t="shared" si="106"/>
        <v>#N/A</v>
      </c>
      <c r="R289" s="365" t="e">
        <f t="shared" si="106"/>
        <v>#N/A</v>
      </c>
      <c r="S289" s="365" t="e">
        <f t="shared" si="106"/>
        <v>#N/A</v>
      </c>
      <c r="T289" s="365" t="e">
        <f t="shared" si="106"/>
        <v>#N/A</v>
      </c>
      <c r="U289" s="365" t="e">
        <f t="shared" si="106"/>
        <v>#N/A</v>
      </c>
      <c r="V289" s="365" t="e">
        <f t="shared" si="106"/>
        <v>#N/A</v>
      </c>
      <c r="W289" s="365" t="e">
        <f t="shared" si="106"/>
        <v>#N/A</v>
      </c>
      <c r="X289" s="365" t="e">
        <f t="shared" si="106"/>
        <v>#N/A</v>
      </c>
      <c r="Y289" s="365" t="e">
        <f t="shared" si="106"/>
        <v>#N/A</v>
      </c>
      <c r="Z289" s="365" t="e">
        <f t="shared" si="106"/>
        <v>#N/A</v>
      </c>
      <c r="AA289" s="365" t="e">
        <f t="shared" si="106"/>
        <v>#N/A</v>
      </c>
      <c r="AB289" s="365" t="e">
        <f t="shared" si="106"/>
        <v>#N/A</v>
      </c>
      <c r="AC289" s="365" t="e">
        <f t="shared" si="106"/>
        <v>#N/A</v>
      </c>
      <c r="AD289" s="365" t="e">
        <f t="shared" si="106"/>
        <v>#N/A</v>
      </c>
      <c r="AE289" s="365" t="e">
        <f t="shared" si="106"/>
        <v>#N/A</v>
      </c>
      <c r="AF289" s="365" t="e">
        <f t="shared" si="106"/>
        <v>#N/A</v>
      </c>
      <c r="AG289" s="365" t="e">
        <f t="shared" si="106"/>
        <v>#N/A</v>
      </c>
      <c r="AH289" s="365" t="e">
        <f t="shared" si="106"/>
        <v>#N/A</v>
      </c>
      <c r="AI289" s="365" t="e">
        <f t="shared" si="106"/>
        <v>#N/A</v>
      </c>
      <c r="AJ289" s="365" t="e">
        <f t="shared" si="106"/>
        <v>#N/A</v>
      </c>
      <c r="AK289" s="365" t="e">
        <f t="shared" si="106"/>
        <v>#N/A</v>
      </c>
      <c r="AL289" s="365" t="e">
        <f t="shared" si="106"/>
        <v>#N/A</v>
      </c>
      <c r="AM289" s="365" t="e">
        <f t="shared" si="106"/>
        <v>#N/A</v>
      </c>
      <c r="AN289" s="365" t="e">
        <f t="shared" si="106"/>
        <v>#N/A</v>
      </c>
      <c r="AO289" s="365" t="e">
        <f t="shared" si="106"/>
        <v>#N/A</v>
      </c>
      <c r="AP289" s="365" t="e">
        <f t="shared" si="106"/>
        <v>#N/A</v>
      </c>
    </row>
    <row r="290" spans="1:42" x14ac:dyDescent="0.2">
      <c r="A290" s="33" t="str">
        <f t="shared" si="104"/>
        <v>5-yr SL</v>
      </c>
      <c r="B290" s="228">
        <f t="array" ref="B290">SUM(IF(ISNUMBER(C290:AP290),C290:AP290))</f>
        <v>0</v>
      </c>
      <c r="C290" s="189" t="e">
        <f>C282/100*$Q$249</f>
        <v>#N/A</v>
      </c>
      <c r="D290" s="365" t="e">
        <f t="shared" ref="D290:AP290" si="107">D282/100*$Q$249</f>
        <v>#N/A</v>
      </c>
      <c r="E290" s="365" t="e">
        <f t="shared" si="107"/>
        <v>#N/A</v>
      </c>
      <c r="F290" s="365" t="e">
        <f t="shared" si="107"/>
        <v>#N/A</v>
      </c>
      <c r="G290" s="365" t="e">
        <f t="shared" si="107"/>
        <v>#N/A</v>
      </c>
      <c r="H290" s="365" t="e">
        <f t="shared" si="107"/>
        <v>#N/A</v>
      </c>
      <c r="I290" s="365" t="e">
        <f t="shared" si="107"/>
        <v>#N/A</v>
      </c>
      <c r="J290" s="365" t="e">
        <f t="shared" si="107"/>
        <v>#N/A</v>
      </c>
      <c r="K290" s="365" t="e">
        <f t="shared" si="107"/>
        <v>#N/A</v>
      </c>
      <c r="L290" s="365" t="e">
        <f t="shared" si="107"/>
        <v>#N/A</v>
      </c>
      <c r="M290" s="365" t="e">
        <f t="shared" si="107"/>
        <v>#N/A</v>
      </c>
      <c r="N290" s="365" t="e">
        <f t="shared" si="107"/>
        <v>#N/A</v>
      </c>
      <c r="O290" s="365" t="e">
        <f t="shared" si="107"/>
        <v>#N/A</v>
      </c>
      <c r="P290" s="365" t="e">
        <f t="shared" si="107"/>
        <v>#N/A</v>
      </c>
      <c r="Q290" s="365" t="e">
        <f t="shared" si="107"/>
        <v>#N/A</v>
      </c>
      <c r="R290" s="365" t="e">
        <f t="shared" si="107"/>
        <v>#N/A</v>
      </c>
      <c r="S290" s="365" t="e">
        <f t="shared" si="107"/>
        <v>#N/A</v>
      </c>
      <c r="T290" s="365" t="e">
        <f t="shared" si="107"/>
        <v>#N/A</v>
      </c>
      <c r="U290" s="365" t="e">
        <f t="shared" si="107"/>
        <v>#N/A</v>
      </c>
      <c r="V290" s="365" t="e">
        <f t="shared" si="107"/>
        <v>#N/A</v>
      </c>
      <c r="W290" s="365" t="e">
        <f t="shared" si="107"/>
        <v>#N/A</v>
      </c>
      <c r="X290" s="365" t="e">
        <f t="shared" si="107"/>
        <v>#N/A</v>
      </c>
      <c r="Y290" s="365" t="e">
        <f t="shared" si="107"/>
        <v>#N/A</v>
      </c>
      <c r="Z290" s="365" t="e">
        <f t="shared" si="107"/>
        <v>#N/A</v>
      </c>
      <c r="AA290" s="365" t="e">
        <f t="shared" si="107"/>
        <v>#N/A</v>
      </c>
      <c r="AB290" s="365" t="e">
        <f t="shared" si="107"/>
        <v>#N/A</v>
      </c>
      <c r="AC290" s="365" t="e">
        <f t="shared" si="107"/>
        <v>#N/A</v>
      </c>
      <c r="AD290" s="365" t="e">
        <f t="shared" si="107"/>
        <v>#N/A</v>
      </c>
      <c r="AE290" s="365" t="e">
        <f t="shared" si="107"/>
        <v>#N/A</v>
      </c>
      <c r="AF290" s="365" t="e">
        <f t="shared" si="107"/>
        <v>#N/A</v>
      </c>
      <c r="AG290" s="365" t="e">
        <f t="shared" si="107"/>
        <v>#N/A</v>
      </c>
      <c r="AH290" s="365" t="e">
        <f t="shared" si="107"/>
        <v>#N/A</v>
      </c>
      <c r="AI290" s="365" t="e">
        <f t="shared" si="107"/>
        <v>#N/A</v>
      </c>
      <c r="AJ290" s="365" t="e">
        <f t="shared" si="107"/>
        <v>#N/A</v>
      </c>
      <c r="AK290" s="365" t="e">
        <f t="shared" si="107"/>
        <v>#N/A</v>
      </c>
      <c r="AL290" s="365" t="e">
        <f t="shared" si="107"/>
        <v>#N/A</v>
      </c>
      <c r="AM290" s="365" t="e">
        <f t="shared" si="107"/>
        <v>#N/A</v>
      </c>
      <c r="AN290" s="365" t="e">
        <f t="shared" si="107"/>
        <v>#N/A</v>
      </c>
      <c r="AO290" s="365" t="e">
        <f t="shared" si="107"/>
        <v>#N/A</v>
      </c>
      <c r="AP290" s="365" t="e">
        <f t="shared" si="107"/>
        <v>#N/A</v>
      </c>
    </row>
    <row r="291" spans="1:42" x14ac:dyDescent="0.2">
      <c r="A291" s="33" t="str">
        <f t="shared" si="104"/>
        <v>15-yr SL</v>
      </c>
      <c r="B291" s="228">
        <f t="array" ref="B291">SUM(IF(ISNUMBER(C291:AP291),C291:AP291))</f>
        <v>0</v>
      </c>
      <c r="C291" s="189" t="e">
        <f>C283/100*$Q$250</f>
        <v>#N/A</v>
      </c>
      <c r="D291" s="365" t="e">
        <f t="shared" ref="D291:AP291" si="108">D283/100*$Q$250</f>
        <v>#N/A</v>
      </c>
      <c r="E291" s="365" t="e">
        <f t="shared" si="108"/>
        <v>#N/A</v>
      </c>
      <c r="F291" s="365" t="e">
        <f t="shared" si="108"/>
        <v>#N/A</v>
      </c>
      <c r="G291" s="365" t="e">
        <f t="shared" si="108"/>
        <v>#N/A</v>
      </c>
      <c r="H291" s="365" t="e">
        <f t="shared" si="108"/>
        <v>#N/A</v>
      </c>
      <c r="I291" s="365" t="e">
        <f t="shared" si="108"/>
        <v>#N/A</v>
      </c>
      <c r="J291" s="365" t="e">
        <f t="shared" si="108"/>
        <v>#N/A</v>
      </c>
      <c r="K291" s="365" t="e">
        <f t="shared" si="108"/>
        <v>#N/A</v>
      </c>
      <c r="L291" s="365" t="e">
        <f t="shared" si="108"/>
        <v>#N/A</v>
      </c>
      <c r="M291" s="365" t="e">
        <f t="shared" si="108"/>
        <v>#N/A</v>
      </c>
      <c r="N291" s="365" t="e">
        <f t="shared" si="108"/>
        <v>#N/A</v>
      </c>
      <c r="O291" s="365" t="e">
        <f t="shared" si="108"/>
        <v>#N/A</v>
      </c>
      <c r="P291" s="365" t="e">
        <f t="shared" si="108"/>
        <v>#N/A</v>
      </c>
      <c r="Q291" s="365" t="e">
        <f t="shared" si="108"/>
        <v>#N/A</v>
      </c>
      <c r="R291" s="365" t="e">
        <f t="shared" si="108"/>
        <v>#N/A</v>
      </c>
      <c r="S291" s="365" t="e">
        <f t="shared" si="108"/>
        <v>#N/A</v>
      </c>
      <c r="T291" s="365" t="e">
        <f t="shared" si="108"/>
        <v>#N/A</v>
      </c>
      <c r="U291" s="365" t="e">
        <f t="shared" si="108"/>
        <v>#N/A</v>
      </c>
      <c r="V291" s="365" t="e">
        <f t="shared" si="108"/>
        <v>#N/A</v>
      </c>
      <c r="W291" s="365" t="e">
        <f t="shared" si="108"/>
        <v>#N/A</v>
      </c>
      <c r="X291" s="365" t="e">
        <f t="shared" si="108"/>
        <v>#N/A</v>
      </c>
      <c r="Y291" s="365" t="e">
        <f t="shared" si="108"/>
        <v>#N/A</v>
      </c>
      <c r="Z291" s="365" t="e">
        <f t="shared" si="108"/>
        <v>#N/A</v>
      </c>
      <c r="AA291" s="365" t="e">
        <f t="shared" si="108"/>
        <v>#N/A</v>
      </c>
      <c r="AB291" s="365" t="e">
        <f t="shared" si="108"/>
        <v>#N/A</v>
      </c>
      <c r="AC291" s="365" t="e">
        <f t="shared" si="108"/>
        <v>#N/A</v>
      </c>
      <c r="AD291" s="365" t="e">
        <f t="shared" si="108"/>
        <v>#N/A</v>
      </c>
      <c r="AE291" s="365" t="e">
        <f t="shared" si="108"/>
        <v>#N/A</v>
      </c>
      <c r="AF291" s="365" t="e">
        <f t="shared" si="108"/>
        <v>#N/A</v>
      </c>
      <c r="AG291" s="365" t="e">
        <f t="shared" si="108"/>
        <v>#N/A</v>
      </c>
      <c r="AH291" s="365" t="e">
        <f t="shared" si="108"/>
        <v>#N/A</v>
      </c>
      <c r="AI291" s="365" t="e">
        <f t="shared" si="108"/>
        <v>#N/A</v>
      </c>
      <c r="AJ291" s="365" t="e">
        <f t="shared" si="108"/>
        <v>#N/A</v>
      </c>
      <c r="AK291" s="365" t="e">
        <f t="shared" si="108"/>
        <v>#N/A</v>
      </c>
      <c r="AL291" s="365" t="e">
        <f t="shared" si="108"/>
        <v>#N/A</v>
      </c>
      <c r="AM291" s="365" t="e">
        <f t="shared" si="108"/>
        <v>#N/A</v>
      </c>
      <c r="AN291" s="365" t="e">
        <f t="shared" si="108"/>
        <v>#N/A</v>
      </c>
      <c r="AO291" s="365" t="e">
        <f t="shared" si="108"/>
        <v>#N/A</v>
      </c>
      <c r="AP291" s="365" t="e">
        <f t="shared" si="108"/>
        <v>#N/A</v>
      </c>
    </row>
    <row r="292" spans="1:42" x14ac:dyDescent="0.2">
      <c r="A292" s="33" t="str">
        <f t="shared" si="104"/>
        <v>20-yr SL</v>
      </c>
      <c r="B292" s="228">
        <f t="array" ref="B292">SUM(IF(ISNUMBER(C292:AP292),C292:AP292))</f>
        <v>0</v>
      </c>
      <c r="C292" s="189" t="e">
        <f>C284/100*$Q$251</f>
        <v>#N/A</v>
      </c>
      <c r="D292" s="365" t="e">
        <f t="shared" ref="D292:AP292" si="109">D284/100*$Q$251</f>
        <v>#N/A</v>
      </c>
      <c r="E292" s="365" t="e">
        <f t="shared" si="109"/>
        <v>#N/A</v>
      </c>
      <c r="F292" s="365" t="e">
        <f t="shared" si="109"/>
        <v>#N/A</v>
      </c>
      <c r="G292" s="365" t="e">
        <f t="shared" si="109"/>
        <v>#N/A</v>
      </c>
      <c r="H292" s="365" t="e">
        <f t="shared" si="109"/>
        <v>#N/A</v>
      </c>
      <c r="I292" s="365" t="e">
        <f t="shared" si="109"/>
        <v>#N/A</v>
      </c>
      <c r="J292" s="365" t="e">
        <f t="shared" si="109"/>
        <v>#N/A</v>
      </c>
      <c r="K292" s="365" t="e">
        <f t="shared" si="109"/>
        <v>#N/A</v>
      </c>
      <c r="L292" s="365" t="e">
        <f t="shared" si="109"/>
        <v>#N/A</v>
      </c>
      <c r="M292" s="365" t="e">
        <f t="shared" si="109"/>
        <v>#N/A</v>
      </c>
      <c r="N292" s="365" t="e">
        <f t="shared" si="109"/>
        <v>#N/A</v>
      </c>
      <c r="O292" s="365" t="e">
        <f t="shared" si="109"/>
        <v>#N/A</v>
      </c>
      <c r="P292" s="365" t="e">
        <f t="shared" si="109"/>
        <v>#N/A</v>
      </c>
      <c r="Q292" s="365" t="e">
        <f t="shared" si="109"/>
        <v>#N/A</v>
      </c>
      <c r="R292" s="365" t="e">
        <f t="shared" si="109"/>
        <v>#N/A</v>
      </c>
      <c r="S292" s="365" t="e">
        <f t="shared" si="109"/>
        <v>#N/A</v>
      </c>
      <c r="T292" s="365" t="e">
        <f t="shared" si="109"/>
        <v>#N/A</v>
      </c>
      <c r="U292" s="365" t="e">
        <f t="shared" si="109"/>
        <v>#N/A</v>
      </c>
      <c r="V292" s="365" t="e">
        <f t="shared" si="109"/>
        <v>#N/A</v>
      </c>
      <c r="W292" s="365" t="e">
        <f t="shared" si="109"/>
        <v>#N/A</v>
      </c>
      <c r="X292" s="365" t="e">
        <f t="shared" si="109"/>
        <v>#N/A</v>
      </c>
      <c r="Y292" s="365" t="e">
        <f t="shared" si="109"/>
        <v>#N/A</v>
      </c>
      <c r="Z292" s="365" t="e">
        <f t="shared" si="109"/>
        <v>#N/A</v>
      </c>
      <c r="AA292" s="365" t="e">
        <f t="shared" si="109"/>
        <v>#N/A</v>
      </c>
      <c r="AB292" s="365" t="e">
        <f t="shared" si="109"/>
        <v>#N/A</v>
      </c>
      <c r="AC292" s="365" t="e">
        <f t="shared" si="109"/>
        <v>#N/A</v>
      </c>
      <c r="AD292" s="365" t="e">
        <f t="shared" si="109"/>
        <v>#N/A</v>
      </c>
      <c r="AE292" s="365" t="e">
        <f t="shared" si="109"/>
        <v>#N/A</v>
      </c>
      <c r="AF292" s="365" t="e">
        <f t="shared" si="109"/>
        <v>#N/A</v>
      </c>
      <c r="AG292" s="365" t="e">
        <f t="shared" si="109"/>
        <v>#N/A</v>
      </c>
      <c r="AH292" s="365" t="e">
        <f t="shared" si="109"/>
        <v>#N/A</v>
      </c>
      <c r="AI292" s="365" t="e">
        <f t="shared" si="109"/>
        <v>#N/A</v>
      </c>
      <c r="AJ292" s="365" t="e">
        <f t="shared" si="109"/>
        <v>#N/A</v>
      </c>
      <c r="AK292" s="365" t="e">
        <f t="shared" si="109"/>
        <v>#N/A</v>
      </c>
      <c r="AL292" s="365" t="e">
        <f t="shared" si="109"/>
        <v>#N/A</v>
      </c>
      <c r="AM292" s="365" t="e">
        <f t="shared" si="109"/>
        <v>#N/A</v>
      </c>
      <c r="AN292" s="365" t="e">
        <f t="shared" si="109"/>
        <v>#N/A</v>
      </c>
      <c r="AO292" s="365" t="e">
        <f t="shared" si="109"/>
        <v>#N/A</v>
      </c>
      <c r="AP292" s="365" t="e">
        <f t="shared" si="109"/>
        <v>#N/A</v>
      </c>
    </row>
    <row r="293" spans="1:42" x14ac:dyDescent="0.2">
      <c r="A293" s="33" t="str">
        <f t="shared" si="104"/>
        <v>39-yr SL</v>
      </c>
      <c r="B293" s="228">
        <f>SUM(IF(ISNUMBER(C293:AP293),C293:AP293))</f>
        <v>0</v>
      </c>
      <c r="C293" s="189" t="e">
        <f>C285/100*$Q$252</f>
        <v>#N/A</v>
      </c>
      <c r="D293" s="365" t="e">
        <f t="shared" ref="D293:AP293" si="110">D285/100*$Q$252</f>
        <v>#N/A</v>
      </c>
      <c r="E293" s="365" t="e">
        <f t="shared" si="110"/>
        <v>#N/A</v>
      </c>
      <c r="F293" s="365" t="e">
        <f t="shared" si="110"/>
        <v>#N/A</v>
      </c>
      <c r="G293" s="365" t="e">
        <f t="shared" si="110"/>
        <v>#N/A</v>
      </c>
      <c r="H293" s="365" t="e">
        <f t="shared" si="110"/>
        <v>#N/A</v>
      </c>
      <c r="I293" s="365" t="e">
        <f t="shared" si="110"/>
        <v>#N/A</v>
      </c>
      <c r="J293" s="365" t="e">
        <f t="shared" si="110"/>
        <v>#N/A</v>
      </c>
      <c r="K293" s="365" t="e">
        <f t="shared" si="110"/>
        <v>#N/A</v>
      </c>
      <c r="L293" s="365" t="e">
        <f t="shared" si="110"/>
        <v>#N/A</v>
      </c>
      <c r="M293" s="365" t="e">
        <f t="shared" si="110"/>
        <v>#N/A</v>
      </c>
      <c r="N293" s="365" t="e">
        <f t="shared" si="110"/>
        <v>#N/A</v>
      </c>
      <c r="O293" s="365" t="e">
        <f t="shared" si="110"/>
        <v>#N/A</v>
      </c>
      <c r="P293" s="365" t="e">
        <f t="shared" si="110"/>
        <v>#N/A</v>
      </c>
      <c r="Q293" s="365" t="e">
        <f t="shared" si="110"/>
        <v>#N/A</v>
      </c>
      <c r="R293" s="365" t="e">
        <f t="shared" si="110"/>
        <v>#N/A</v>
      </c>
      <c r="S293" s="365" t="e">
        <f t="shared" si="110"/>
        <v>#N/A</v>
      </c>
      <c r="T293" s="365" t="e">
        <f t="shared" si="110"/>
        <v>#N/A</v>
      </c>
      <c r="U293" s="365" t="e">
        <f t="shared" si="110"/>
        <v>#N/A</v>
      </c>
      <c r="V293" s="365" t="e">
        <f t="shared" si="110"/>
        <v>#N/A</v>
      </c>
      <c r="W293" s="365" t="e">
        <f t="shared" si="110"/>
        <v>#N/A</v>
      </c>
      <c r="X293" s="365" t="e">
        <f t="shared" si="110"/>
        <v>#N/A</v>
      </c>
      <c r="Y293" s="365" t="e">
        <f t="shared" si="110"/>
        <v>#N/A</v>
      </c>
      <c r="Z293" s="365" t="e">
        <f t="shared" si="110"/>
        <v>#N/A</v>
      </c>
      <c r="AA293" s="365" t="e">
        <f t="shared" si="110"/>
        <v>#N/A</v>
      </c>
      <c r="AB293" s="365" t="e">
        <f t="shared" si="110"/>
        <v>#N/A</v>
      </c>
      <c r="AC293" s="365" t="e">
        <f t="shared" si="110"/>
        <v>#N/A</v>
      </c>
      <c r="AD293" s="365" t="e">
        <f t="shared" si="110"/>
        <v>#N/A</v>
      </c>
      <c r="AE293" s="365" t="e">
        <f t="shared" si="110"/>
        <v>#N/A</v>
      </c>
      <c r="AF293" s="365" t="e">
        <f t="shared" si="110"/>
        <v>#N/A</v>
      </c>
      <c r="AG293" s="365" t="e">
        <f t="shared" si="110"/>
        <v>#N/A</v>
      </c>
      <c r="AH293" s="365" t="e">
        <f t="shared" si="110"/>
        <v>#N/A</v>
      </c>
      <c r="AI293" s="365" t="e">
        <f t="shared" si="110"/>
        <v>#N/A</v>
      </c>
      <c r="AJ293" s="365" t="e">
        <f t="shared" si="110"/>
        <v>#N/A</v>
      </c>
      <c r="AK293" s="365" t="e">
        <f t="shared" si="110"/>
        <v>#N/A</v>
      </c>
      <c r="AL293" s="365" t="e">
        <f t="shared" si="110"/>
        <v>#N/A</v>
      </c>
      <c r="AM293" s="365" t="e">
        <f t="shared" si="110"/>
        <v>#N/A</v>
      </c>
      <c r="AN293" s="365" t="e">
        <f t="shared" si="110"/>
        <v>#N/A</v>
      </c>
      <c r="AO293" s="365" t="e">
        <f t="shared" si="110"/>
        <v>#N/A</v>
      </c>
      <c r="AP293" s="365" t="e">
        <f t="shared" si="110"/>
        <v>#N/A</v>
      </c>
    </row>
    <row r="294" spans="1:42" x14ac:dyDescent="0.2">
      <c r="A294" s="33" t="s">
        <v>326</v>
      </c>
      <c r="B294" s="376">
        <f>SUM(IF(ISNUMBER(C294:AP294),C294:AP294))</f>
        <v>0</v>
      </c>
      <c r="C294" s="365">
        <f t="shared" ref="C294:AP294" si="111">IF(C2&lt;=analysis_period,C286/100*$Q$253,0)</f>
        <v>0</v>
      </c>
      <c r="D294" s="365">
        <f t="shared" si="111"/>
        <v>0</v>
      </c>
      <c r="E294" s="365">
        <f t="shared" si="111"/>
        <v>0</v>
      </c>
      <c r="F294" s="365">
        <f t="shared" si="111"/>
        <v>0</v>
      </c>
      <c r="G294" s="365">
        <f t="shared" si="111"/>
        <v>0</v>
      </c>
      <c r="H294" s="365">
        <f t="shared" si="111"/>
        <v>0</v>
      </c>
      <c r="I294" s="365">
        <f t="shared" si="111"/>
        <v>0</v>
      </c>
      <c r="J294" s="365">
        <f t="shared" si="111"/>
        <v>0</v>
      </c>
      <c r="K294" s="365">
        <f t="shared" si="111"/>
        <v>0</v>
      </c>
      <c r="L294" s="365">
        <f t="shared" si="111"/>
        <v>0</v>
      </c>
      <c r="M294" s="365">
        <f t="shared" si="111"/>
        <v>0</v>
      </c>
      <c r="N294" s="365">
        <f t="shared" si="111"/>
        <v>0</v>
      </c>
      <c r="O294" s="365">
        <f t="shared" si="111"/>
        <v>0</v>
      </c>
      <c r="P294" s="365">
        <f t="shared" si="111"/>
        <v>0</v>
      </c>
      <c r="Q294" s="365">
        <f t="shared" si="111"/>
        <v>0</v>
      </c>
      <c r="R294" s="365">
        <f t="shared" si="111"/>
        <v>0</v>
      </c>
      <c r="S294" s="365">
        <f t="shared" si="111"/>
        <v>0</v>
      </c>
      <c r="T294" s="365">
        <f t="shared" si="111"/>
        <v>0</v>
      </c>
      <c r="U294" s="365">
        <f t="shared" si="111"/>
        <v>0</v>
      </c>
      <c r="V294" s="365">
        <f t="shared" si="111"/>
        <v>0</v>
      </c>
      <c r="W294" s="365">
        <f t="shared" si="111"/>
        <v>0</v>
      </c>
      <c r="X294" s="365">
        <f t="shared" si="111"/>
        <v>0</v>
      </c>
      <c r="Y294" s="365">
        <f t="shared" si="111"/>
        <v>0</v>
      </c>
      <c r="Z294" s="365">
        <f t="shared" si="111"/>
        <v>0</v>
      </c>
      <c r="AA294" s="365">
        <f t="shared" si="111"/>
        <v>0</v>
      </c>
      <c r="AB294" s="365">
        <f t="shared" si="111"/>
        <v>0</v>
      </c>
      <c r="AC294" s="365">
        <f t="shared" si="111"/>
        <v>0</v>
      </c>
      <c r="AD294" s="365">
        <f t="shared" si="111"/>
        <v>0</v>
      </c>
      <c r="AE294" s="365">
        <f t="shared" si="111"/>
        <v>0</v>
      </c>
      <c r="AF294" s="365">
        <f t="shared" si="111"/>
        <v>0</v>
      </c>
      <c r="AG294" s="365">
        <f t="shared" si="111"/>
        <v>0</v>
      </c>
      <c r="AH294" s="365">
        <f t="shared" si="111"/>
        <v>0</v>
      </c>
      <c r="AI294" s="365">
        <f t="shared" si="111"/>
        <v>0</v>
      </c>
      <c r="AJ294" s="365">
        <f t="shared" si="111"/>
        <v>0</v>
      </c>
      <c r="AK294" s="365">
        <f t="shared" si="111"/>
        <v>0</v>
      </c>
      <c r="AL294" s="365">
        <f t="shared" si="111"/>
        <v>0</v>
      </c>
      <c r="AM294" s="365">
        <f t="shared" si="111"/>
        <v>0</v>
      </c>
      <c r="AN294" s="365">
        <f t="shared" si="111"/>
        <v>0</v>
      </c>
      <c r="AO294" s="365">
        <f t="shared" si="111"/>
        <v>0</v>
      </c>
      <c r="AP294" s="365">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17" t="s">
        <v>65</v>
      </c>
      <c r="H381" s="418"/>
      <c r="I381" s="418"/>
      <c r="J381" s="419"/>
      <c r="K381" s="420" t="s">
        <v>66</v>
      </c>
      <c r="L381" s="421"/>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IF(Inputs!$C$145=0,0,depr_alloc_macrs_5_percent*100/Inputs!$C$145)</f>
        <v>0</v>
      </c>
      <c r="C383" s="162">
        <f>-$B$103*depr_alloc_macrs_5_percent/100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IF(Inputs!$C$145=0,0,depr_alloc_macrs_15_percent*100/Inputs!$C$145)</f>
        <v>0</v>
      </c>
      <c r="C384" s="162">
        <f>-$B$103*depr_alloc_macrs_15_percent/100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IF(Inputs!$C$145=0,0,depr_alloc_sl_5_percent*100/Inputs!$C$145)</f>
        <v>0</v>
      </c>
      <c r="C385" s="162">
        <f>-$B$103*depr_alloc_sl_5_percent/100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IF(Inputs!$C$145=0,0,depr_alloc_sl_15_percent*100/Inputs!$C$145)</f>
        <v>0</v>
      </c>
      <c r="C386" s="162">
        <f>-$B$103*depr_alloc_sl_15_percent/100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IF(Inputs!$C$145=0,0,depr_alloc_sl_20_percent*100/Inputs!$C$145)</f>
        <v>0</v>
      </c>
      <c r="C387" s="162">
        <f>-$B$103*depr_alloc_sl_20_percent/100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IF(Inputs!$C$145=0,0,depr_alloc_sl_39_percent*100/Inputs!$C$145)</f>
        <v>0</v>
      </c>
      <c r="C388" s="162">
        <f>-$B$103*depr_alloc_sl_39_percent/100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326</v>
      </c>
      <c r="B389" s="284">
        <f>IF(Inputs!$C$145=0,0,depr_alloc_custom_percent*100/Inputs!$C$145)</f>
        <v>0</v>
      </c>
      <c r="C389" s="163">
        <f>-$B$103*depr_alloc_custom_percent/100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5">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8" t="str">
        <f>A257</f>
        <v>Investment Based Incentive (IBI)</v>
      </c>
      <c r="B393" s="4"/>
    </row>
    <row r="394" spans="1:17" s="122" customFormat="1" x14ac:dyDescent="0.2">
      <c r="A394" s="41" t="str">
        <f>A258</f>
        <v>As fixed amount</v>
      </c>
      <c r="B394" s="4"/>
    </row>
    <row r="395" spans="1:17" s="122" customFormat="1" x14ac:dyDescent="0.2">
      <c r="A395" s="309" t="s">
        <v>4</v>
      </c>
      <c r="B395" s="217">
        <f>IF(ibi_fed_amount_deprbas_fed="Yes",ibi_fed_amount,0)</f>
        <v>0</v>
      </c>
    </row>
    <row r="396" spans="1:17" s="122" customFormat="1" x14ac:dyDescent="0.2">
      <c r="A396" s="309" t="s">
        <v>5</v>
      </c>
      <c r="B396" s="217">
        <f>IF(ibi_sta_amount_deprbas_fed="Yes",ibi_sta_amount,0)</f>
        <v>0</v>
      </c>
    </row>
    <row r="397" spans="1:17" s="122" customFormat="1" x14ac:dyDescent="0.2">
      <c r="A397" s="309" t="s">
        <v>187</v>
      </c>
      <c r="B397" s="217">
        <f>IF(ibi_uti_amount_deprbas_fed="Yes",ibi_uti_amount,0)</f>
        <v>0</v>
      </c>
    </row>
    <row r="398" spans="1:17" s="122" customFormat="1" x14ac:dyDescent="0.2">
      <c r="A398" s="309" t="s">
        <v>188</v>
      </c>
      <c r="B398" s="218">
        <f>IF(ibi_oth_amount_deprbas_fed="Yes",ibi_oth_amount,0)</f>
        <v>0</v>
      </c>
    </row>
    <row r="399" spans="1:17" s="122" customFormat="1" x14ac:dyDescent="0.2">
      <c r="A399" s="309" t="str">
        <f>A263</f>
        <v>Total</v>
      </c>
      <c r="B399" s="217">
        <f>SUM(B395:B398)</f>
        <v>0</v>
      </c>
    </row>
    <row r="400" spans="1:17" s="122" customFormat="1" x14ac:dyDescent="0.2">
      <c r="A400" s="41" t="str">
        <f>A264</f>
        <v>As percentage</v>
      </c>
      <c r="B400" s="4"/>
    </row>
    <row r="401" spans="1:42" s="122" customFormat="1" x14ac:dyDescent="0.2">
      <c r="A401" s="309" t="s">
        <v>4</v>
      </c>
      <c r="B401" s="217">
        <f>IF(ibi_fed_percent_deprbas_fed="Yes",C539,0)</f>
        <v>0</v>
      </c>
    </row>
    <row r="402" spans="1:42" s="122" customFormat="1" x14ac:dyDescent="0.2">
      <c r="A402" s="309" t="s">
        <v>5</v>
      </c>
      <c r="B402" s="217">
        <f>IF(ibi_sta_percent_deprbas_fed="Yes",C540,0)</f>
        <v>0</v>
      </c>
    </row>
    <row r="403" spans="1:42" s="122" customFormat="1" x14ac:dyDescent="0.2">
      <c r="A403" s="309" t="s">
        <v>187</v>
      </c>
      <c r="B403" s="217">
        <f>IF(ibi_uti_percent_deprbas_fed="Yes",C541,0)</f>
        <v>0</v>
      </c>
    </row>
    <row r="404" spans="1:42" s="122" customFormat="1" x14ac:dyDescent="0.2">
      <c r="A404" s="309" t="s">
        <v>188</v>
      </c>
      <c r="B404" s="218">
        <f>IF(ibi_oth_percent_deprbas_fed="Yes",C542,0)</f>
        <v>0</v>
      </c>
    </row>
    <row r="405" spans="1:42" s="122" customFormat="1" x14ac:dyDescent="0.2">
      <c r="A405" s="309" t="str">
        <f>A269</f>
        <v>Total</v>
      </c>
      <c r="B405" s="217">
        <f>SUM(B401:B404)</f>
        <v>0</v>
      </c>
    </row>
    <row r="406" spans="1:42" s="122" customFormat="1" x14ac:dyDescent="0.2">
      <c r="A406" s="308"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8"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326</v>
      </c>
      <c r="B422" s="227">
        <f t="array" ref="B422">SUM(IF(ISNUMBER(C422:AP422),C422:AP422))</f>
        <v>0</v>
      </c>
      <c r="C422" s="224">
        <f t="array" ref="C422:AP422">Inputs!D200:AQ200</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326</v>
      </c>
      <c r="B430" s="236">
        <f>SUM(IF(ISNUMBER(C430:AP430),C430:AP430))</f>
        <v>0</v>
      </c>
      <c r="C430" s="365">
        <f t="shared" ref="C430:AP430" si="179">IF(C2&lt;=analysis_period,C422/100*$Q$389,0)</f>
        <v>0</v>
      </c>
      <c r="D430" s="365">
        <f t="shared" si="179"/>
        <v>0</v>
      </c>
      <c r="E430" s="365">
        <f t="shared" si="179"/>
        <v>0</v>
      </c>
      <c r="F430" s="365">
        <f t="shared" si="179"/>
        <v>0</v>
      </c>
      <c r="G430" s="365">
        <f t="shared" si="179"/>
        <v>0</v>
      </c>
      <c r="H430" s="365">
        <f t="shared" si="179"/>
        <v>0</v>
      </c>
      <c r="I430" s="365">
        <f t="shared" si="179"/>
        <v>0</v>
      </c>
      <c r="J430" s="365">
        <f t="shared" si="179"/>
        <v>0</v>
      </c>
      <c r="K430" s="365">
        <f t="shared" si="179"/>
        <v>0</v>
      </c>
      <c r="L430" s="365">
        <f t="shared" si="179"/>
        <v>0</v>
      </c>
      <c r="M430" s="365">
        <f t="shared" si="179"/>
        <v>0</v>
      </c>
      <c r="N430" s="365">
        <f t="shared" si="179"/>
        <v>0</v>
      </c>
      <c r="O430" s="365">
        <f t="shared" si="179"/>
        <v>0</v>
      </c>
      <c r="P430" s="365">
        <f t="shared" si="179"/>
        <v>0</v>
      </c>
      <c r="Q430" s="365">
        <f t="shared" si="179"/>
        <v>0</v>
      </c>
      <c r="R430" s="365">
        <f t="shared" si="179"/>
        <v>0</v>
      </c>
      <c r="S430" s="365">
        <f t="shared" si="179"/>
        <v>0</v>
      </c>
      <c r="T430" s="365">
        <f t="shared" si="179"/>
        <v>0</v>
      </c>
      <c r="U430" s="365">
        <f t="shared" si="179"/>
        <v>0</v>
      </c>
      <c r="V430" s="365">
        <f t="shared" si="179"/>
        <v>0</v>
      </c>
      <c r="W430" s="365">
        <f t="shared" si="179"/>
        <v>0</v>
      </c>
      <c r="X430" s="365">
        <f t="shared" si="179"/>
        <v>0</v>
      </c>
      <c r="Y430" s="365">
        <f t="shared" si="179"/>
        <v>0</v>
      </c>
      <c r="Z430" s="365">
        <f t="shared" si="179"/>
        <v>0</v>
      </c>
      <c r="AA430" s="365">
        <f t="shared" si="179"/>
        <v>0</v>
      </c>
      <c r="AB430" s="365">
        <f t="shared" si="179"/>
        <v>0</v>
      </c>
      <c r="AC430" s="365">
        <f t="shared" si="179"/>
        <v>0</v>
      </c>
      <c r="AD430" s="365">
        <f t="shared" si="179"/>
        <v>0</v>
      </c>
      <c r="AE430" s="365">
        <f t="shared" si="179"/>
        <v>0</v>
      </c>
      <c r="AF430" s="365">
        <f t="shared" si="179"/>
        <v>0</v>
      </c>
      <c r="AG430" s="365">
        <f t="shared" si="179"/>
        <v>0</v>
      </c>
      <c r="AH430" s="365">
        <f t="shared" si="179"/>
        <v>0</v>
      </c>
      <c r="AI430" s="365">
        <f t="shared" si="179"/>
        <v>0</v>
      </c>
      <c r="AJ430" s="365">
        <f t="shared" si="179"/>
        <v>0</v>
      </c>
      <c r="AK430" s="365">
        <f t="shared" si="179"/>
        <v>0</v>
      </c>
      <c r="AL430" s="365">
        <f t="shared" si="179"/>
        <v>0</v>
      </c>
      <c r="AM430" s="365">
        <f t="shared" si="179"/>
        <v>0</v>
      </c>
      <c r="AN430" s="365">
        <f t="shared" si="179"/>
        <v>0</v>
      </c>
      <c r="AO430" s="365">
        <f t="shared" si="179"/>
        <v>0</v>
      </c>
      <c r="AP430" s="365">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286</v>
      </c>
      <c r="C520" s="414">
        <f>IF(ptc_sta_amount="n/a",Inputs!D175,IF(C$2&lt;=ptc_sta_term,ptc_sta_amount*(1+ptc_sta_escal/100)^B$2,0))</f>
        <v>0</v>
      </c>
      <c r="D520" s="414">
        <f>IF(ptc_sta_amount="n/a",Inputs!E175,IF(D$2&lt;=ptc_sta_term,ptc_sta_amount*(1+ptc_sta_escal/100)^C$2,0))</f>
        <v>0</v>
      </c>
      <c r="E520" s="414">
        <f>IF(ptc_sta_amount="n/a",Inputs!F175,IF(E$2&lt;=ptc_sta_term,ptc_sta_amount*(1+ptc_sta_escal/100)^D$2,0))</f>
        <v>0</v>
      </c>
      <c r="F520" s="414">
        <f>IF(ptc_sta_amount="n/a",Inputs!G175,IF(F$2&lt;=ptc_sta_term,ptc_sta_amount*(1+ptc_sta_escal/100)^E$2,0))</f>
        <v>0</v>
      </c>
      <c r="G520" s="414">
        <f>IF(ptc_sta_amount="n/a",Inputs!H175,IF(G$2&lt;=ptc_sta_term,ptc_sta_amount*(1+ptc_sta_escal/100)^F$2,0))</f>
        <v>0</v>
      </c>
      <c r="H520" s="414">
        <f>IF(ptc_sta_amount="n/a",Inputs!I175,IF(H$2&lt;=ptc_sta_term,ptc_sta_amount*(1+ptc_sta_escal/100)^G$2,0))</f>
        <v>0</v>
      </c>
      <c r="I520" s="414">
        <f>IF(ptc_sta_amount="n/a",Inputs!J175,IF(I$2&lt;=ptc_sta_term,ptc_sta_amount*(1+ptc_sta_escal/100)^H$2,0))</f>
        <v>0</v>
      </c>
      <c r="J520" s="414">
        <f>IF(ptc_sta_amount="n/a",Inputs!K175,IF(J$2&lt;=ptc_sta_term,ptc_sta_amount*(1+ptc_sta_escal/100)^I$2,0))</f>
        <v>0</v>
      </c>
      <c r="K520" s="414">
        <f>IF(ptc_sta_amount="n/a",Inputs!L175,IF(K$2&lt;=ptc_sta_term,ptc_sta_amount*(1+ptc_sta_escal/100)^J$2,0))</f>
        <v>0</v>
      </c>
      <c r="L520" s="414">
        <f>IF(ptc_sta_amount="n/a",Inputs!M175,IF(L$2&lt;=ptc_sta_term,ptc_sta_amount*(1+ptc_sta_escal/100)^K$2,0))</f>
        <v>0</v>
      </c>
      <c r="M520" s="414">
        <f>IF(ptc_sta_amount="n/a",Inputs!N175,IF(M$2&lt;=ptc_sta_term,ptc_sta_amount*(1+ptc_sta_escal/100)^L$2,0))</f>
        <v>0</v>
      </c>
      <c r="N520" s="414">
        <f>IF(ptc_sta_amount="n/a",Inputs!O175,IF(N$2&lt;=ptc_sta_term,ptc_sta_amount*(1+ptc_sta_escal/100)^M$2,0))</f>
        <v>0</v>
      </c>
      <c r="O520" s="414">
        <f>IF(ptc_sta_amount="n/a",Inputs!P175,IF(O$2&lt;=ptc_sta_term,ptc_sta_amount*(1+ptc_sta_escal/100)^N$2,0))</f>
        <v>0</v>
      </c>
      <c r="P520" s="414">
        <f>IF(ptc_sta_amount="n/a",Inputs!Q175,IF(P$2&lt;=ptc_sta_term,ptc_sta_amount*(1+ptc_sta_escal/100)^O$2,0))</f>
        <v>0</v>
      </c>
      <c r="Q520" s="414">
        <f>IF(ptc_sta_amount="n/a",Inputs!R175,IF(Q$2&lt;=ptc_sta_term,ptc_sta_amount*(1+ptc_sta_escal/100)^P$2,0))</f>
        <v>0</v>
      </c>
      <c r="R520" s="414">
        <f>IF(ptc_sta_amount="n/a",Inputs!S175,IF(R$2&lt;=ptc_sta_term,ptc_sta_amount*(1+ptc_sta_escal/100)^Q$2,0))</f>
        <v>0</v>
      </c>
      <c r="S520" s="414">
        <f>IF(ptc_sta_amount="n/a",Inputs!T175,IF(S$2&lt;=ptc_sta_term,ptc_sta_amount*(1+ptc_sta_escal/100)^R$2,0))</f>
        <v>0</v>
      </c>
      <c r="T520" s="414">
        <f>IF(ptc_sta_amount="n/a",Inputs!U175,IF(T$2&lt;=ptc_sta_term,ptc_sta_amount*(1+ptc_sta_escal/100)^S$2,0))</f>
        <v>0</v>
      </c>
      <c r="U520" s="414">
        <f>IF(ptc_sta_amount="n/a",Inputs!V175,IF(U$2&lt;=ptc_sta_term,ptc_sta_amount*(1+ptc_sta_escal/100)^T$2,0))</f>
        <v>0</v>
      </c>
      <c r="V520" s="414">
        <f>IF(ptc_sta_amount="n/a",Inputs!W175,IF(V$2&lt;=ptc_sta_term,ptc_sta_amount*(1+ptc_sta_escal/100)^U$2,0))</f>
        <v>0</v>
      </c>
      <c r="W520" s="414">
        <f>IF(ptc_sta_amount="n/a",Inputs!X175,IF(W$2&lt;=ptc_sta_term,ptc_sta_amount*(1+ptc_sta_escal/100)^V$2,0))</f>
        <v>0</v>
      </c>
      <c r="X520" s="414">
        <f>IF(ptc_sta_amount="n/a",Inputs!Y175,IF(X$2&lt;=ptc_sta_term,ptc_sta_amount*(1+ptc_sta_escal/100)^W$2,0))</f>
        <v>0</v>
      </c>
      <c r="Y520" s="414">
        <f>IF(ptc_sta_amount="n/a",Inputs!Z175,IF(Y$2&lt;=ptc_sta_term,ptc_sta_amount*(1+ptc_sta_escal/100)^X$2,0))</f>
        <v>0</v>
      </c>
      <c r="Z520" s="414">
        <f>IF(ptc_sta_amount="n/a",Inputs!AA175,IF(Z$2&lt;=ptc_sta_term,ptc_sta_amount*(1+ptc_sta_escal/100)^Y$2,0))</f>
        <v>0</v>
      </c>
      <c r="AA520" s="414">
        <f>IF(ptc_sta_amount="n/a",Inputs!AB175,IF(AA$2&lt;=ptc_sta_term,ptc_sta_amount*(1+ptc_sta_escal/100)^Z$2,0))</f>
        <v>0</v>
      </c>
      <c r="AB520" s="414">
        <f>IF(ptc_sta_amount="n/a",Inputs!AC175,IF(AB$2&lt;=ptc_sta_term,ptc_sta_amount*(1+ptc_sta_escal/100)^AA$2,0))</f>
        <v>0</v>
      </c>
      <c r="AC520" s="414">
        <f>IF(ptc_sta_amount="n/a",Inputs!AD175,IF(AC$2&lt;=ptc_sta_term,ptc_sta_amount*(1+ptc_sta_escal/100)^AB$2,0))</f>
        <v>0</v>
      </c>
      <c r="AD520" s="414">
        <f>IF(ptc_sta_amount="n/a",Inputs!AE175,IF(AD$2&lt;=ptc_sta_term,ptc_sta_amount*(1+ptc_sta_escal/100)^AC$2,0))</f>
        <v>0</v>
      </c>
      <c r="AE520" s="414">
        <f>IF(ptc_sta_amount="n/a",Inputs!AF175,IF(AE$2&lt;=ptc_sta_term,ptc_sta_amount*(1+ptc_sta_escal/100)^AD$2,0))</f>
        <v>0</v>
      </c>
      <c r="AF520" s="414">
        <f>IF(ptc_sta_amount="n/a",Inputs!AG175,IF(AF$2&lt;=ptc_sta_term,ptc_sta_amount*(1+ptc_sta_escal/100)^AE$2,0))</f>
        <v>0</v>
      </c>
      <c r="AG520" s="414">
        <f>IF(ptc_sta_amount="n/a",Inputs!AH175,IF(AG$2&lt;=ptc_sta_term,ptc_sta_amount*(1+ptc_sta_escal/100)^AF$2,0))</f>
        <v>0</v>
      </c>
      <c r="AH520" s="414">
        <f>IF(ptc_sta_amount="n/a",Inputs!AI175,IF(AH$2&lt;=ptc_sta_term,ptc_sta_amount*(1+ptc_sta_escal/100)^AG$2,0))</f>
        <v>0</v>
      </c>
      <c r="AI520" s="414">
        <f>IF(ptc_sta_amount="n/a",Inputs!AJ175,IF(AI$2&lt;=ptc_sta_term,ptc_sta_amount*(1+ptc_sta_escal/100)^AH$2,0))</f>
        <v>0</v>
      </c>
      <c r="AJ520" s="414">
        <f>IF(ptc_sta_amount="n/a",Inputs!AK175,IF(AJ$2&lt;=ptc_sta_term,ptc_sta_amount*(1+ptc_sta_escal/100)^AI$2,0))</f>
        <v>0</v>
      </c>
      <c r="AK520" s="414">
        <f>IF(ptc_sta_amount="n/a",Inputs!AL175,IF(AK$2&lt;=ptc_sta_term,ptc_sta_amount*(1+ptc_sta_escal/100)^AJ$2,0))</f>
        <v>0</v>
      </c>
      <c r="AL520" s="414">
        <f>IF(ptc_sta_amount="n/a",Inputs!AM175,IF(AL$2&lt;=ptc_sta_term,ptc_sta_amount*(1+ptc_sta_escal/100)^AK$2,0))</f>
        <v>0</v>
      </c>
      <c r="AM520" s="414">
        <f>IF(ptc_sta_amount="n/a",Inputs!AN175,IF(AM$2&lt;=ptc_sta_term,ptc_sta_amount*(1+ptc_sta_escal/100)^AL$2,0))</f>
        <v>0</v>
      </c>
      <c r="AN520" s="414">
        <f>IF(ptc_sta_amount="n/a",Inputs!AO175,IF(AN$2&lt;=ptc_sta_term,ptc_sta_amount*(1+ptc_sta_escal/100)^AM$2,0))</f>
        <v>0</v>
      </c>
      <c r="AO520" s="414">
        <f>IF(ptc_sta_amount="n/a",Inputs!AP175,IF(AO$2&lt;=ptc_sta_term,ptc_sta_amount*(1+ptc_sta_escal/100)^AN$2,0))</f>
        <v>0</v>
      </c>
      <c r="AP520" s="414">
        <f>IF(ptc_sta_amount="n/a",Inputs!AQ175,IF(AP$2&lt;=ptc_sta_term,ptc_sta_amount*(1+ptc_sta_escal/100)^AO$2,0))</f>
        <v>0</v>
      </c>
    </row>
    <row r="521" spans="1:42" s="16" customFormat="1" x14ac:dyDescent="0.2">
      <c r="A521" s="32" t="s">
        <v>287</v>
      </c>
      <c r="C521" s="414">
        <f>ROUND(C520*1000,0)</f>
        <v>0</v>
      </c>
      <c r="D521" s="414">
        <f>ROUND(D520*1000,0)</f>
        <v>0</v>
      </c>
      <c r="E521" s="414">
        <f t="shared" ref="E521:AP521" si="261">ROUND(E520*1000,0)</f>
        <v>0</v>
      </c>
      <c r="F521" s="414">
        <f t="shared" si="261"/>
        <v>0</v>
      </c>
      <c r="G521" s="414">
        <f t="shared" si="261"/>
        <v>0</v>
      </c>
      <c r="H521" s="414">
        <f t="shared" si="261"/>
        <v>0</v>
      </c>
      <c r="I521" s="414">
        <f t="shared" si="261"/>
        <v>0</v>
      </c>
      <c r="J521" s="414">
        <f t="shared" si="261"/>
        <v>0</v>
      </c>
      <c r="K521" s="414">
        <f t="shared" si="261"/>
        <v>0</v>
      </c>
      <c r="L521" s="414">
        <f t="shared" si="261"/>
        <v>0</v>
      </c>
      <c r="M521" s="414">
        <f t="shared" si="261"/>
        <v>0</v>
      </c>
      <c r="N521" s="414">
        <f t="shared" si="261"/>
        <v>0</v>
      </c>
      <c r="O521" s="414">
        <f t="shared" si="261"/>
        <v>0</v>
      </c>
      <c r="P521" s="414">
        <f t="shared" si="261"/>
        <v>0</v>
      </c>
      <c r="Q521" s="414">
        <f t="shared" si="261"/>
        <v>0</v>
      </c>
      <c r="R521" s="414">
        <f t="shared" si="261"/>
        <v>0</v>
      </c>
      <c r="S521" s="414">
        <f t="shared" si="261"/>
        <v>0</v>
      </c>
      <c r="T521" s="414">
        <f t="shared" si="261"/>
        <v>0</v>
      </c>
      <c r="U521" s="414">
        <f t="shared" si="261"/>
        <v>0</v>
      </c>
      <c r="V521" s="414">
        <f t="shared" si="261"/>
        <v>0</v>
      </c>
      <c r="W521" s="414">
        <f t="shared" si="261"/>
        <v>0</v>
      </c>
      <c r="X521" s="414">
        <f t="shared" si="261"/>
        <v>0</v>
      </c>
      <c r="Y521" s="414">
        <f t="shared" si="261"/>
        <v>0</v>
      </c>
      <c r="Z521" s="414">
        <f t="shared" si="261"/>
        <v>0</v>
      </c>
      <c r="AA521" s="414">
        <f t="shared" si="261"/>
        <v>0</v>
      </c>
      <c r="AB521" s="414">
        <f t="shared" si="261"/>
        <v>0</v>
      </c>
      <c r="AC521" s="414">
        <f t="shared" si="261"/>
        <v>0</v>
      </c>
      <c r="AD521" s="414">
        <f t="shared" si="261"/>
        <v>0</v>
      </c>
      <c r="AE521" s="414">
        <f t="shared" si="261"/>
        <v>0</v>
      </c>
      <c r="AF521" s="414">
        <f t="shared" si="261"/>
        <v>0</v>
      </c>
      <c r="AG521" s="414">
        <f t="shared" si="261"/>
        <v>0</v>
      </c>
      <c r="AH521" s="414">
        <f t="shared" si="261"/>
        <v>0</v>
      </c>
      <c r="AI521" s="414">
        <f t="shared" si="261"/>
        <v>0</v>
      </c>
      <c r="AJ521" s="414">
        <f t="shared" si="261"/>
        <v>0</v>
      </c>
      <c r="AK521" s="414">
        <f t="shared" si="261"/>
        <v>0</v>
      </c>
      <c r="AL521" s="414">
        <f t="shared" si="261"/>
        <v>0</v>
      </c>
      <c r="AM521" s="414">
        <f t="shared" si="261"/>
        <v>0</v>
      </c>
      <c r="AN521" s="414">
        <f t="shared" si="261"/>
        <v>0</v>
      </c>
      <c r="AO521" s="414">
        <f t="shared" si="261"/>
        <v>0</v>
      </c>
      <c r="AP521" s="414">
        <f t="shared" si="261"/>
        <v>0</v>
      </c>
    </row>
    <row r="522" spans="1:42" s="16" customFormat="1" x14ac:dyDescent="0.2">
      <c r="A522" s="32" t="s">
        <v>378</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286</v>
      </c>
      <c r="C526" s="414">
        <f>IF(ptc_fed_amount="n/a",Inputs!D174,IF(C$2&lt;=ptc_fed_term,ptc_fed_amount*(1+ptc_fed_escal/100)^B$2,0))</f>
        <v>0</v>
      </c>
      <c r="D526" s="414">
        <f>IF(ptc_fed_amount="n/a",Inputs!E174,IF(D$2&lt;=ptc_fed_term,ptc_fed_amount*(1+ptc_fed_escal/100)^C$2,0))</f>
        <v>0</v>
      </c>
      <c r="E526" s="414">
        <f>IF(ptc_fed_amount="n/a",Inputs!F174,IF(E$2&lt;=ptc_fed_term,ptc_fed_amount*(1+ptc_fed_escal/100)^D$2,0))</f>
        <v>0</v>
      </c>
      <c r="F526" s="414">
        <f>IF(ptc_fed_amount="n/a",Inputs!G174,IF(F$2&lt;=ptc_fed_term,ptc_fed_amount*(1+ptc_fed_escal/100)^E$2,0))</f>
        <v>0</v>
      </c>
      <c r="G526" s="414">
        <f>IF(ptc_fed_amount="n/a",Inputs!H174,IF(G$2&lt;=ptc_fed_term,ptc_fed_amount*(1+ptc_fed_escal/100)^F$2,0))</f>
        <v>0</v>
      </c>
      <c r="H526" s="414">
        <f>IF(ptc_fed_amount="n/a",Inputs!I174,IF(H$2&lt;=ptc_fed_term,ptc_fed_amount*(1+ptc_fed_escal/100)^G$2,0))</f>
        <v>0</v>
      </c>
      <c r="I526" s="414">
        <f>IF(ptc_fed_amount="n/a",Inputs!J174,IF(I$2&lt;=ptc_fed_term,ptc_fed_amount*(1+ptc_fed_escal/100)^H$2,0))</f>
        <v>0</v>
      </c>
      <c r="J526" s="414">
        <f>IF(ptc_fed_amount="n/a",Inputs!K174,IF(J$2&lt;=ptc_fed_term,ptc_fed_amount*(1+ptc_fed_escal/100)^I$2,0))</f>
        <v>0</v>
      </c>
      <c r="K526" s="414">
        <f>IF(ptc_fed_amount="n/a",Inputs!L174,IF(K$2&lt;=ptc_fed_term,ptc_fed_amount*(1+ptc_fed_escal/100)^J$2,0))</f>
        <v>0</v>
      </c>
      <c r="L526" s="414">
        <f>IF(ptc_fed_amount="n/a",Inputs!M174,IF(L$2&lt;=ptc_fed_term,ptc_fed_amount*(1+ptc_fed_escal/100)^K$2,0))</f>
        <v>0</v>
      </c>
      <c r="M526" s="414">
        <f>IF(ptc_fed_amount="n/a",Inputs!N174,IF(M$2&lt;=ptc_fed_term,ptc_fed_amount*(1+ptc_fed_escal/100)^L$2,0))</f>
        <v>0</v>
      </c>
      <c r="N526" s="414">
        <f>IF(ptc_fed_amount="n/a",Inputs!O174,IF(N$2&lt;=ptc_fed_term,ptc_fed_amount*(1+ptc_fed_escal/100)^M$2,0))</f>
        <v>0</v>
      </c>
      <c r="O526" s="414">
        <f>IF(ptc_fed_amount="n/a",Inputs!P174,IF(O$2&lt;=ptc_fed_term,ptc_fed_amount*(1+ptc_fed_escal/100)^N$2,0))</f>
        <v>0</v>
      </c>
      <c r="P526" s="414">
        <f>IF(ptc_fed_amount="n/a",Inputs!Q174,IF(P$2&lt;=ptc_fed_term,ptc_fed_amount*(1+ptc_fed_escal/100)^O$2,0))</f>
        <v>0</v>
      </c>
      <c r="Q526" s="414">
        <f>IF(ptc_fed_amount="n/a",Inputs!R174,IF(Q$2&lt;=ptc_fed_term,ptc_fed_amount*(1+ptc_fed_escal/100)^P$2,0))</f>
        <v>0</v>
      </c>
      <c r="R526" s="414">
        <f>IF(ptc_fed_amount="n/a",Inputs!S174,IF(R$2&lt;=ptc_fed_term,ptc_fed_amount*(1+ptc_fed_escal/100)^Q$2,0))</f>
        <v>0</v>
      </c>
      <c r="S526" s="414">
        <f>IF(ptc_fed_amount="n/a",Inputs!T174,IF(S$2&lt;=ptc_fed_term,ptc_fed_amount*(1+ptc_fed_escal/100)^R$2,0))</f>
        <v>0</v>
      </c>
      <c r="T526" s="414">
        <f>IF(ptc_fed_amount="n/a",Inputs!U174,IF(T$2&lt;=ptc_fed_term,ptc_fed_amount*(1+ptc_fed_escal/100)^S$2,0))</f>
        <v>0</v>
      </c>
      <c r="U526" s="414">
        <f>IF(ptc_fed_amount="n/a",Inputs!V174,IF(U$2&lt;=ptc_fed_term,ptc_fed_amount*(1+ptc_fed_escal/100)^T$2,0))</f>
        <v>0</v>
      </c>
      <c r="V526" s="414">
        <f>IF(ptc_fed_amount="n/a",Inputs!W174,IF(V$2&lt;=ptc_fed_term,ptc_fed_amount*(1+ptc_fed_escal/100)^U$2,0))</f>
        <v>0</v>
      </c>
      <c r="W526" s="414">
        <f>IF(ptc_fed_amount="n/a",Inputs!X174,IF(W$2&lt;=ptc_fed_term,ptc_fed_amount*(1+ptc_fed_escal/100)^V$2,0))</f>
        <v>0</v>
      </c>
      <c r="X526" s="414">
        <f>IF(ptc_fed_amount="n/a",Inputs!Y174,IF(X$2&lt;=ptc_fed_term,ptc_fed_amount*(1+ptc_fed_escal/100)^W$2,0))</f>
        <v>0</v>
      </c>
      <c r="Y526" s="414">
        <f>IF(ptc_fed_amount="n/a",Inputs!Z174,IF(Y$2&lt;=ptc_fed_term,ptc_fed_amount*(1+ptc_fed_escal/100)^X$2,0))</f>
        <v>0</v>
      </c>
      <c r="Z526" s="414">
        <f>IF(ptc_fed_amount="n/a",Inputs!AA174,IF(Z$2&lt;=ptc_fed_term,ptc_fed_amount*(1+ptc_fed_escal/100)^Y$2,0))</f>
        <v>0</v>
      </c>
      <c r="AA526" s="414">
        <f>IF(ptc_fed_amount="n/a",Inputs!AB174,IF(AA$2&lt;=ptc_fed_term,ptc_fed_amount*(1+ptc_fed_escal/100)^Z$2,0))</f>
        <v>0</v>
      </c>
      <c r="AB526" s="414">
        <f>IF(ptc_fed_amount="n/a",Inputs!AC174,IF(AB$2&lt;=ptc_fed_term,ptc_fed_amount*(1+ptc_fed_escal/100)^AA$2,0))</f>
        <v>0</v>
      </c>
      <c r="AC526" s="414">
        <f>IF(ptc_fed_amount="n/a",Inputs!AD174,IF(AC$2&lt;=ptc_fed_term,ptc_fed_amount*(1+ptc_fed_escal/100)^AB$2,0))</f>
        <v>0</v>
      </c>
      <c r="AD526" s="414">
        <f>IF(ptc_fed_amount="n/a",Inputs!AE174,IF(AD$2&lt;=ptc_fed_term,ptc_fed_amount*(1+ptc_fed_escal/100)^AC$2,0))</f>
        <v>0</v>
      </c>
      <c r="AE526" s="414">
        <f>IF(ptc_fed_amount="n/a",Inputs!AF174,IF(AE$2&lt;=ptc_fed_term,ptc_fed_amount*(1+ptc_fed_escal/100)^AD$2,0))</f>
        <v>0</v>
      </c>
      <c r="AF526" s="414">
        <f>IF(ptc_fed_amount="n/a",Inputs!AG174,IF(AF$2&lt;=ptc_fed_term,ptc_fed_amount*(1+ptc_fed_escal/100)^AE$2,0))</f>
        <v>0</v>
      </c>
      <c r="AG526" s="414">
        <f>IF(ptc_fed_amount="n/a",Inputs!AH174,IF(AG$2&lt;=ptc_fed_term,ptc_fed_amount*(1+ptc_fed_escal/100)^AF$2,0))</f>
        <v>0</v>
      </c>
      <c r="AH526" s="414">
        <f>IF(ptc_fed_amount="n/a",Inputs!AI174,IF(AH$2&lt;=ptc_fed_term,ptc_fed_amount*(1+ptc_fed_escal/100)^AG$2,0))</f>
        <v>0</v>
      </c>
      <c r="AI526" s="414">
        <f>IF(ptc_fed_amount="n/a",Inputs!AJ174,IF(AI$2&lt;=ptc_fed_term,ptc_fed_amount*(1+ptc_fed_escal/100)^AH$2,0))</f>
        <v>0</v>
      </c>
      <c r="AJ526" s="414">
        <f>IF(ptc_fed_amount="n/a",Inputs!AK174,IF(AJ$2&lt;=ptc_fed_term,ptc_fed_amount*(1+ptc_fed_escal/100)^AI$2,0))</f>
        <v>0</v>
      </c>
      <c r="AK526" s="414">
        <f>IF(ptc_fed_amount="n/a",Inputs!AL174,IF(AK$2&lt;=ptc_fed_term,ptc_fed_amount*(1+ptc_fed_escal/100)^AJ$2,0))</f>
        <v>0</v>
      </c>
      <c r="AL526" s="414">
        <f>IF(ptc_fed_amount="n/a",Inputs!AM174,IF(AL$2&lt;=ptc_fed_term,ptc_fed_amount*(1+ptc_fed_escal/100)^AK$2,0))</f>
        <v>0</v>
      </c>
      <c r="AM526" s="414">
        <f>IF(ptc_fed_amount="n/a",Inputs!AN174,IF(AM$2&lt;=ptc_fed_term,ptc_fed_amount*(1+ptc_fed_escal/100)^AL$2,0))</f>
        <v>0</v>
      </c>
      <c r="AN526" s="414">
        <f>IF(ptc_fed_amount="n/a",Inputs!AO174,IF(AN$2&lt;=ptc_fed_term,ptc_fed_amount*(1+ptc_fed_escal/100)^AM$2,0))</f>
        <v>0</v>
      </c>
      <c r="AO526" s="414">
        <f>IF(ptc_fed_amount="n/a",Inputs!AP174,IF(AO$2&lt;=ptc_fed_term,ptc_fed_amount*(1+ptc_fed_escal/100)^AN$2,0))</f>
        <v>0</v>
      </c>
      <c r="AP526" s="414">
        <f>IF(ptc_fed_amount="n/a",Inputs!AQ174,IF(AP$2&lt;=ptc_fed_term,ptc_fed_amount*(1+ptc_fed_escal/100)^AO$2,0))</f>
        <v>0</v>
      </c>
    </row>
    <row r="527" spans="1:42" s="16" customFormat="1" x14ac:dyDescent="0.2">
      <c r="A527" s="32" t="s">
        <v>287</v>
      </c>
      <c r="C527" s="414">
        <f>ROUND(C526*1000,0)</f>
        <v>0</v>
      </c>
      <c r="D527" s="414">
        <f>ROUND(D526*1000,0)</f>
        <v>0</v>
      </c>
      <c r="E527" s="414">
        <f t="shared" ref="E527:AP527" si="264">ROUND(E526*1000,0)</f>
        <v>0</v>
      </c>
      <c r="F527" s="414">
        <f t="shared" si="264"/>
        <v>0</v>
      </c>
      <c r="G527" s="414">
        <f t="shared" si="264"/>
        <v>0</v>
      </c>
      <c r="H527" s="414">
        <f t="shared" si="264"/>
        <v>0</v>
      </c>
      <c r="I527" s="414">
        <f t="shared" si="264"/>
        <v>0</v>
      </c>
      <c r="J527" s="414">
        <f t="shared" si="264"/>
        <v>0</v>
      </c>
      <c r="K527" s="414">
        <f t="shared" si="264"/>
        <v>0</v>
      </c>
      <c r="L527" s="414">
        <f t="shared" si="264"/>
        <v>0</v>
      </c>
      <c r="M527" s="414">
        <f t="shared" si="264"/>
        <v>0</v>
      </c>
      <c r="N527" s="414">
        <f t="shared" si="264"/>
        <v>0</v>
      </c>
      <c r="O527" s="414">
        <f t="shared" si="264"/>
        <v>0</v>
      </c>
      <c r="P527" s="414">
        <f t="shared" si="264"/>
        <v>0</v>
      </c>
      <c r="Q527" s="414">
        <f t="shared" si="264"/>
        <v>0</v>
      </c>
      <c r="R527" s="414">
        <f t="shared" si="264"/>
        <v>0</v>
      </c>
      <c r="S527" s="414">
        <f t="shared" si="264"/>
        <v>0</v>
      </c>
      <c r="T527" s="414">
        <f t="shared" si="264"/>
        <v>0</v>
      </c>
      <c r="U527" s="414">
        <f t="shared" si="264"/>
        <v>0</v>
      </c>
      <c r="V527" s="414">
        <f t="shared" si="264"/>
        <v>0</v>
      </c>
      <c r="W527" s="414">
        <f t="shared" si="264"/>
        <v>0</v>
      </c>
      <c r="X527" s="414">
        <f t="shared" si="264"/>
        <v>0</v>
      </c>
      <c r="Y527" s="414">
        <f t="shared" si="264"/>
        <v>0</v>
      </c>
      <c r="Z527" s="414">
        <f t="shared" si="264"/>
        <v>0</v>
      </c>
      <c r="AA527" s="414">
        <f t="shared" si="264"/>
        <v>0</v>
      </c>
      <c r="AB527" s="414">
        <f t="shared" si="264"/>
        <v>0</v>
      </c>
      <c r="AC527" s="414">
        <f t="shared" si="264"/>
        <v>0</v>
      </c>
      <c r="AD527" s="414">
        <f t="shared" si="264"/>
        <v>0</v>
      </c>
      <c r="AE527" s="414">
        <f t="shared" si="264"/>
        <v>0</v>
      </c>
      <c r="AF527" s="414">
        <f t="shared" si="264"/>
        <v>0</v>
      </c>
      <c r="AG527" s="414">
        <f t="shared" si="264"/>
        <v>0</v>
      </c>
      <c r="AH527" s="414">
        <f t="shared" si="264"/>
        <v>0</v>
      </c>
      <c r="AI527" s="414">
        <f t="shared" si="264"/>
        <v>0</v>
      </c>
      <c r="AJ527" s="414">
        <f t="shared" si="264"/>
        <v>0</v>
      </c>
      <c r="AK527" s="414">
        <f t="shared" si="264"/>
        <v>0</v>
      </c>
      <c r="AL527" s="414">
        <f t="shared" si="264"/>
        <v>0</v>
      </c>
      <c r="AM527" s="414">
        <f t="shared" si="264"/>
        <v>0</v>
      </c>
      <c r="AN527" s="414">
        <f t="shared" si="264"/>
        <v>0</v>
      </c>
      <c r="AO527" s="414">
        <f t="shared" si="264"/>
        <v>0</v>
      </c>
      <c r="AP527" s="414">
        <f t="shared" si="264"/>
        <v>0</v>
      </c>
    </row>
    <row r="528" spans="1:42" s="16" customFormat="1" x14ac:dyDescent="0.2">
      <c r="A528" s="32" t="s">
        <v>378</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Inputs!B114</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Inputs!B115</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Inputs!B116</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Inputs!B117</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Inputs!B118</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Inputs!B119</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Inputs!B120</f>
        <v>Federal (% of total installed cost)</v>
      </c>
      <c r="C539" s="209">
        <f>MIN(ibi_fed_percent/100*total_installed_cost,Inputs!D120)</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Inputs!B121</f>
        <v>State (% of total installed cost)</v>
      </c>
      <c r="C540" s="209">
        <f>MIN(ibi_sta_percent/100*total_installed_cost,Inputs!D121)</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Inputs!B122</f>
        <v>Utility (% of total installed cost)</v>
      </c>
      <c r="C541" s="209">
        <f>MIN(ibi_uti_percent/100*total_installed_cost,Inputs!D122)</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Inputs!B123</f>
        <v>Other (% of total installed cost)</v>
      </c>
      <c r="C542" s="209">
        <f>MIN(ibi_oth_percent/100*total_installed_cost,Inputs!D123)</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Inputs!B125</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Inputs!B126</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Inputs!B127</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Inputs!B128</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Inputs!B130</f>
        <v>Federal ($/kWh)</v>
      </c>
    </row>
    <row r="554" spans="1:42" x14ac:dyDescent="0.2">
      <c r="A554" s="27" t="s">
        <v>36</v>
      </c>
      <c r="C554" s="152">
        <f>IF(pbi_fed_amount="n/a",Inputs!D169,IF(AND(C$2&lt;=pbi_fed_term,C$2&lt;=analysis_period),pbi_fed_amount*(1+pbi_fed_escal/100)^B$2,0))</f>
        <v>0</v>
      </c>
      <c r="D554" s="152">
        <f>IF(pbi_fed_amount="n/a",Inputs!E169,IF(AND(D$2&lt;=pbi_fed_term,D$2&lt;=analysis_period),pbi_fed_amount*(1+pbi_fed_escal/100)^C$2,0))</f>
        <v>0</v>
      </c>
      <c r="E554" s="152">
        <f>IF(pbi_fed_amount="n/a",Inputs!F169,IF(AND(E$2&lt;=pbi_fed_term,E$2&lt;=analysis_period),pbi_fed_amount*(1+pbi_fed_escal/100)^D$2,0))</f>
        <v>0</v>
      </c>
      <c r="F554" s="152">
        <f>IF(pbi_fed_amount="n/a",Inputs!G169,IF(AND(F$2&lt;=pbi_fed_term,F$2&lt;=analysis_period),pbi_fed_amount*(1+pbi_fed_escal/100)^E$2,0))</f>
        <v>0</v>
      </c>
      <c r="G554" s="152">
        <f>IF(pbi_fed_amount="n/a",Inputs!H169,IF(AND(G$2&lt;=pbi_fed_term,G$2&lt;=analysis_period),pbi_fed_amount*(1+pbi_fed_escal/100)^F$2,0))</f>
        <v>0</v>
      </c>
      <c r="H554" s="152">
        <f>IF(pbi_fed_amount="n/a",Inputs!I169,IF(AND(H$2&lt;=pbi_fed_term,H$2&lt;=analysis_period),pbi_fed_amount*(1+pbi_fed_escal/100)^G$2,0))</f>
        <v>0</v>
      </c>
      <c r="I554" s="152">
        <f>IF(pbi_fed_amount="n/a",Inputs!J169,IF(AND(I$2&lt;=pbi_fed_term,I$2&lt;=analysis_period),pbi_fed_amount*(1+pbi_fed_escal/100)^H$2,0))</f>
        <v>0</v>
      </c>
      <c r="J554" s="152">
        <f>IF(pbi_fed_amount="n/a",Inputs!K169,IF(AND(J$2&lt;=pbi_fed_term,J$2&lt;=analysis_period),pbi_fed_amount*(1+pbi_fed_escal/100)^I$2,0))</f>
        <v>0</v>
      </c>
      <c r="K554" s="152">
        <f>IF(pbi_fed_amount="n/a",Inputs!L169,IF(AND(K$2&lt;=pbi_fed_term,K$2&lt;=analysis_period),pbi_fed_amount*(1+pbi_fed_escal/100)^J$2,0))</f>
        <v>0</v>
      </c>
      <c r="L554" s="152">
        <f>IF(pbi_fed_amount="n/a",Inputs!M169,IF(AND(L$2&lt;=pbi_fed_term,L$2&lt;=analysis_period),pbi_fed_amount*(1+pbi_fed_escal/100)^K$2,0))</f>
        <v>0</v>
      </c>
      <c r="M554" s="152">
        <f>IF(pbi_fed_amount="n/a",Inputs!N169,IF(AND(M$2&lt;=pbi_fed_term,M$2&lt;=analysis_period),pbi_fed_amount*(1+pbi_fed_escal/100)^L$2,0))</f>
        <v>0</v>
      </c>
      <c r="N554" s="152">
        <f>IF(pbi_fed_amount="n/a",Inputs!O169,IF(AND(N$2&lt;=pbi_fed_term,N$2&lt;=analysis_period),pbi_fed_amount*(1+pbi_fed_escal/100)^M$2,0))</f>
        <v>0</v>
      </c>
      <c r="O554" s="152">
        <f>IF(pbi_fed_amount="n/a",Inputs!P169,IF(AND(O$2&lt;=pbi_fed_term,O$2&lt;=analysis_period),pbi_fed_amount*(1+pbi_fed_escal/100)^N$2,0))</f>
        <v>0</v>
      </c>
      <c r="P554" s="152">
        <f>IF(pbi_fed_amount="n/a",Inputs!Q169,IF(AND(P$2&lt;=pbi_fed_term,P$2&lt;=analysis_period),pbi_fed_amount*(1+pbi_fed_escal/100)^O$2,0))</f>
        <v>0</v>
      </c>
      <c r="Q554" s="152">
        <f>IF(pbi_fed_amount="n/a",Inputs!R169,IF(AND(Q$2&lt;=pbi_fed_term,Q$2&lt;=analysis_period),pbi_fed_amount*(1+pbi_fed_escal/100)^P$2,0))</f>
        <v>0</v>
      </c>
      <c r="R554" s="152">
        <f>IF(pbi_fed_amount="n/a",Inputs!S169,IF(AND(R$2&lt;=pbi_fed_term,R$2&lt;=analysis_period),pbi_fed_amount*(1+pbi_fed_escal/100)^Q$2,0))</f>
        <v>0</v>
      </c>
      <c r="S554" s="152">
        <f>IF(pbi_fed_amount="n/a",Inputs!T169,IF(AND(S$2&lt;=pbi_fed_term,S$2&lt;=analysis_period),pbi_fed_amount*(1+pbi_fed_escal/100)^R$2,0))</f>
        <v>0</v>
      </c>
      <c r="T554" s="152">
        <f>IF(pbi_fed_amount="n/a",Inputs!U169,IF(AND(T$2&lt;=pbi_fed_term,T$2&lt;=analysis_period),pbi_fed_amount*(1+pbi_fed_escal/100)^S$2,0))</f>
        <v>0</v>
      </c>
      <c r="U554" s="152">
        <f>IF(pbi_fed_amount="n/a",Inputs!V169,IF(AND(U$2&lt;=pbi_fed_term,U$2&lt;=analysis_period),pbi_fed_amount*(1+pbi_fed_escal/100)^T$2,0))</f>
        <v>0</v>
      </c>
      <c r="V554" s="152">
        <f>IF(pbi_fed_amount="n/a",Inputs!W169,IF(AND(V$2&lt;=pbi_fed_term,V$2&lt;=analysis_period),pbi_fed_amount*(1+pbi_fed_escal/100)^U$2,0))</f>
        <v>0</v>
      </c>
      <c r="W554" s="152">
        <f>IF(pbi_fed_amount="n/a",Inputs!X169,IF(AND(W$2&lt;=pbi_fed_term,W$2&lt;=analysis_period),pbi_fed_amount*(1+pbi_fed_escal/100)^V$2,0))</f>
        <v>0</v>
      </c>
      <c r="X554" s="152">
        <f>IF(pbi_fed_amount="n/a",Inputs!Y169,IF(AND(X$2&lt;=pbi_fed_term,X$2&lt;=analysis_period),pbi_fed_amount*(1+pbi_fed_escal/100)^W$2,0))</f>
        <v>0</v>
      </c>
      <c r="Y554" s="152">
        <f>IF(pbi_fed_amount="n/a",Inputs!Z169,IF(AND(Y$2&lt;=pbi_fed_term,Y$2&lt;=analysis_period),pbi_fed_amount*(1+pbi_fed_escal/100)^X$2,0))</f>
        <v>0</v>
      </c>
      <c r="Z554" s="152">
        <f>IF(pbi_fed_amount="n/a",Inputs!AA169,IF(AND(Z$2&lt;=pbi_fed_term,Z$2&lt;=analysis_period),pbi_fed_amount*(1+pbi_fed_escal/100)^Y$2,0))</f>
        <v>0</v>
      </c>
      <c r="AA554" s="152">
        <f>IF(pbi_fed_amount="n/a",Inputs!AB169,IF(AND(AA$2&lt;=pbi_fed_term,AA$2&lt;=analysis_period),pbi_fed_amount*(1+pbi_fed_escal/100)^Z$2,0))</f>
        <v>0</v>
      </c>
      <c r="AB554" s="152">
        <f>IF(pbi_fed_amount="n/a",Inputs!AC169,IF(AND(AB$2&lt;=pbi_fed_term,AB$2&lt;=analysis_period),pbi_fed_amount*(1+pbi_fed_escal/100)^AA$2,0))</f>
        <v>0</v>
      </c>
      <c r="AC554" s="152">
        <f>IF(pbi_fed_amount="n/a",Inputs!AD169,IF(AND(AC$2&lt;=pbi_fed_term,AC$2&lt;=analysis_period),pbi_fed_amount*(1+pbi_fed_escal/100)^AB$2,0))</f>
        <v>0</v>
      </c>
      <c r="AD554" s="152">
        <f>IF(pbi_fed_amount="n/a",Inputs!AE169,IF(AND(AD$2&lt;=pbi_fed_term,AD$2&lt;=analysis_period),pbi_fed_amount*(1+pbi_fed_escal/100)^AC$2,0))</f>
        <v>0</v>
      </c>
      <c r="AE554" s="152">
        <f>IF(pbi_fed_amount="n/a",Inputs!AF169,IF(AND(AE$2&lt;=pbi_fed_term,AE$2&lt;=analysis_period),pbi_fed_amount*(1+pbi_fed_escal/100)^AD$2,0))</f>
        <v>0</v>
      </c>
      <c r="AF554" s="152">
        <f>IF(pbi_fed_amount="n/a",Inputs!AG169,IF(AND(AF$2&lt;=pbi_fed_term,AF$2&lt;=analysis_period),pbi_fed_amount*(1+pbi_fed_escal/100)^AE$2,0))</f>
        <v>0</v>
      </c>
      <c r="AG554" s="152">
        <f>IF(pbi_fed_amount="n/a",Inputs!AH169,IF(AND(AG$2&lt;=pbi_fed_term,AG$2&lt;=analysis_period),pbi_fed_amount*(1+pbi_fed_escal/100)^AF$2,0))</f>
        <v>0</v>
      </c>
      <c r="AH554" s="152">
        <f>IF(pbi_fed_amount="n/a",Inputs!AI169,IF(AND(AH$2&lt;=pbi_fed_term,AH$2&lt;=analysis_period),pbi_fed_amount*(1+pbi_fed_escal/100)^AG$2,0))</f>
        <v>0</v>
      </c>
      <c r="AI554" s="152">
        <f>IF(pbi_fed_amount="n/a",Inputs!AJ169,IF(AND(AI$2&lt;=pbi_fed_term,AI$2&lt;=analysis_period),pbi_fed_amount*(1+pbi_fed_escal/100)^AH$2,0))</f>
        <v>0</v>
      </c>
      <c r="AJ554" s="152">
        <f>IF(pbi_fed_amount="n/a",Inputs!AK169,IF(AND(AJ$2&lt;=pbi_fed_term,AJ$2&lt;=analysis_period),pbi_fed_amount*(1+pbi_fed_escal/100)^AI$2,0))</f>
        <v>0</v>
      </c>
      <c r="AK554" s="152">
        <f>IF(pbi_fed_amount="n/a",Inputs!AL169,IF(AND(AK$2&lt;=pbi_fed_term,AK$2&lt;=analysis_period),pbi_fed_amount*(1+pbi_fed_escal/100)^AJ$2,0))</f>
        <v>0</v>
      </c>
      <c r="AL554" s="152">
        <f>IF(pbi_fed_amount="n/a",Inputs!AM169,IF(AND(AL$2&lt;=pbi_fed_term,AL$2&lt;=analysis_period),pbi_fed_amount*(1+pbi_fed_escal/100)^AK$2,0))</f>
        <v>0</v>
      </c>
      <c r="AM554" s="152">
        <f>IF(pbi_fed_amount="n/a",Inputs!AN169,IF(AND(AM$2&lt;=pbi_fed_term,AM$2&lt;=analysis_period),pbi_fed_amount*(1+pbi_fed_escal/100)^AL$2,0))</f>
        <v>0</v>
      </c>
      <c r="AN554" s="152">
        <f>IF(pbi_fed_amount="n/a",Inputs!AO169,IF(AND(AN$2&lt;=pbi_fed_term,AN$2&lt;=analysis_period),pbi_fed_amount*(1+pbi_fed_escal/100)^AM$2,0))</f>
        <v>0</v>
      </c>
      <c r="AO554" s="152">
        <f>IF(pbi_fed_amount="n/a",Inputs!AP169,IF(AND(AO$2&lt;=pbi_fed_term,AO$2&lt;=analysis_period),pbi_fed_amount*(1+pbi_fed_escal/100)^AN$2,0))</f>
        <v>0</v>
      </c>
      <c r="AP554" s="152">
        <f>IF(pbi_fed_amount="n/a",Inputs!AQ169,IF(AND(AP$2&lt;=pbi_fed_term,AP$2&lt;=analysis_period),pbi_fed_amount*(1+pbi_fed_escal/100)^AO$2,0))</f>
        <v>0</v>
      </c>
    </row>
    <row r="555" spans="1:42" x14ac:dyDescent="0.2">
      <c r="A555" s="27" t="s">
        <v>379</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Inputs!B131</f>
        <v>State ($/kWh)</v>
      </c>
    </row>
    <row r="558" spans="1:42" x14ac:dyDescent="0.2">
      <c r="A558" s="27" t="s">
        <v>36</v>
      </c>
      <c r="C558" s="136">
        <f>IF(pbi_sta_amount="n/a",Inputs!D170,IF(AND(C$2&lt;=pbi_sta_term,C$2&lt;=analysis_period),pbi_sta_amount*(1+pbi_sta_escal/100)^B$2,0))</f>
        <v>0</v>
      </c>
      <c r="D558" s="136">
        <f>IF(pbi_sta_amount="n/a",Inputs!E170,IF(AND(D$2&lt;=pbi_sta_term,D$2&lt;=analysis_period),pbi_sta_amount*(1+pbi_sta_escal/100)^C$2,0))</f>
        <v>0</v>
      </c>
      <c r="E558" s="136">
        <f>IF(pbi_sta_amount="n/a",Inputs!F170,IF(AND(E$2&lt;=pbi_sta_term,E$2&lt;=analysis_period),pbi_sta_amount*(1+pbi_sta_escal/100)^D$2,0))</f>
        <v>0</v>
      </c>
      <c r="F558" s="136">
        <f>IF(pbi_sta_amount="n/a",Inputs!G170,IF(AND(F$2&lt;=pbi_sta_term,F$2&lt;=analysis_period),pbi_sta_amount*(1+pbi_sta_escal/100)^E$2,0))</f>
        <v>0</v>
      </c>
      <c r="G558" s="136">
        <f>IF(pbi_sta_amount="n/a",Inputs!H170,IF(AND(G$2&lt;=pbi_sta_term,G$2&lt;=analysis_period),pbi_sta_amount*(1+pbi_sta_escal/100)^F$2,0))</f>
        <v>0</v>
      </c>
      <c r="H558" s="136">
        <f>IF(pbi_sta_amount="n/a",Inputs!I170,IF(AND(H$2&lt;=pbi_sta_term,H$2&lt;=analysis_period),pbi_sta_amount*(1+pbi_sta_escal/100)^G$2,0))</f>
        <v>0</v>
      </c>
      <c r="I558" s="136">
        <f>IF(pbi_sta_amount="n/a",Inputs!J170,IF(AND(I$2&lt;=pbi_sta_term,I$2&lt;=analysis_period),pbi_sta_amount*(1+pbi_sta_escal/100)^H$2,0))</f>
        <v>0</v>
      </c>
      <c r="J558" s="136">
        <f>IF(pbi_sta_amount="n/a",Inputs!K170,IF(AND(J$2&lt;=pbi_sta_term,J$2&lt;=analysis_period),pbi_sta_amount*(1+pbi_sta_escal/100)^I$2,0))</f>
        <v>0</v>
      </c>
      <c r="K558" s="136">
        <f>IF(pbi_sta_amount="n/a",Inputs!L170,IF(AND(K$2&lt;=pbi_sta_term,K$2&lt;=analysis_period),pbi_sta_amount*(1+pbi_sta_escal/100)^J$2,0))</f>
        <v>0</v>
      </c>
      <c r="L558" s="136">
        <f>IF(pbi_sta_amount="n/a",Inputs!M170,IF(AND(L$2&lt;=pbi_sta_term,L$2&lt;=analysis_period),pbi_sta_amount*(1+pbi_sta_escal/100)^K$2,0))</f>
        <v>0</v>
      </c>
      <c r="M558" s="136">
        <f>IF(pbi_sta_amount="n/a",Inputs!N170,IF(AND(M$2&lt;=pbi_sta_term,M$2&lt;=analysis_period),pbi_sta_amount*(1+pbi_sta_escal/100)^L$2,0))</f>
        <v>0</v>
      </c>
      <c r="N558" s="136">
        <f>IF(pbi_sta_amount="n/a",Inputs!O170,IF(AND(N$2&lt;=pbi_sta_term,N$2&lt;=analysis_period),pbi_sta_amount*(1+pbi_sta_escal/100)^M$2,0))</f>
        <v>0</v>
      </c>
      <c r="O558" s="136">
        <f>IF(pbi_sta_amount="n/a",Inputs!P170,IF(AND(O$2&lt;=pbi_sta_term,O$2&lt;=analysis_period),pbi_sta_amount*(1+pbi_sta_escal/100)^N$2,0))</f>
        <v>0</v>
      </c>
      <c r="P558" s="136">
        <f>IF(pbi_sta_amount="n/a",Inputs!Q170,IF(AND(P$2&lt;=pbi_sta_term,P$2&lt;=analysis_period),pbi_sta_amount*(1+pbi_sta_escal/100)^O$2,0))</f>
        <v>0</v>
      </c>
      <c r="Q558" s="136">
        <f>IF(pbi_sta_amount="n/a",Inputs!R170,IF(AND(Q$2&lt;=pbi_sta_term,Q$2&lt;=analysis_period),pbi_sta_amount*(1+pbi_sta_escal/100)^P$2,0))</f>
        <v>0</v>
      </c>
      <c r="R558" s="136">
        <f>IF(pbi_sta_amount="n/a",Inputs!S170,IF(AND(R$2&lt;=pbi_sta_term,R$2&lt;=analysis_period),pbi_sta_amount*(1+pbi_sta_escal/100)^Q$2,0))</f>
        <v>0</v>
      </c>
      <c r="S558" s="136">
        <f>IF(pbi_sta_amount="n/a",Inputs!T170,IF(AND(S$2&lt;=pbi_sta_term,S$2&lt;=analysis_period),pbi_sta_amount*(1+pbi_sta_escal/100)^R$2,0))</f>
        <v>0</v>
      </c>
      <c r="T558" s="136">
        <f>IF(pbi_sta_amount="n/a",Inputs!U170,IF(AND(T$2&lt;=pbi_sta_term,T$2&lt;=analysis_period),pbi_sta_amount*(1+pbi_sta_escal/100)^S$2,0))</f>
        <v>0</v>
      </c>
      <c r="U558" s="136">
        <f>IF(pbi_sta_amount="n/a",Inputs!V170,IF(AND(U$2&lt;=pbi_sta_term,U$2&lt;=analysis_period),pbi_sta_amount*(1+pbi_sta_escal/100)^T$2,0))</f>
        <v>0</v>
      </c>
      <c r="V558" s="136">
        <f>IF(pbi_sta_amount="n/a",Inputs!W170,IF(AND(V$2&lt;=pbi_sta_term,V$2&lt;=analysis_period),pbi_sta_amount*(1+pbi_sta_escal/100)^U$2,0))</f>
        <v>0</v>
      </c>
      <c r="W558" s="136">
        <f>IF(pbi_sta_amount="n/a",Inputs!X170,IF(AND(W$2&lt;=pbi_sta_term,W$2&lt;=analysis_period),pbi_sta_amount*(1+pbi_sta_escal/100)^V$2,0))</f>
        <v>0</v>
      </c>
      <c r="X558" s="136">
        <f>IF(pbi_sta_amount="n/a",Inputs!Y170,IF(AND(X$2&lt;=pbi_sta_term,X$2&lt;=analysis_period),pbi_sta_amount*(1+pbi_sta_escal/100)^W$2,0))</f>
        <v>0</v>
      </c>
      <c r="Y558" s="136">
        <f>IF(pbi_sta_amount="n/a",Inputs!Z170,IF(AND(Y$2&lt;=pbi_sta_term,Y$2&lt;=analysis_period),pbi_sta_amount*(1+pbi_sta_escal/100)^X$2,0))</f>
        <v>0</v>
      </c>
      <c r="Z558" s="136">
        <f>IF(pbi_sta_amount="n/a",Inputs!AA170,IF(AND(Z$2&lt;=pbi_sta_term,Z$2&lt;=analysis_period),pbi_sta_amount*(1+pbi_sta_escal/100)^Y$2,0))</f>
        <v>0</v>
      </c>
      <c r="AA558" s="136">
        <f>IF(pbi_sta_amount="n/a",Inputs!AB170,IF(AND(AA$2&lt;=pbi_sta_term,AA$2&lt;=analysis_period),pbi_sta_amount*(1+pbi_sta_escal/100)^Z$2,0))</f>
        <v>0</v>
      </c>
      <c r="AB558" s="136">
        <f>IF(pbi_sta_amount="n/a",Inputs!AC170,IF(AND(AB$2&lt;=pbi_sta_term,AB$2&lt;=analysis_period),pbi_sta_amount*(1+pbi_sta_escal/100)^AA$2,0))</f>
        <v>0</v>
      </c>
      <c r="AC558" s="136">
        <f>IF(pbi_sta_amount="n/a",Inputs!AD170,IF(AND(AC$2&lt;=pbi_sta_term,AC$2&lt;=analysis_period),pbi_sta_amount*(1+pbi_sta_escal/100)^AB$2,0))</f>
        <v>0</v>
      </c>
      <c r="AD558" s="136">
        <f>IF(pbi_sta_amount="n/a",Inputs!AE170,IF(AND(AD$2&lt;=pbi_sta_term,AD$2&lt;=analysis_period),pbi_sta_amount*(1+pbi_sta_escal/100)^AC$2,0))</f>
        <v>0</v>
      </c>
      <c r="AE558" s="136">
        <f>IF(pbi_sta_amount="n/a",Inputs!AF170,IF(AND(AE$2&lt;=pbi_sta_term,AE$2&lt;=analysis_period),pbi_sta_amount*(1+pbi_sta_escal/100)^AD$2,0))</f>
        <v>0</v>
      </c>
      <c r="AF558" s="136">
        <f>IF(pbi_sta_amount="n/a",Inputs!AG170,IF(AND(AF$2&lt;=pbi_sta_term,AF$2&lt;=analysis_period),pbi_sta_amount*(1+pbi_sta_escal/100)^AE$2,0))</f>
        <v>0</v>
      </c>
      <c r="AG558" s="136">
        <f>IF(pbi_sta_amount="n/a",Inputs!AH170,IF(AND(AG$2&lt;=pbi_sta_term,AG$2&lt;=analysis_period),pbi_sta_amount*(1+pbi_sta_escal/100)^AF$2,0))</f>
        <v>0</v>
      </c>
      <c r="AH558" s="136">
        <f>IF(pbi_sta_amount="n/a",Inputs!AI170,IF(AND(AH$2&lt;=pbi_sta_term,AH$2&lt;=analysis_period),pbi_sta_amount*(1+pbi_sta_escal/100)^AG$2,0))</f>
        <v>0</v>
      </c>
      <c r="AI558" s="136">
        <f>IF(pbi_sta_amount="n/a",Inputs!AJ170,IF(AND(AI$2&lt;=pbi_sta_term,AI$2&lt;=analysis_period),pbi_sta_amount*(1+pbi_sta_escal/100)^AH$2,0))</f>
        <v>0</v>
      </c>
      <c r="AJ558" s="136">
        <f>IF(pbi_sta_amount="n/a",Inputs!AK170,IF(AND(AJ$2&lt;=pbi_sta_term,AJ$2&lt;=analysis_period),pbi_sta_amount*(1+pbi_sta_escal/100)^AI$2,0))</f>
        <v>0</v>
      </c>
      <c r="AK558" s="136">
        <f>IF(pbi_sta_amount="n/a",Inputs!AL170,IF(AND(AK$2&lt;=pbi_sta_term,AK$2&lt;=analysis_period),pbi_sta_amount*(1+pbi_sta_escal/100)^AJ$2,0))</f>
        <v>0</v>
      </c>
      <c r="AL558" s="136">
        <f>IF(pbi_sta_amount="n/a",Inputs!AM170,IF(AND(AL$2&lt;=pbi_sta_term,AL$2&lt;=analysis_period),pbi_sta_amount*(1+pbi_sta_escal/100)^AK$2,0))</f>
        <v>0</v>
      </c>
      <c r="AM558" s="136">
        <f>IF(pbi_sta_amount="n/a",Inputs!AN170,IF(AND(AM$2&lt;=pbi_sta_term,AM$2&lt;=analysis_period),pbi_sta_amount*(1+pbi_sta_escal/100)^AL$2,0))</f>
        <v>0</v>
      </c>
      <c r="AN558" s="136">
        <f>IF(pbi_sta_amount="n/a",Inputs!AO170,IF(AND(AN$2&lt;=pbi_sta_term,AN$2&lt;=analysis_period),pbi_sta_amount*(1+pbi_sta_escal/100)^AM$2,0))</f>
        <v>0</v>
      </c>
      <c r="AO558" s="136">
        <f>IF(pbi_sta_amount="n/a",Inputs!AP170,IF(AND(AO$2&lt;=pbi_sta_term,AO$2&lt;=analysis_period),pbi_sta_amount*(1+pbi_sta_escal/100)^AN$2,0))</f>
        <v>0</v>
      </c>
      <c r="AP558" s="136">
        <f>IF(pbi_sta_amount="n/a",Inputs!AQ170,IF(AND(AP$2&lt;=pbi_sta_term,AP$2&lt;=analysis_period),pbi_sta_amount*(1+pbi_sta_escal/100)^AO$2,0))</f>
        <v>0</v>
      </c>
    </row>
    <row r="559" spans="1:42" x14ac:dyDescent="0.2">
      <c r="A559" s="364" t="s">
        <v>379</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Inputs!B132</f>
        <v>Utility ($/kWh)</v>
      </c>
    </row>
    <row r="562" spans="1:42" x14ac:dyDescent="0.2">
      <c r="A562" s="27" t="s">
        <v>36</v>
      </c>
      <c r="C562" s="136">
        <f>IF(pbi_uti_amount="n/a",Inputs!D171,IF(AND(C$2&lt;=pbi_uti_term,C$2&lt;=analysis_period),pbi_uti_amount*(1+pbi_uti_escal/100)^B$2,0))</f>
        <v>0</v>
      </c>
      <c r="D562" s="136">
        <f>IF(pbi_uti_amount="n/a",Inputs!E171,IF(AND(D$2&lt;=pbi_uti_term,D$2&lt;=analysis_period),pbi_uti_amount*(1+pbi_uti_escal/100)^C$2,0))</f>
        <v>0</v>
      </c>
      <c r="E562" s="136">
        <f>IF(pbi_uti_amount="n/a",Inputs!F171,IF(AND(E$2&lt;=pbi_uti_term,E$2&lt;=analysis_period),pbi_uti_amount*(1+pbi_uti_escal/100)^D$2,0))</f>
        <v>0</v>
      </c>
      <c r="F562" s="136">
        <f>IF(pbi_uti_amount="n/a",Inputs!G171,IF(AND(F$2&lt;=pbi_uti_term,F$2&lt;=analysis_period),pbi_uti_amount*(1+pbi_uti_escal/100)^E$2,0))</f>
        <v>0</v>
      </c>
      <c r="G562" s="136">
        <f>IF(pbi_uti_amount="n/a",Inputs!H171,IF(AND(G$2&lt;=pbi_uti_term,G$2&lt;=analysis_period),pbi_uti_amount*(1+pbi_uti_escal/100)^F$2,0))</f>
        <v>0</v>
      </c>
      <c r="H562" s="136">
        <f>IF(pbi_uti_amount="n/a",Inputs!I171,IF(AND(H$2&lt;=pbi_uti_term,H$2&lt;=analysis_period),pbi_uti_amount*(1+pbi_uti_escal/100)^G$2,0))</f>
        <v>0</v>
      </c>
      <c r="I562" s="136">
        <f>IF(pbi_uti_amount="n/a",Inputs!J171,IF(AND(I$2&lt;=pbi_uti_term,I$2&lt;=analysis_period),pbi_uti_amount*(1+pbi_uti_escal/100)^H$2,0))</f>
        <v>0</v>
      </c>
      <c r="J562" s="136">
        <f>IF(pbi_uti_amount="n/a",Inputs!K171,IF(AND(J$2&lt;=pbi_uti_term,J$2&lt;=analysis_period),pbi_uti_amount*(1+pbi_uti_escal/100)^I$2,0))</f>
        <v>0</v>
      </c>
      <c r="K562" s="136">
        <f>IF(pbi_uti_amount="n/a",Inputs!L171,IF(AND(K$2&lt;=pbi_uti_term,K$2&lt;=analysis_period),pbi_uti_amount*(1+pbi_uti_escal/100)^J$2,0))</f>
        <v>0</v>
      </c>
      <c r="L562" s="136">
        <f>IF(pbi_uti_amount="n/a",Inputs!M171,IF(AND(L$2&lt;=pbi_uti_term,L$2&lt;=analysis_period),pbi_uti_amount*(1+pbi_uti_escal/100)^K$2,0))</f>
        <v>0</v>
      </c>
      <c r="M562" s="136">
        <f>IF(pbi_uti_amount="n/a",Inputs!N171,IF(AND(M$2&lt;=pbi_uti_term,M$2&lt;=analysis_period),pbi_uti_amount*(1+pbi_uti_escal/100)^L$2,0))</f>
        <v>0</v>
      </c>
      <c r="N562" s="136">
        <f>IF(pbi_uti_amount="n/a",Inputs!O171,IF(AND(N$2&lt;=pbi_uti_term,N$2&lt;=analysis_period),pbi_uti_amount*(1+pbi_uti_escal/100)^M$2,0))</f>
        <v>0</v>
      </c>
      <c r="O562" s="136">
        <f>IF(pbi_uti_amount="n/a",Inputs!P171,IF(AND(O$2&lt;=pbi_uti_term,O$2&lt;=analysis_period),pbi_uti_amount*(1+pbi_uti_escal/100)^N$2,0))</f>
        <v>0</v>
      </c>
      <c r="P562" s="136">
        <f>IF(pbi_uti_amount="n/a",Inputs!Q171,IF(AND(P$2&lt;=pbi_uti_term,P$2&lt;=analysis_period),pbi_uti_amount*(1+pbi_uti_escal/100)^O$2,0))</f>
        <v>0</v>
      </c>
      <c r="Q562" s="136">
        <f>IF(pbi_uti_amount="n/a",Inputs!R171,IF(AND(Q$2&lt;=pbi_uti_term,Q$2&lt;=analysis_period),pbi_uti_amount*(1+pbi_uti_escal/100)^P$2,0))</f>
        <v>0</v>
      </c>
      <c r="R562" s="136">
        <f>IF(pbi_uti_amount="n/a",Inputs!S171,IF(AND(R$2&lt;=pbi_uti_term,R$2&lt;=analysis_period),pbi_uti_amount*(1+pbi_uti_escal/100)^Q$2,0))</f>
        <v>0</v>
      </c>
      <c r="S562" s="136">
        <f>IF(pbi_uti_amount="n/a",Inputs!T171,IF(AND(S$2&lt;=pbi_uti_term,S$2&lt;=analysis_period),pbi_uti_amount*(1+pbi_uti_escal/100)^R$2,0))</f>
        <v>0</v>
      </c>
      <c r="T562" s="136">
        <f>IF(pbi_uti_amount="n/a",Inputs!U171,IF(AND(T$2&lt;=pbi_uti_term,T$2&lt;=analysis_period),pbi_uti_amount*(1+pbi_uti_escal/100)^S$2,0))</f>
        <v>0</v>
      </c>
      <c r="U562" s="136">
        <f>IF(pbi_uti_amount="n/a",Inputs!V171,IF(AND(U$2&lt;=pbi_uti_term,U$2&lt;=analysis_period),pbi_uti_amount*(1+pbi_uti_escal/100)^T$2,0))</f>
        <v>0</v>
      </c>
      <c r="V562" s="136">
        <f>IF(pbi_uti_amount="n/a",Inputs!W171,IF(AND(V$2&lt;=pbi_uti_term,V$2&lt;=analysis_period),pbi_uti_amount*(1+pbi_uti_escal/100)^U$2,0))</f>
        <v>0</v>
      </c>
      <c r="W562" s="136">
        <f>IF(pbi_uti_amount="n/a",Inputs!X171,IF(AND(W$2&lt;=pbi_uti_term,W$2&lt;=analysis_period),pbi_uti_amount*(1+pbi_uti_escal/100)^V$2,0))</f>
        <v>0</v>
      </c>
      <c r="X562" s="136">
        <f>IF(pbi_uti_amount="n/a",Inputs!Y171,IF(AND(X$2&lt;=pbi_uti_term,X$2&lt;=analysis_period),pbi_uti_amount*(1+pbi_uti_escal/100)^W$2,0))</f>
        <v>0</v>
      </c>
      <c r="Y562" s="136">
        <f>IF(pbi_uti_amount="n/a",Inputs!Z171,IF(AND(Y$2&lt;=pbi_uti_term,Y$2&lt;=analysis_period),pbi_uti_amount*(1+pbi_uti_escal/100)^X$2,0))</f>
        <v>0</v>
      </c>
      <c r="Z562" s="136">
        <f>IF(pbi_uti_amount="n/a",Inputs!AA171,IF(AND(Z$2&lt;=pbi_uti_term,Z$2&lt;=analysis_period),pbi_uti_amount*(1+pbi_uti_escal/100)^Y$2,0))</f>
        <v>0</v>
      </c>
      <c r="AA562" s="136">
        <f>IF(pbi_uti_amount="n/a",Inputs!AB171,IF(AND(AA$2&lt;=pbi_uti_term,AA$2&lt;=analysis_period),pbi_uti_amount*(1+pbi_uti_escal/100)^Z$2,0))</f>
        <v>0</v>
      </c>
      <c r="AB562" s="136">
        <f>IF(pbi_uti_amount="n/a",Inputs!AC171,IF(AND(AB$2&lt;=pbi_uti_term,AB$2&lt;=analysis_period),pbi_uti_amount*(1+pbi_uti_escal/100)^AA$2,0))</f>
        <v>0</v>
      </c>
      <c r="AC562" s="136">
        <f>IF(pbi_uti_amount="n/a",Inputs!AD171,IF(AND(AC$2&lt;=pbi_uti_term,AC$2&lt;=analysis_period),pbi_uti_amount*(1+pbi_uti_escal/100)^AB$2,0))</f>
        <v>0</v>
      </c>
      <c r="AD562" s="136">
        <f>IF(pbi_uti_amount="n/a",Inputs!AE171,IF(AND(AD$2&lt;=pbi_uti_term,AD$2&lt;=analysis_period),pbi_uti_amount*(1+pbi_uti_escal/100)^AC$2,0))</f>
        <v>0</v>
      </c>
      <c r="AE562" s="136">
        <f>IF(pbi_uti_amount="n/a",Inputs!AF171,IF(AND(AE$2&lt;=pbi_uti_term,AE$2&lt;=analysis_period),pbi_uti_amount*(1+pbi_uti_escal/100)^AD$2,0))</f>
        <v>0</v>
      </c>
      <c r="AF562" s="136">
        <f>IF(pbi_uti_amount="n/a",Inputs!AG171,IF(AND(AF$2&lt;=pbi_uti_term,AF$2&lt;=analysis_period),pbi_uti_amount*(1+pbi_uti_escal/100)^AE$2,0))</f>
        <v>0</v>
      </c>
      <c r="AG562" s="136">
        <f>IF(pbi_uti_amount="n/a",Inputs!AH171,IF(AND(AG$2&lt;=pbi_uti_term,AG$2&lt;=analysis_period),pbi_uti_amount*(1+pbi_uti_escal/100)^AF$2,0))</f>
        <v>0</v>
      </c>
      <c r="AH562" s="136">
        <f>IF(pbi_uti_amount="n/a",Inputs!AI171,IF(AND(AH$2&lt;=pbi_uti_term,AH$2&lt;=analysis_period),pbi_uti_amount*(1+pbi_uti_escal/100)^AG$2,0))</f>
        <v>0</v>
      </c>
      <c r="AI562" s="136">
        <f>IF(pbi_uti_amount="n/a",Inputs!AJ171,IF(AND(AI$2&lt;=pbi_uti_term,AI$2&lt;=analysis_period),pbi_uti_amount*(1+pbi_uti_escal/100)^AH$2,0))</f>
        <v>0</v>
      </c>
      <c r="AJ562" s="136">
        <f>IF(pbi_uti_amount="n/a",Inputs!AK171,IF(AND(AJ$2&lt;=pbi_uti_term,AJ$2&lt;=analysis_period),pbi_uti_amount*(1+pbi_uti_escal/100)^AI$2,0))</f>
        <v>0</v>
      </c>
      <c r="AK562" s="136">
        <f>IF(pbi_uti_amount="n/a",Inputs!AL171,IF(AND(AK$2&lt;=pbi_uti_term,AK$2&lt;=analysis_period),pbi_uti_amount*(1+pbi_uti_escal/100)^AJ$2,0))</f>
        <v>0</v>
      </c>
      <c r="AL562" s="136">
        <f>IF(pbi_uti_amount="n/a",Inputs!AM171,IF(AND(AL$2&lt;=pbi_uti_term,AL$2&lt;=analysis_period),pbi_uti_amount*(1+pbi_uti_escal/100)^AK$2,0))</f>
        <v>0</v>
      </c>
      <c r="AM562" s="136">
        <f>IF(pbi_uti_amount="n/a",Inputs!AN171,IF(AND(AM$2&lt;=pbi_uti_term,AM$2&lt;=analysis_period),pbi_uti_amount*(1+pbi_uti_escal/100)^AL$2,0))</f>
        <v>0</v>
      </c>
      <c r="AN562" s="136">
        <f>IF(pbi_uti_amount="n/a",Inputs!AO171,IF(AND(AN$2&lt;=pbi_uti_term,AN$2&lt;=analysis_period),pbi_uti_amount*(1+pbi_uti_escal/100)^AM$2,0))</f>
        <v>0</v>
      </c>
      <c r="AO562" s="136">
        <f>IF(pbi_uti_amount="n/a",Inputs!AP171,IF(AND(AO$2&lt;=pbi_uti_term,AO$2&lt;=analysis_period),pbi_uti_amount*(1+pbi_uti_escal/100)^AN$2,0))</f>
        <v>0</v>
      </c>
      <c r="AP562" s="136">
        <f>IF(pbi_uti_amount="n/a",Inputs!AQ171,IF(AND(AP$2&lt;=pbi_uti_term,AP$2&lt;=analysis_period),pbi_uti_amount*(1+pbi_uti_escal/100)^AO$2,0))</f>
        <v>0</v>
      </c>
    </row>
    <row r="563" spans="1:42" x14ac:dyDescent="0.2">
      <c r="A563" s="364" t="s">
        <v>379</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Inputs!B133</f>
        <v>Other ($/kWh)</v>
      </c>
    </row>
    <row r="566" spans="1:42" x14ac:dyDescent="0.2">
      <c r="A566" s="27" t="s">
        <v>36</v>
      </c>
      <c r="C566" s="143">
        <f>IF(pbi_oth_amount="n/a",Inputs!D172,IF(AND(C$2&lt;=pbi_oth_term,C$2&lt;=analysis_period),pbi_oth_amount*(1+pbi_oth_escal/100)^B$2,0))</f>
        <v>0</v>
      </c>
      <c r="D566" s="143">
        <f>IF(pbi_oth_amount="n/a",Inputs!E172,IF(AND(D$2&lt;=pbi_oth_term,D$2&lt;=analysis_period),pbi_oth_amount*(1+pbi_oth_escal/100)^C$2,0))</f>
        <v>0</v>
      </c>
      <c r="E566" s="143">
        <f>IF(pbi_oth_amount="n/a",Inputs!F172,IF(AND(E$2&lt;=pbi_oth_term,E$2&lt;=analysis_period),pbi_oth_amount*(1+pbi_oth_escal/100)^D$2,0))</f>
        <v>0</v>
      </c>
      <c r="F566" s="143">
        <f>IF(pbi_oth_amount="n/a",Inputs!G172,IF(AND(F$2&lt;=pbi_oth_term,F$2&lt;=analysis_period),pbi_oth_amount*(1+pbi_oth_escal/100)^E$2,0))</f>
        <v>0</v>
      </c>
      <c r="G566" s="143">
        <f>IF(pbi_oth_amount="n/a",Inputs!H172,IF(AND(G$2&lt;=pbi_oth_term,G$2&lt;=analysis_period),pbi_oth_amount*(1+pbi_oth_escal/100)^F$2,0))</f>
        <v>0</v>
      </c>
      <c r="H566" s="143">
        <f>IF(pbi_oth_amount="n/a",Inputs!I172,IF(AND(H$2&lt;=pbi_oth_term,H$2&lt;=analysis_period),pbi_oth_amount*(1+pbi_oth_escal/100)^G$2,0))</f>
        <v>0</v>
      </c>
      <c r="I566" s="143">
        <f>IF(pbi_oth_amount="n/a",Inputs!J172,IF(AND(I$2&lt;=pbi_oth_term,I$2&lt;=analysis_period),pbi_oth_amount*(1+pbi_oth_escal/100)^H$2,0))</f>
        <v>0</v>
      </c>
      <c r="J566" s="143">
        <f>IF(pbi_oth_amount="n/a",Inputs!K172,IF(AND(J$2&lt;=pbi_oth_term,J$2&lt;=analysis_period),pbi_oth_amount*(1+pbi_oth_escal/100)^I$2,0))</f>
        <v>0</v>
      </c>
      <c r="K566" s="143">
        <f>IF(pbi_oth_amount="n/a",Inputs!L172,IF(AND(K$2&lt;=pbi_oth_term,K$2&lt;=analysis_period),pbi_oth_amount*(1+pbi_oth_escal/100)^J$2,0))</f>
        <v>0</v>
      </c>
      <c r="L566" s="143">
        <f>IF(pbi_oth_amount="n/a",Inputs!M172,IF(AND(L$2&lt;=pbi_oth_term,L$2&lt;=analysis_period),pbi_oth_amount*(1+pbi_oth_escal/100)^K$2,0))</f>
        <v>0</v>
      </c>
      <c r="M566" s="143">
        <f>IF(pbi_oth_amount="n/a",Inputs!N172,IF(AND(M$2&lt;=pbi_oth_term,M$2&lt;=analysis_period),pbi_oth_amount*(1+pbi_oth_escal/100)^L$2,0))</f>
        <v>0</v>
      </c>
      <c r="N566" s="143">
        <f>IF(pbi_oth_amount="n/a",Inputs!O172,IF(AND(N$2&lt;=pbi_oth_term,N$2&lt;=analysis_period),pbi_oth_amount*(1+pbi_oth_escal/100)^M$2,0))</f>
        <v>0</v>
      </c>
      <c r="O566" s="143">
        <f>IF(pbi_oth_amount="n/a",Inputs!P172,IF(AND(O$2&lt;=pbi_oth_term,O$2&lt;=analysis_period),pbi_oth_amount*(1+pbi_oth_escal/100)^N$2,0))</f>
        <v>0</v>
      </c>
      <c r="P566" s="143">
        <f>IF(pbi_oth_amount="n/a",Inputs!Q172,IF(AND(P$2&lt;=pbi_oth_term,P$2&lt;=analysis_period),pbi_oth_amount*(1+pbi_oth_escal/100)^O$2,0))</f>
        <v>0</v>
      </c>
      <c r="Q566" s="143">
        <f>IF(pbi_oth_amount="n/a",Inputs!R172,IF(AND(Q$2&lt;=pbi_oth_term,Q$2&lt;=analysis_period),pbi_oth_amount*(1+pbi_oth_escal/100)^P$2,0))</f>
        <v>0</v>
      </c>
      <c r="R566" s="143">
        <f>IF(pbi_oth_amount="n/a",Inputs!S172,IF(AND(R$2&lt;=pbi_oth_term,R$2&lt;=analysis_period),pbi_oth_amount*(1+pbi_oth_escal/100)^Q$2,0))</f>
        <v>0</v>
      </c>
      <c r="S566" s="143">
        <f>IF(pbi_oth_amount="n/a",Inputs!T172,IF(AND(S$2&lt;=pbi_oth_term,S$2&lt;=analysis_period),pbi_oth_amount*(1+pbi_oth_escal/100)^R$2,0))</f>
        <v>0</v>
      </c>
      <c r="T566" s="143">
        <f>IF(pbi_oth_amount="n/a",Inputs!U172,IF(AND(T$2&lt;=pbi_oth_term,T$2&lt;=analysis_period),pbi_oth_amount*(1+pbi_oth_escal/100)^S$2,0))</f>
        <v>0</v>
      </c>
      <c r="U566" s="143">
        <f>IF(pbi_oth_amount="n/a",Inputs!V172,IF(AND(U$2&lt;=pbi_oth_term,U$2&lt;=analysis_period),pbi_oth_amount*(1+pbi_oth_escal/100)^T$2,0))</f>
        <v>0</v>
      </c>
      <c r="V566" s="143">
        <f>IF(pbi_oth_amount="n/a",Inputs!W172,IF(AND(V$2&lt;=pbi_oth_term,V$2&lt;=analysis_period),pbi_oth_amount*(1+pbi_oth_escal/100)^U$2,0))</f>
        <v>0</v>
      </c>
      <c r="W566" s="143">
        <f>IF(pbi_oth_amount="n/a",Inputs!X172,IF(AND(W$2&lt;=pbi_oth_term,W$2&lt;=analysis_period),pbi_oth_amount*(1+pbi_oth_escal/100)^V$2,0))</f>
        <v>0</v>
      </c>
      <c r="X566" s="143">
        <f>IF(pbi_oth_amount="n/a",Inputs!Y172,IF(AND(X$2&lt;=pbi_oth_term,X$2&lt;=analysis_period),pbi_oth_amount*(1+pbi_oth_escal/100)^W$2,0))</f>
        <v>0</v>
      </c>
      <c r="Y566" s="143">
        <f>IF(pbi_oth_amount="n/a",Inputs!Z172,IF(AND(Y$2&lt;=pbi_oth_term,Y$2&lt;=analysis_period),pbi_oth_amount*(1+pbi_oth_escal/100)^X$2,0))</f>
        <v>0</v>
      </c>
      <c r="Z566" s="143">
        <f>IF(pbi_oth_amount="n/a",Inputs!AA172,IF(AND(Z$2&lt;=pbi_oth_term,Z$2&lt;=analysis_period),pbi_oth_amount*(1+pbi_oth_escal/100)^Y$2,0))</f>
        <v>0</v>
      </c>
      <c r="AA566" s="143">
        <f>IF(pbi_oth_amount="n/a",Inputs!AB172,IF(AND(AA$2&lt;=pbi_oth_term,AA$2&lt;=analysis_period),pbi_oth_amount*(1+pbi_oth_escal/100)^Z$2,0))</f>
        <v>0</v>
      </c>
      <c r="AB566" s="143">
        <f>IF(pbi_oth_amount="n/a",Inputs!AC172,IF(AND(AB$2&lt;=pbi_oth_term,AB$2&lt;=analysis_period),pbi_oth_amount*(1+pbi_oth_escal/100)^AA$2,0))</f>
        <v>0</v>
      </c>
      <c r="AC566" s="143">
        <f>IF(pbi_oth_amount="n/a",Inputs!AD172,IF(AND(AC$2&lt;=pbi_oth_term,AC$2&lt;=analysis_period),pbi_oth_amount*(1+pbi_oth_escal/100)^AB$2,0))</f>
        <v>0</v>
      </c>
      <c r="AD566" s="143">
        <f>IF(pbi_oth_amount="n/a",Inputs!AE172,IF(AND(AD$2&lt;=pbi_oth_term,AD$2&lt;=analysis_period),pbi_oth_amount*(1+pbi_oth_escal/100)^AC$2,0))</f>
        <v>0</v>
      </c>
      <c r="AE566" s="143">
        <f>IF(pbi_oth_amount="n/a",Inputs!AF172,IF(AND(AE$2&lt;=pbi_oth_term,AE$2&lt;=analysis_period),pbi_oth_amount*(1+pbi_oth_escal/100)^AD$2,0))</f>
        <v>0</v>
      </c>
      <c r="AF566" s="143">
        <f>IF(pbi_oth_amount="n/a",Inputs!AG172,IF(AND(AF$2&lt;=pbi_oth_term,AF$2&lt;=analysis_period),pbi_oth_amount*(1+pbi_oth_escal/100)^AE$2,0))</f>
        <v>0</v>
      </c>
      <c r="AG566" s="143">
        <f>IF(pbi_oth_amount="n/a",Inputs!AH172,IF(AND(AG$2&lt;=pbi_oth_term,AG$2&lt;=analysis_period),pbi_oth_amount*(1+pbi_oth_escal/100)^AF$2,0))</f>
        <v>0</v>
      </c>
      <c r="AH566" s="143">
        <f>IF(pbi_oth_amount="n/a",Inputs!AI172,IF(AND(AH$2&lt;=pbi_oth_term,AH$2&lt;=analysis_period),pbi_oth_amount*(1+pbi_oth_escal/100)^AG$2,0))</f>
        <v>0</v>
      </c>
      <c r="AI566" s="143">
        <f>IF(pbi_oth_amount="n/a",Inputs!AJ172,IF(AND(AI$2&lt;=pbi_oth_term,AI$2&lt;=analysis_period),pbi_oth_amount*(1+pbi_oth_escal/100)^AH$2,0))</f>
        <v>0</v>
      </c>
      <c r="AJ566" s="143">
        <f>IF(pbi_oth_amount="n/a",Inputs!AK172,IF(AND(AJ$2&lt;=pbi_oth_term,AJ$2&lt;=analysis_period),pbi_oth_amount*(1+pbi_oth_escal/100)^AI$2,0))</f>
        <v>0</v>
      </c>
      <c r="AK566" s="143">
        <f>IF(pbi_oth_amount="n/a",Inputs!AL172,IF(AND(AK$2&lt;=pbi_oth_term,AK$2&lt;=analysis_period),pbi_oth_amount*(1+pbi_oth_escal/100)^AJ$2,0))</f>
        <v>0</v>
      </c>
      <c r="AL566" s="143">
        <f>IF(pbi_oth_amount="n/a",Inputs!AM172,IF(AND(AL$2&lt;=pbi_oth_term,AL$2&lt;=analysis_period),pbi_oth_amount*(1+pbi_oth_escal/100)^AK$2,0))</f>
        <v>0</v>
      </c>
      <c r="AM566" s="143">
        <f>IF(pbi_oth_amount="n/a",Inputs!AN172,IF(AND(AM$2&lt;=pbi_oth_term,AM$2&lt;=analysis_period),pbi_oth_amount*(1+pbi_oth_escal/100)^AL$2,0))</f>
        <v>0</v>
      </c>
      <c r="AN566" s="143">
        <f>IF(pbi_oth_amount="n/a",Inputs!AO172,IF(AND(AN$2&lt;=pbi_oth_term,AN$2&lt;=analysis_period),pbi_oth_amount*(1+pbi_oth_escal/100)^AM$2,0))</f>
        <v>0</v>
      </c>
      <c r="AO566" s="143">
        <f>IF(pbi_oth_amount="n/a",Inputs!AP172,IF(AND(AO$2&lt;=pbi_oth_term,AO$2&lt;=analysis_period),pbi_oth_amount*(1+pbi_oth_escal/100)^AN$2,0))</f>
        <v>0</v>
      </c>
      <c r="AP566" s="143">
        <f>IF(pbi_oth_amount="n/a",Inputs!AQ172,IF(AND(AP$2&lt;=pbi_oth_term,AP$2&lt;=analysis_period),pbi_oth_amount*(1+pbi_oth_escal/100)^AO$2,0))</f>
        <v>0</v>
      </c>
    </row>
    <row r="567" spans="1:42" x14ac:dyDescent="0.2">
      <c r="A567" s="364" t="s">
        <v>379</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366">
        <f>IF(C$607="N/A",IF(C$608="N/A",C$609+C$591,C$608),C$607)</f>
        <v>0</v>
      </c>
      <c r="D574" s="365">
        <f t="shared" ref="D574:AP574" si="276">IF(D$592="N/A",IF(D$593="N/A",D$594+D$575,D$593),D$592)</f>
        <v>0</v>
      </c>
      <c r="E574" s="365">
        <f t="shared" si="276"/>
        <v>0</v>
      </c>
      <c r="F574" s="365">
        <f t="shared" si="276"/>
        <v>0</v>
      </c>
      <c r="G574" s="365">
        <f t="shared" si="276"/>
        <v>0</v>
      </c>
      <c r="H574" s="365">
        <f t="shared" si="276"/>
        <v>0</v>
      </c>
      <c r="I574" s="365">
        <f t="shared" si="276"/>
        <v>0</v>
      </c>
      <c r="J574" s="365">
        <f t="shared" si="276"/>
        <v>0</v>
      </c>
      <c r="K574" s="365">
        <f t="shared" si="276"/>
        <v>0</v>
      </c>
      <c r="L574" s="365">
        <f t="shared" si="276"/>
        <v>0</v>
      </c>
      <c r="M574" s="365">
        <f t="shared" si="276"/>
        <v>0</v>
      </c>
      <c r="N574" s="365">
        <f t="shared" si="276"/>
        <v>0</v>
      </c>
      <c r="O574" s="365">
        <f t="shared" si="276"/>
        <v>0</v>
      </c>
      <c r="P574" s="365">
        <f t="shared" si="276"/>
        <v>0</v>
      </c>
      <c r="Q574" s="365">
        <f t="shared" si="276"/>
        <v>0</v>
      </c>
      <c r="R574" s="365">
        <f t="shared" si="276"/>
        <v>0</v>
      </c>
      <c r="S574" s="365">
        <f t="shared" si="276"/>
        <v>0</v>
      </c>
      <c r="T574" s="365">
        <f t="shared" si="276"/>
        <v>0</v>
      </c>
      <c r="U574" s="365">
        <f t="shared" si="276"/>
        <v>0</v>
      </c>
      <c r="V574" s="365">
        <f t="shared" si="276"/>
        <v>0</v>
      </c>
      <c r="W574" s="365">
        <f t="shared" si="276"/>
        <v>0</v>
      </c>
      <c r="X574" s="365">
        <f t="shared" si="276"/>
        <v>0</v>
      </c>
      <c r="Y574" s="365">
        <f t="shared" si="276"/>
        <v>0</v>
      </c>
      <c r="Z574" s="365">
        <f t="shared" si="276"/>
        <v>0</v>
      </c>
      <c r="AA574" s="365">
        <f t="shared" si="276"/>
        <v>0</v>
      </c>
      <c r="AB574" s="365">
        <f t="shared" si="276"/>
        <v>0</v>
      </c>
      <c r="AC574" s="365">
        <f t="shared" si="276"/>
        <v>0</v>
      </c>
      <c r="AD574" s="365">
        <f t="shared" si="276"/>
        <v>0</v>
      </c>
      <c r="AE574" s="365">
        <f t="shared" si="276"/>
        <v>0</v>
      </c>
      <c r="AF574" s="365">
        <f t="shared" si="276"/>
        <v>0</v>
      </c>
      <c r="AG574" s="365">
        <f t="shared" si="276"/>
        <v>0</v>
      </c>
      <c r="AH574" s="365">
        <f t="shared" si="276"/>
        <v>0</v>
      </c>
      <c r="AI574" s="365">
        <f t="shared" si="276"/>
        <v>0</v>
      </c>
      <c r="AJ574" s="365">
        <f t="shared" si="276"/>
        <v>0</v>
      </c>
      <c r="AK574" s="365">
        <f t="shared" si="276"/>
        <v>0</v>
      </c>
      <c r="AL574" s="365">
        <f t="shared" si="276"/>
        <v>0</v>
      </c>
      <c r="AM574" s="365">
        <f t="shared" si="276"/>
        <v>0</v>
      </c>
      <c r="AN574" s="365">
        <f t="shared" si="276"/>
        <v>0</v>
      </c>
      <c r="AO574" s="365">
        <f t="shared" si="276"/>
        <v>0</v>
      </c>
      <c r="AP574" s="365">
        <f t="shared" si="276"/>
        <v>0</v>
      </c>
    </row>
    <row r="575" spans="1:42" s="16" customFormat="1" x14ac:dyDescent="0.2">
      <c r="A575" s="27" t="s">
        <v>195</v>
      </c>
      <c r="B575" s="162"/>
      <c r="C575" s="365">
        <f t="shared" ref="C575:AP575" si="277">IF(AND(C$2&lt;=term_tenor,C$2&lt;=analysis_period),B$577*term_int_rate/100,0)</f>
        <v>0</v>
      </c>
      <c r="D575" s="365">
        <f t="shared" si="277"/>
        <v>0</v>
      </c>
      <c r="E575" s="365">
        <f t="shared" si="277"/>
        <v>0</v>
      </c>
      <c r="F575" s="365">
        <f t="shared" si="277"/>
        <v>0</v>
      </c>
      <c r="G575" s="365">
        <f t="shared" si="277"/>
        <v>0</v>
      </c>
      <c r="H575" s="365">
        <f t="shared" si="277"/>
        <v>0</v>
      </c>
      <c r="I575" s="365">
        <f t="shared" si="277"/>
        <v>0</v>
      </c>
      <c r="J575" s="365">
        <f t="shared" si="277"/>
        <v>0</v>
      </c>
      <c r="K575" s="365">
        <f t="shared" si="277"/>
        <v>0</v>
      </c>
      <c r="L575" s="365">
        <f t="shared" si="277"/>
        <v>0</v>
      </c>
      <c r="M575" s="365">
        <f t="shared" si="277"/>
        <v>0</v>
      </c>
      <c r="N575" s="365">
        <f t="shared" si="277"/>
        <v>0</v>
      </c>
      <c r="O575" s="365">
        <f t="shared" si="277"/>
        <v>0</v>
      </c>
      <c r="P575" s="365">
        <f t="shared" si="277"/>
        <v>0</v>
      </c>
      <c r="Q575" s="365">
        <f t="shared" si="277"/>
        <v>0</v>
      </c>
      <c r="R575" s="365">
        <f t="shared" si="277"/>
        <v>0</v>
      </c>
      <c r="S575" s="365">
        <f t="shared" si="277"/>
        <v>0</v>
      </c>
      <c r="T575" s="365">
        <f t="shared" si="277"/>
        <v>0</v>
      </c>
      <c r="U575" s="365">
        <f t="shared" si="277"/>
        <v>0</v>
      </c>
      <c r="V575" s="365">
        <f t="shared" si="277"/>
        <v>0</v>
      </c>
      <c r="W575" s="365">
        <f t="shared" si="277"/>
        <v>0</v>
      </c>
      <c r="X575" s="365">
        <f t="shared" si="277"/>
        <v>0</v>
      </c>
      <c r="Y575" s="365">
        <f t="shared" si="277"/>
        <v>0</v>
      </c>
      <c r="Z575" s="365">
        <f t="shared" si="277"/>
        <v>0</v>
      </c>
      <c r="AA575" s="365">
        <f t="shared" si="277"/>
        <v>0</v>
      </c>
      <c r="AB575" s="365">
        <f t="shared" si="277"/>
        <v>0</v>
      </c>
      <c r="AC575" s="365">
        <f t="shared" si="277"/>
        <v>0</v>
      </c>
      <c r="AD575" s="365">
        <f t="shared" si="277"/>
        <v>0</v>
      </c>
      <c r="AE575" s="365">
        <f t="shared" si="277"/>
        <v>0</v>
      </c>
      <c r="AF575" s="365">
        <f t="shared" si="277"/>
        <v>0</v>
      </c>
      <c r="AG575" s="365">
        <f t="shared" si="277"/>
        <v>0</v>
      </c>
      <c r="AH575" s="365">
        <f t="shared" si="277"/>
        <v>0</v>
      </c>
      <c r="AI575" s="365">
        <f t="shared" si="277"/>
        <v>0</v>
      </c>
      <c r="AJ575" s="365">
        <f t="shared" si="277"/>
        <v>0</v>
      </c>
      <c r="AK575" s="365">
        <f t="shared" si="277"/>
        <v>0</v>
      </c>
      <c r="AL575" s="365">
        <f t="shared" si="277"/>
        <v>0</v>
      </c>
      <c r="AM575" s="365">
        <f t="shared" si="277"/>
        <v>0</v>
      </c>
      <c r="AN575" s="365">
        <f t="shared" si="277"/>
        <v>0</v>
      </c>
      <c r="AO575" s="365">
        <f t="shared" si="277"/>
        <v>0</v>
      </c>
      <c r="AP575" s="365">
        <f t="shared" si="277"/>
        <v>0</v>
      </c>
    </row>
    <row r="576" spans="1:42" s="16" customFormat="1" x14ac:dyDescent="0.2">
      <c r="A576" s="27" t="s">
        <v>194</v>
      </c>
      <c r="B576" s="166"/>
      <c r="C576" s="189">
        <f t="shared" ref="C576:AP576" si="278">IF(C$594="N/A",IF(C$2&gt;loan_moratorium,C$574-C$575,0),C$594)</f>
        <v>0</v>
      </c>
      <c r="D576" s="365">
        <f t="shared" si="278"/>
        <v>0</v>
      </c>
      <c r="E576" s="365">
        <f t="shared" si="278"/>
        <v>0</v>
      </c>
      <c r="F576" s="365">
        <f t="shared" si="278"/>
        <v>0</v>
      </c>
      <c r="G576" s="365">
        <f t="shared" si="278"/>
        <v>0</v>
      </c>
      <c r="H576" s="365">
        <f t="shared" si="278"/>
        <v>0</v>
      </c>
      <c r="I576" s="365">
        <f t="shared" si="278"/>
        <v>0</v>
      </c>
      <c r="J576" s="365">
        <f t="shared" si="278"/>
        <v>0</v>
      </c>
      <c r="K576" s="365">
        <f t="shared" si="278"/>
        <v>0</v>
      </c>
      <c r="L576" s="365">
        <f t="shared" si="278"/>
        <v>0</v>
      </c>
      <c r="M576" s="365">
        <f t="shared" si="278"/>
        <v>0</v>
      </c>
      <c r="N576" s="365">
        <f t="shared" si="278"/>
        <v>0</v>
      </c>
      <c r="O576" s="365">
        <f t="shared" si="278"/>
        <v>0</v>
      </c>
      <c r="P576" s="365">
        <f t="shared" si="278"/>
        <v>0</v>
      </c>
      <c r="Q576" s="365">
        <f t="shared" si="278"/>
        <v>0</v>
      </c>
      <c r="R576" s="365">
        <f t="shared" si="278"/>
        <v>0</v>
      </c>
      <c r="S576" s="365">
        <f t="shared" si="278"/>
        <v>0</v>
      </c>
      <c r="T576" s="365">
        <f t="shared" si="278"/>
        <v>0</v>
      </c>
      <c r="U576" s="365">
        <f t="shared" si="278"/>
        <v>0</v>
      </c>
      <c r="V576" s="365">
        <f t="shared" si="278"/>
        <v>0</v>
      </c>
      <c r="W576" s="365">
        <f t="shared" si="278"/>
        <v>0</v>
      </c>
      <c r="X576" s="365">
        <f t="shared" si="278"/>
        <v>0</v>
      </c>
      <c r="Y576" s="365">
        <f t="shared" si="278"/>
        <v>0</v>
      </c>
      <c r="Z576" s="365">
        <f t="shared" si="278"/>
        <v>0</v>
      </c>
      <c r="AA576" s="365">
        <f t="shared" si="278"/>
        <v>0</v>
      </c>
      <c r="AB576" s="365">
        <f t="shared" si="278"/>
        <v>0</v>
      </c>
      <c r="AC576" s="365">
        <f t="shared" si="278"/>
        <v>0</v>
      </c>
      <c r="AD576" s="365">
        <f t="shared" si="278"/>
        <v>0</v>
      </c>
      <c r="AE576" s="365">
        <f t="shared" si="278"/>
        <v>0</v>
      </c>
      <c r="AF576" s="365">
        <f t="shared" si="278"/>
        <v>0</v>
      </c>
      <c r="AG576" s="365">
        <f t="shared" si="278"/>
        <v>0</v>
      </c>
      <c r="AH576" s="365">
        <f t="shared" si="278"/>
        <v>0</v>
      </c>
      <c r="AI576" s="365">
        <f t="shared" si="278"/>
        <v>0</v>
      </c>
      <c r="AJ576" s="365">
        <f t="shared" si="278"/>
        <v>0</v>
      </c>
      <c r="AK576" s="365">
        <f t="shared" si="278"/>
        <v>0</v>
      </c>
      <c r="AL576" s="365">
        <f t="shared" si="278"/>
        <v>0</v>
      </c>
      <c r="AM576" s="365">
        <f t="shared" si="278"/>
        <v>0</v>
      </c>
      <c r="AN576" s="365">
        <f t="shared" si="278"/>
        <v>0</v>
      </c>
      <c r="AO576" s="365">
        <f t="shared" si="278"/>
        <v>0</v>
      </c>
      <c r="AP576" s="365">
        <f t="shared" si="278"/>
        <v>0</v>
      </c>
    </row>
    <row r="577" spans="1:42" s="16" customFormat="1" x14ac:dyDescent="0.2">
      <c r="A577" s="27" t="s">
        <v>264</v>
      </c>
      <c r="B577" s="194">
        <f>$B$589</f>
        <v>0</v>
      </c>
      <c r="C577" s="194">
        <f>B$577-C$576</f>
        <v>0</v>
      </c>
      <c r="D577" s="366">
        <f t="shared" ref="D577:AP577" si="279">C$577-D$576</f>
        <v>0</v>
      </c>
      <c r="E577" s="366">
        <f t="shared" si="279"/>
        <v>0</v>
      </c>
      <c r="F577" s="366">
        <f t="shared" si="279"/>
        <v>0</v>
      </c>
      <c r="G577" s="366">
        <f t="shared" si="279"/>
        <v>0</v>
      </c>
      <c r="H577" s="366">
        <f t="shared" si="279"/>
        <v>0</v>
      </c>
      <c r="I577" s="366">
        <f t="shared" si="279"/>
        <v>0</v>
      </c>
      <c r="J577" s="366">
        <f t="shared" si="279"/>
        <v>0</v>
      </c>
      <c r="K577" s="366">
        <f t="shared" si="279"/>
        <v>0</v>
      </c>
      <c r="L577" s="366">
        <f t="shared" si="279"/>
        <v>0</v>
      </c>
      <c r="M577" s="366">
        <f t="shared" si="279"/>
        <v>0</v>
      </c>
      <c r="N577" s="366">
        <f t="shared" si="279"/>
        <v>0</v>
      </c>
      <c r="O577" s="366">
        <f t="shared" si="279"/>
        <v>0</v>
      </c>
      <c r="P577" s="366">
        <f t="shared" si="279"/>
        <v>0</v>
      </c>
      <c r="Q577" s="366">
        <f t="shared" si="279"/>
        <v>0</v>
      </c>
      <c r="R577" s="366">
        <f t="shared" si="279"/>
        <v>0</v>
      </c>
      <c r="S577" s="366">
        <f t="shared" si="279"/>
        <v>0</v>
      </c>
      <c r="T577" s="366">
        <f t="shared" si="279"/>
        <v>0</v>
      </c>
      <c r="U577" s="366">
        <f t="shared" si="279"/>
        <v>0</v>
      </c>
      <c r="V577" s="366">
        <f t="shared" si="279"/>
        <v>0</v>
      </c>
      <c r="W577" s="366">
        <f t="shared" si="279"/>
        <v>0</v>
      </c>
      <c r="X577" s="366">
        <f t="shared" si="279"/>
        <v>0</v>
      </c>
      <c r="Y577" s="366">
        <f t="shared" si="279"/>
        <v>0</v>
      </c>
      <c r="Z577" s="366">
        <f t="shared" si="279"/>
        <v>0</v>
      </c>
      <c r="AA577" s="366">
        <f t="shared" si="279"/>
        <v>0</v>
      </c>
      <c r="AB577" s="366">
        <f t="shared" si="279"/>
        <v>0</v>
      </c>
      <c r="AC577" s="366">
        <f t="shared" si="279"/>
        <v>0</v>
      </c>
      <c r="AD577" s="366">
        <f t="shared" si="279"/>
        <v>0</v>
      </c>
      <c r="AE577" s="366">
        <f t="shared" si="279"/>
        <v>0</v>
      </c>
      <c r="AF577" s="366">
        <f t="shared" si="279"/>
        <v>0</v>
      </c>
      <c r="AG577" s="366">
        <f t="shared" si="279"/>
        <v>0</v>
      </c>
      <c r="AH577" s="366">
        <f t="shared" si="279"/>
        <v>0</v>
      </c>
      <c r="AI577" s="366">
        <f t="shared" si="279"/>
        <v>0</v>
      </c>
      <c r="AJ577" s="366">
        <f t="shared" si="279"/>
        <v>0</v>
      </c>
      <c r="AK577" s="366">
        <f t="shared" si="279"/>
        <v>0</v>
      </c>
      <c r="AL577" s="366">
        <f t="shared" si="279"/>
        <v>0</v>
      </c>
      <c r="AM577" s="366">
        <f t="shared" si="279"/>
        <v>0</v>
      </c>
      <c r="AN577" s="366">
        <f t="shared" si="279"/>
        <v>0</v>
      </c>
      <c r="AO577" s="366">
        <f t="shared" si="279"/>
        <v>0</v>
      </c>
      <c r="AP577" s="366">
        <f t="shared" si="279"/>
        <v>0</v>
      </c>
    </row>
    <row r="578" spans="1:42" s="16" customFormat="1" x14ac:dyDescent="0.2">
      <c r="A578" s="9"/>
      <c r="B578" s="194"/>
      <c r="C578" s="188"/>
    </row>
    <row r="579" spans="1:42" s="16" customFormat="1" x14ac:dyDescent="0.2">
      <c r="A579" s="23" t="s">
        <v>270</v>
      </c>
    </row>
    <row r="580" spans="1:42" s="16" customFormat="1" x14ac:dyDescent="0.2">
      <c r="A580" s="27" t="s">
        <v>30</v>
      </c>
      <c r="B580" s="166"/>
      <c r="C580" s="189">
        <f t="shared" ref="C580:AP580" si="280">IF(AND(C$2&lt;=term_tenor,C$2&lt;=analysis_period),C65,0)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318</v>
      </c>
      <c r="B581" s="162">
        <f t="shared" ref="B581:AP581" si="281">IF(AND(B$2&lt;=term_tenor,B$2&lt;=analysis_period),-B614-B620-B652-B684,0)</f>
        <v>0</v>
      </c>
      <c r="C581" s="162">
        <f t="shared" si="281"/>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272</v>
      </c>
      <c r="B582" s="365">
        <f>SUM(B580:B581)</f>
        <v>0</v>
      </c>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273</v>
      </c>
      <c r="B583" s="268">
        <f>IF(AND(B$2&lt;=term_tenor,B$2&lt;=analysis_period),1/(1+term_int_rate/100),0)</f>
        <v>1</v>
      </c>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271</v>
      </c>
      <c r="B584" s="365">
        <f>B582*B583</f>
        <v>0</v>
      </c>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265</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294</v>
      </c>
      <c r="B587" s="366">
        <f t="shared" ref="B587:AP587" si="285">IF(DebtServiceCoverageRatio="Calculated","N/A",IF(AND(B$2&lt;=term_tenor,B$2&lt;=analysis_period),IF(B$596=0,0,B$584/B$596),0))</f>
        <v>0</v>
      </c>
      <c r="C587" s="366">
        <f>IF(DebtServiceCoverageRatio="Calculated","N/A",IF(AND(C$2&lt;=term_tenor,C$2&lt;=analysis_period),IF(C$596=0,0,C$584/C$596),0))</f>
        <v>0</v>
      </c>
      <c r="D587" s="366">
        <f t="shared" si="285"/>
        <v>0</v>
      </c>
      <c r="E587" s="366">
        <f t="shared" si="285"/>
        <v>0</v>
      </c>
      <c r="F587" s="366">
        <f t="shared" si="285"/>
        <v>0</v>
      </c>
      <c r="G587" s="366">
        <f t="shared" si="285"/>
        <v>0</v>
      </c>
      <c r="H587" s="366">
        <f t="shared" si="285"/>
        <v>0</v>
      </c>
      <c r="I587" s="366">
        <f t="shared" si="285"/>
        <v>0</v>
      </c>
      <c r="J587" s="366">
        <f t="shared" si="285"/>
        <v>0</v>
      </c>
      <c r="K587" s="366">
        <f t="shared" si="285"/>
        <v>0</v>
      </c>
      <c r="L587" s="366">
        <f t="shared" si="285"/>
        <v>0</v>
      </c>
      <c r="M587" s="366">
        <f t="shared" si="285"/>
        <v>0</v>
      </c>
      <c r="N587" s="366">
        <f t="shared" si="285"/>
        <v>0</v>
      </c>
      <c r="O587" s="366">
        <f t="shared" si="285"/>
        <v>0</v>
      </c>
      <c r="P587" s="366">
        <f t="shared" si="285"/>
        <v>0</v>
      </c>
      <c r="Q587" s="366">
        <f t="shared" si="285"/>
        <v>0</v>
      </c>
      <c r="R587" s="366">
        <f t="shared" si="285"/>
        <v>0</v>
      </c>
      <c r="S587" s="366">
        <f t="shared" si="285"/>
        <v>0</v>
      </c>
      <c r="T587" s="366">
        <f t="shared" si="285"/>
        <v>0</v>
      </c>
      <c r="U587" s="366">
        <f t="shared" si="285"/>
        <v>0</v>
      </c>
      <c r="V587" s="366">
        <f t="shared" si="285"/>
        <v>0</v>
      </c>
      <c r="W587" s="366">
        <f t="shared" si="285"/>
        <v>0</v>
      </c>
      <c r="X587" s="366">
        <f t="shared" si="285"/>
        <v>0</v>
      </c>
      <c r="Y587" s="366">
        <f t="shared" si="285"/>
        <v>0</v>
      </c>
      <c r="Z587" s="366">
        <f t="shared" si="285"/>
        <v>0</v>
      </c>
      <c r="AA587" s="366">
        <f t="shared" si="285"/>
        <v>0</v>
      </c>
      <c r="AB587" s="366">
        <f t="shared" si="285"/>
        <v>0</v>
      </c>
      <c r="AC587" s="366">
        <f t="shared" si="285"/>
        <v>0</v>
      </c>
      <c r="AD587" s="366">
        <f t="shared" si="285"/>
        <v>0</v>
      </c>
      <c r="AE587" s="366">
        <f t="shared" si="285"/>
        <v>0</v>
      </c>
      <c r="AF587" s="366">
        <f t="shared" si="285"/>
        <v>0</v>
      </c>
      <c r="AG587" s="366">
        <f t="shared" si="285"/>
        <v>0</v>
      </c>
      <c r="AH587" s="366">
        <f t="shared" si="285"/>
        <v>0</v>
      </c>
      <c r="AI587" s="366">
        <f t="shared" si="285"/>
        <v>0</v>
      </c>
      <c r="AJ587" s="366">
        <f t="shared" si="285"/>
        <v>0</v>
      </c>
      <c r="AK587" s="366">
        <f t="shared" si="285"/>
        <v>0</v>
      </c>
      <c r="AL587" s="366">
        <f t="shared" si="285"/>
        <v>0</v>
      </c>
      <c r="AM587" s="366">
        <f t="shared" si="285"/>
        <v>0</v>
      </c>
      <c r="AN587" s="366">
        <f t="shared" si="285"/>
        <v>0</v>
      </c>
      <c r="AO587" s="366">
        <f t="shared" si="285"/>
        <v>0</v>
      </c>
      <c r="AP587" s="366">
        <f t="shared" si="285"/>
        <v>0</v>
      </c>
    </row>
    <row r="588" spans="1:42" s="16" customFormat="1" x14ac:dyDescent="0.2">
      <c r="A588" s="119" t="s">
        <v>403</v>
      </c>
      <c r="B588" s="366">
        <f>IF(dscr_limit_debt_fraction="Yes",B$584/$B$597,B$587)</f>
        <v>0</v>
      </c>
      <c r="C588" s="366">
        <f t="shared" ref="C588:AP588" si="286">IF(dscr_limit_debt_fraction="Yes",C$584/$B$597,C$587)</f>
        <v>0</v>
      </c>
      <c r="D588" s="366">
        <f t="shared" si="286"/>
        <v>0</v>
      </c>
      <c r="E588" s="366">
        <f t="shared" si="286"/>
        <v>0</v>
      </c>
      <c r="F588" s="366">
        <f t="shared" si="286"/>
        <v>0</v>
      </c>
      <c r="G588" s="366">
        <f t="shared" si="286"/>
        <v>0</v>
      </c>
      <c r="H588" s="366">
        <f t="shared" si="286"/>
        <v>0</v>
      </c>
      <c r="I588" s="366">
        <f t="shared" si="286"/>
        <v>0</v>
      </c>
      <c r="J588" s="366">
        <f t="shared" si="286"/>
        <v>0</v>
      </c>
      <c r="K588" s="366">
        <f t="shared" si="286"/>
        <v>0</v>
      </c>
      <c r="L588" s="366">
        <f t="shared" si="286"/>
        <v>0</v>
      </c>
      <c r="M588" s="366">
        <f t="shared" si="286"/>
        <v>0</v>
      </c>
      <c r="N588" s="366">
        <f t="shared" si="286"/>
        <v>0</v>
      </c>
      <c r="O588" s="366">
        <f t="shared" si="286"/>
        <v>0</v>
      </c>
      <c r="P588" s="366">
        <f t="shared" si="286"/>
        <v>0</v>
      </c>
      <c r="Q588" s="366">
        <f t="shared" si="286"/>
        <v>0</v>
      </c>
      <c r="R588" s="366">
        <f t="shared" si="286"/>
        <v>0</v>
      </c>
      <c r="S588" s="366">
        <f t="shared" si="286"/>
        <v>0</v>
      </c>
      <c r="T588" s="366">
        <f t="shared" si="286"/>
        <v>0</v>
      </c>
      <c r="U588" s="366">
        <f t="shared" si="286"/>
        <v>0</v>
      </c>
      <c r="V588" s="366">
        <f t="shared" si="286"/>
        <v>0</v>
      </c>
      <c r="W588" s="366">
        <f t="shared" si="286"/>
        <v>0</v>
      </c>
      <c r="X588" s="366">
        <f t="shared" si="286"/>
        <v>0</v>
      </c>
      <c r="Y588" s="366">
        <f t="shared" si="286"/>
        <v>0</v>
      </c>
      <c r="Z588" s="366">
        <f t="shared" si="286"/>
        <v>0</v>
      </c>
      <c r="AA588" s="366">
        <f t="shared" si="286"/>
        <v>0</v>
      </c>
      <c r="AB588" s="366">
        <f t="shared" si="286"/>
        <v>0</v>
      </c>
      <c r="AC588" s="366">
        <f t="shared" si="286"/>
        <v>0</v>
      </c>
      <c r="AD588" s="366">
        <f t="shared" si="286"/>
        <v>0</v>
      </c>
      <c r="AE588" s="366">
        <f t="shared" si="286"/>
        <v>0</v>
      </c>
      <c r="AF588" s="366">
        <f t="shared" si="286"/>
        <v>0</v>
      </c>
      <c r="AG588" s="366">
        <f t="shared" si="286"/>
        <v>0</v>
      </c>
      <c r="AH588" s="366">
        <f t="shared" si="286"/>
        <v>0</v>
      </c>
      <c r="AI588" s="366">
        <f t="shared" si="286"/>
        <v>0</v>
      </c>
      <c r="AJ588" s="366">
        <f t="shared" si="286"/>
        <v>0</v>
      </c>
      <c r="AK588" s="366">
        <f t="shared" si="286"/>
        <v>0</v>
      </c>
      <c r="AL588" s="366">
        <f t="shared" si="286"/>
        <v>0</v>
      </c>
      <c r="AM588" s="366">
        <f t="shared" si="286"/>
        <v>0</v>
      </c>
      <c r="AN588" s="366">
        <f t="shared" si="286"/>
        <v>0</v>
      </c>
      <c r="AO588" s="366">
        <f t="shared" si="286"/>
        <v>0</v>
      </c>
      <c r="AP588" s="366">
        <f t="shared" si="286"/>
        <v>0</v>
      </c>
    </row>
    <row r="589" spans="1:42" s="16" customFormat="1" x14ac:dyDescent="0.2">
      <c r="A589" s="364" t="s">
        <v>228</v>
      </c>
      <c r="B589" s="237">
        <f>IF(MortgageSizeOfDebt="N/A",IF(dscr_limit_debt_fraction="Yes",SUM(B588:AP588),SUM(B587:AP587)),MortgageSizeOfDebt)</f>
        <v>0</v>
      </c>
      <c r="C589" s="366"/>
      <c r="D589" s="366"/>
      <c r="E589" s="366"/>
      <c r="F589" s="366"/>
      <c r="G589" s="366"/>
      <c r="H589" s="366"/>
      <c r="I589" s="366"/>
      <c r="J589" s="366"/>
      <c r="K589" s="366"/>
      <c r="L589" s="366"/>
      <c r="M589" s="366"/>
      <c r="N589" s="366"/>
      <c r="O589" s="366"/>
      <c r="P589" s="366"/>
      <c r="Q589" s="366"/>
      <c r="R589" s="366"/>
      <c r="S589" s="366"/>
      <c r="T589" s="366"/>
      <c r="U589" s="366"/>
      <c r="V589" s="366"/>
      <c r="W589" s="366"/>
      <c r="X589" s="366"/>
      <c r="Y589" s="366"/>
      <c r="Z589" s="366"/>
      <c r="AA589" s="366"/>
      <c r="AB589" s="366"/>
      <c r="AC589" s="366"/>
      <c r="AD589" s="366"/>
      <c r="AE589" s="366"/>
      <c r="AF589" s="366"/>
      <c r="AG589" s="366"/>
      <c r="AH589" s="366"/>
      <c r="AI589" s="366"/>
      <c r="AJ589" s="366"/>
      <c r="AK589" s="366"/>
      <c r="AL589" s="366"/>
      <c r="AM589" s="366"/>
      <c r="AN589" s="366"/>
      <c r="AO589" s="366"/>
      <c r="AP589" s="366"/>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3" t="s">
        <v>295</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4" t="s">
        <v>296</v>
      </c>
      <c r="B592" s="189"/>
      <c r="C592" s="194">
        <f t="shared" ref="C592:AP592" si="287">IF(C$2&gt;term_tenor,0,IF(DebtPercent="Calculated",IF(C$597=0,0,C$582/C$597),"N/A"))</f>
        <v>0</v>
      </c>
      <c r="D592" s="366">
        <f t="shared" si="287"/>
        <v>0</v>
      </c>
      <c r="E592" s="366">
        <f t="shared" si="287"/>
        <v>0</v>
      </c>
      <c r="F592" s="366">
        <f t="shared" si="287"/>
        <v>0</v>
      </c>
      <c r="G592" s="366">
        <f t="shared" si="287"/>
        <v>0</v>
      </c>
      <c r="H592" s="366">
        <f t="shared" si="287"/>
        <v>0</v>
      </c>
      <c r="I592" s="366">
        <f t="shared" si="287"/>
        <v>0</v>
      </c>
      <c r="J592" s="366">
        <f t="shared" si="287"/>
        <v>0</v>
      </c>
      <c r="K592" s="366">
        <f t="shared" si="287"/>
        <v>0</v>
      </c>
      <c r="L592" s="366">
        <f t="shared" si="287"/>
        <v>0</v>
      </c>
      <c r="M592" s="366">
        <f t="shared" si="287"/>
        <v>0</v>
      </c>
      <c r="N592" s="366">
        <f t="shared" si="287"/>
        <v>0</v>
      </c>
      <c r="O592" s="366">
        <f t="shared" si="287"/>
        <v>0</v>
      </c>
      <c r="P592" s="366">
        <f t="shared" si="287"/>
        <v>0</v>
      </c>
      <c r="Q592" s="366">
        <f t="shared" si="287"/>
        <v>0</v>
      </c>
      <c r="R592" s="366">
        <f t="shared" si="287"/>
        <v>0</v>
      </c>
      <c r="S592" s="366">
        <f t="shared" si="287"/>
        <v>0</v>
      </c>
      <c r="T592" s="366">
        <f t="shared" si="287"/>
        <v>0</v>
      </c>
      <c r="U592" s="366">
        <f t="shared" si="287"/>
        <v>0</v>
      </c>
      <c r="V592" s="366">
        <f t="shared" si="287"/>
        <v>0</v>
      </c>
      <c r="W592" s="366">
        <f t="shared" si="287"/>
        <v>0</v>
      </c>
      <c r="X592" s="366">
        <f t="shared" si="287"/>
        <v>0</v>
      </c>
      <c r="Y592" s="366">
        <f t="shared" si="287"/>
        <v>0</v>
      </c>
      <c r="Z592" s="366">
        <f t="shared" si="287"/>
        <v>0</v>
      </c>
      <c r="AA592" s="366">
        <f t="shared" si="287"/>
        <v>0</v>
      </c>
      <c r="AB592" s="366">
        <f t="shared" si="287"/>
        <v>0</v>
      </c>
      <c r="AC592" s="366">
        <f t="shared" si="287"/>
        <v>0</v>
      </c>
      <c r="AD592" s="366">
        <f t="shared" si="287"/>
        <v>0</v>
      </c>
      <c r="AE592" s="366">
        <f t="shared" si="287"/>
        <v>0</v>
      </c>
      <c r="AF592" s="366">
        <f t="shared" si="287"/>
        <v>0</v>
      </c>
      <c r="AG592" s="366">
        <f t="shared" si="287"/>
        <v>0</v>
      </c>
      <c r="AH592" s="366">
        <f t="shared" si="287"/>
        <v>0</v>
      </c>
      <c r="AI592" s="366">
        <f t="shared" si="287"/>
        <v>0</v>
      </c>
      <c r="AJ592" s="366">
        <f t="shared" si="287"/>
        <v>0</v>
      </c>
      <c r="AK592" s="366">
        <f t="shared" si="287"/>
        <v>0</v>
      </c>
      <c r="AL592" s="366">
        <f t="shared" si="287"/>
        <v>0</v>
      </c>
      <c r="AM592" s="366">
        <f t="shared" si="287"/>
        <v>0</v>
      </c>
      <c r="AN592" s="366">
        <f t="shared" si="287"/>
        <v>0</v>
      </c>
      <c r="AO592" s="366">
        <f t="shared" si="287"/>
        <v>0</v>
      </c>
      <c r="AP592" s="366">
        <f t="shared" si="287"/>
        <v>0</v>
      </c>
    </row>
    <row r="593" spans="1:42" s="16" customFormat="1" x14ac:dyDescent="0.2">
      <c r="A593" s="364" t="s">
        <v>297</v>
      </c>
      <c r="B593" s="189"/>
      <c r="C593" s="366">
        <f t="shared" ref="C593:AP593" si="288">IF(C$2&gt;term_tenor,0,IF(DebtPayment="Fixed principal","N/A",IF(DebtPercent="Calculated","N/A",IF(C$2&lt;loan_moratorium,C$575,IF(AND(C$2&lt;=term_tenor,C$2&lt;=analysis_period),-PMT(term_int_rate/100,term_tenor-loan_moratorium,$B$589),0)))))</f>
        <v>0</v>
      </c>
      <c r="D593" s="366">
        <f t="shared" si="288"/>
        <v>0</v>
      </c>
      <c r="E593" s="366">
        <f t="shared" si="288"/>
        <v>0</v>
      </c>
      <c r="F593" s="366">
        <f t="shared" si="288"/>
        <v>0</v>
      </c>
      <c r="G593" s="366">
        <f t="shared" si="288"/>
        <v>0</v>
      </c>
      <c r="H593" s="366">
        <f t="shared" si="288"/>
        <v>0</v>
      </c>
      <c r="I593" s="366">
        <f t="shared" si="288"/>
        <v>0</v>
      </c>
      <c r="J593" s="366">
        <f t="shared" si="288"/>
        <v>0</v>
      </c>
      <c r="K593" s="366">
        <f t="shared" si="288"/>
        <v>0</v>
      </c>
      <c r="L593" s="366">
        <f t="shared" si="288"/>
        <v>0</v>
      </c>
      <c r="M593" s="366">
        <f t="shared" si="288"/>
        <v>0</v>
      </c>
      <c r="N593" s="366">
        <f t="shared" si="288"/>
        <v>0</v>
      </c>
      <c r="O593" s="366">
        <f t="shared" si="288"/>
        <v>0</v>
      </c>
      <c r="P593" s="366">
        <f t="shared" si="288"/>
        <v>0</v>
      </c>
      <c r="Q593" s="366">
        <f t="shared" si="288"/>
        <v>0</v>
      </c>
      <c r="R593" s="366">
        <f t="shared" si="288"/>
        <v>0</v>
      </c>
      <c r="S593" s="366">
        <f t="shared" si="288"/>
        <v>0</v>
      </c>
      <c r="T593" s="366">
        <f t="shared" si="288"/>
        <v>0</v>
      </c>
      <c r="U593" s="366">
        <f t="shared" si="288"/>
        <v>0</v>
      </c>
      <c r="V593" s="366">
        <f t="shared" si="288"/>
        <v>0</v>
      </c>
      <c r="W593" s="366">
        <f t="shared" si="288"/>
        <v>0</v>
      </c>
      <c r="X593" s="366">
        <f t="shared" si="288"/>
        <v>0</v>
      </c>
      <c r="Y593" s="366">
        <f t="shared" si="288"/>
        <v>0</v>
      </c>
      <c r="Z593" s="366">
        <f t="shared" si="288"/>
        <v>0</v>
      </c>
      <c r="AA593" s="366">
        <f t="shared" si="288"/>
        <v>0</v>
      </c>
      <c r="AB593" s="366">
        <f t="shared" si="288"/>
        <v>0</v>
      </c>
      <c r="AC593" s="366">
        <f t="shared" si="288"/>
        <v>0</v>
      </c>
      <c r="AD593" s="366">
        <f t="shared" si="288"/>
        <v>0</v>
      </c>
      <c r="AE593" s="366">
        <f t="shared" si="288"/>
        <v>0</v>
      </c>
      <c r="AF593" s="366">
        <f t="shared" si="288"/>
        <v>0</v>
      </c>
      <c r="AG593" s="366">
        <f t="shared" si="288"/>
        <v>0</v>
      </c>
      <c r="AH593" s="366">
        <f t="shared" si="288"/>
        <v>0</v>
      </c>
      <c r="AI593" s="366">
        <f t="shared" si="288"/>
        <v>0</v>
      </c>
      <c r="AJ593" s="366">
        <f t="shared" si="288"/>
        <v>0</v>
      </c>
      <c r="AK593" s="366">
        <f t="shared" si="288"/>
        <v>0</v>
      </c>
      <c r="AL593" s="366">
        <f t="shared" si="288"/>
        <v>0</v>
      </c>
      <c r="AM593" s="366">
        <f t="shared" si="288"/>
        <v>0</v>
      </c>
      <c r="AN593" s="366">
        <f t="shared" si="288"/>
        <v>0</v>
      </c>
      <c r="AO593" s="366">
        <f t="shared" si="288"/>
        <v>0</v>
      </c>
      <c r="AP593" s="366">
        <f t="shared" si="288"/>
        <v>0</v>
      </c>
    </row>
    <row r="594" spans="1:42" s="16" customFormat="1" x14ac:dyDescent="0.2">
      <c r="A594" s="364" t="s">
        <v>298</v>
      </c>
      <c r="B594" s="189"/>
      <c r="C594" s="366">
        <f t="shared" ref="C594:AP594" si="289">IF(C$2&gt;term_tenor,0,IF(DebtPayment="Equal Payments","N/A",IF(DebtPercent="Calculated","N/A",IF(C$2&lt;=loan_moratorium,0,$B$589/(term_tenor-loan_moratorium)))))</f>
        <v>0</v>
      </c>
      <c r="D594" s="366">
        <f t="shared" si="289"/>
        <v>0</v>
      </c>
      <c r="E594" s="366">
        <f t="shared" si="289"/>
        <v>0</v>
      </c>
      <c r="F594" s="366">
        <f t="shared" si="289"/>
        <v>0</v>
      </c>
      <c r="G594" s="366">
        <f t="shared" si="289"/>
        <v>0</v>
      </c>
      <c r="H594" s="366">
        <f t="shared" si="289"/>
        <v>0</v>
      </c>
      <c r="I594" s="366">
        <f t="shared" si="289"/>
        <v>0</v>
      </c>
      <c r="J594" s="366">
        <f t="shared" si="289"/>
        <v>0</v>
      </c>
      <c r="K594" s="366">
        <f t="shared" si="289"/>
        <v>0</v>
      </c>
      <c r="L594" s="366">
        <f t="shared" si="289"/>
        <v>0</v>
      </c>
      <c r="M594" s="366">
        <f t="shared" si="289"/>
        <v>0</v>
      </c>
      <c r="N594" s="366">
        <f t="shared" si="289"/>
        <v>0</v>
      </c>
      <c r="O594" s="366">
        <f t="shared" si="289"/>
        <v>0</v>
      </c>
      <c r="P594" s="366">
        <f t="shared" si="289"/>
        <v>0</v>
      </c>
      <c r="Q594" s="366">
        <f t="shared" si="289"/>
        <v>0</v>
      </c>
      <c r="R594" s="366">
        <f t="shared" si="289"/>
        <v>0</v>
      </c>
      <c r="S594" s="366">
        <f t="shared" si="289"/>
        <v>0</v>
      </c>
      <c r="T594" s="366">
        <f t="shared" si="289"/>
        <v>0</v>
      </c>
      <c r="U594" s="366">
        <f t="shared" si="289"/>
        <v>0</v>
      </c>
      <c r="V594" s="366">
        <f t="shared" si="289"/>
        <v>0</v>
      </c>
      <c r="W594" s="366">
        <f t="shared" si="289"/>
        <v>0</v>
      </c>
      <c r="X594" s="366">
        <f t="shared" si="289"/>
        <v>0</v>
      </c>
      <c r="Y594" s="366">
        <f t="shared" si="289"/>
        <v>0</v>
      </c>
      <c r="Z594" s="366">
        <f t="shared" si="289"/>
        <v>0</v>
      </c>
      <c r="AA594" s="366">
        <f t="shared" si="289"/>
        <v>0</v>
      </c>
      <c r="AB594" s="366">
        <f t="shared" si="289"/>
        <v>0</v>
      </c>
      <c r="AC594" s="366">
        <f t="shared" si="289"/>
        <v>0</v>
      </c>
      <c r="AD594" s="366">
        <f t="shared" si="289"/>
        <v>0</v>
      </c>
      <c r="AE594" s="366">
        <f t="shared" si="289"/>
        <v>0</v>
      </c>
      <c r="AF594" s="366">
        <f t="shared" si="289"/>
        <v>0</v>
      </c>
      <c r="AG594" s="366">
        <f t="shared" si="289"/>
        <v>0</v>
      </c>
      <c r="AH594" s="366">
        <f t="shared" si="289"/>
        <v>0</v>
      </c>
      <c r="AI594" s="366">
        <f t="shared" si="289"/>
        <v>0</v>
      </c>
      <c r="AJ594" s="366">
        <f t="shared" si="289"/>
        <v>0</v>
      </c>
      <c r="AK594" s="366">
        <f t="shared" si="289"/>
        <v>0</v>
      </c>
      <c r="AL594" s="366">
        <f t="shared" si="289"/>
        <v>0</v>
      </c>
      <c r="AM594" s="366">
        <f t="shared" si="289"/>
        <v>0</v>
      </c>
      <c r="AN594" s="366">
        <f t="shared" si="289"/>
        <v>0</v>
      </c>
      <c r="AO594" s="366">
        <f t="shared" si="289"/>
        <v>0</v>
      </c>
      <c r="AP594" s="366">
        <f t="shared" si="289"/>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263</v>
      </c>
      <c r="B596" s="146">
        <f>MIN(C596:AP596)</f>
        <v>0</v>
      </c>
      <c r="C596" s="152" t="str">
        <f t="shared" ref="C596:AP596" si="290">IF(DebtServiceCoverageRatio="Calculated",IF(AND(C$2&lt;=term_tenor,C$2&lt;=analysis_period),C$582/C$574,"N/A"),IF(AND(C$2&lt;=term_tenor,C$2&lt;=analysis_period),DebtServiceCoverageRatio,"N/A"))</f>
        <v>N/A</v>
      </c>
      <c r="D596" s="152" t="str">
        <f t="shared" si="290"/>
        <v>N/A</v>
      </c>
      <c r="E596" s="152" t="str">
        <f t="shared" si="290"/>
        <v>N/A</v>
      </c>
      <c r="F596" s="152" t="str">
        <f t="shared" si="290"/>
        <v>N/A</v>
      </c>
      <c r="G596" s="152" t="str">
        <f t="shared" si="290"/>
        <v>N/A</v>
      </c>
      <c r="H596" s="152" t="str">
        <f t="shared" si="290"/>
        <v>N/A</v>
      </c>
      <c r="I596" s="152" t="str">
        <f t="shared" si="290"/>
        <v>N/A</v>
      </c>
      <c r="J596" s="152" t="str">
        <f t="shared" si="290"/>
        <v>N/A</v>
      </c>
      <c r="K596" s="152" t="str">
        <f t="shared" si="290"/>
        <v>N/A</v>
      </c>
      <c r="L596" s="152" t="str">
        <f t="shared" si="290"/>
        <v>N/A</v>
      </c>
      <c r="M596" s="152" t="str">
        <f t="shared" si="290"/>
        <v>N/A</v>
      </c>
      <c r="N596" s="152" t="str">
        <f t="shared" si="290"/>
        <v>N/A</v>
      </c>
      <c r="O596" s="152" t="str">
        <f t="shared" si="290"/>
        <v>N/A</v>
      </c>
      <c r="P596" s="152" t="str">
        <f t="shared" si="290"/>
        <v>N/A</v>
      </c>
      <c r="Q596" s="152" t="str">
        <f t="shared" si="290"/>
        <v>N/A</v>
      </c>
      <c r="R596" s="152" t="str">
        <f t="shared" si="290"/>
        <v>N/A</v>
      </c>
      <c r="S596" s="152" t="str">
        <f t="shared" si="290"/>
        <v>N/A</v>
      </c>
      <c r="T596" s="152" t="str">
        <f t="shared" si="290"/>
        <v>N/A</v>
      </c>
      <c r="U596" s="152" t="str">
        <f t="shared" si="290"/>
        <v>N/A</v>
      </c>
      <c r="V596" s="152" t="str">
        <f t="shared" si="290"/>
        <v>N/A</v>
      </c>
      <c r="W596" s="152" t="str">
        <f t="shared" si="290"/>
        <v>N/A</v>
      </c>
      <c r="X596" s="152" t="str">
        <f t="shared" si="290"/>
        <v>N/A</v>
      </c>
      <c r="Y596" s="152" t="str">
        <f t="shared" si="290"/>
        <v>N/A</v>
      </c>
      <c r="Z596" s="152" t="str">
        <f t="shared" si="290"/>
        <v>N/A</v>
      </c>
      <c r="AA596" s="152" t="str">
        <f t="shared" si="290"/>
        <v>N/A</v>
      </c>
      <c r="AB596" s="152" t="str">
        <f t="shared" si="290"/>
        <v>N/A</v>
      </c>
      <c r="AC596" s="152" t="str">
        <f t="shared" si="290"/>
        <v>N/A</v>
      </c>
      <c r="AD596" s="152" t="str">
        <f t="shared" si="290"/>
        <v>N/A</v>
      </c>
      <c r="AE596" s="152" t="str">
        <f t="shared" si="290"/>
        <v>N/A</v>
      </c>
      <c r="AF596" s="152" t="str">
        <f t="shared" si="290"/>
        <v>N/A</v>
      </c>
      <c r="AG596" s="152" t="str">
        <f t="shared" si="290"/>
        <v>N/A</v>
      </c>
      <c r="AH596" s="152" t="str">
        <f t="shared" si="290"/>
        <v>N/A</v>
      </c>
      <c r="AI596" s="152" t="str">
        <f t="shared" si="290"/>
        <v>N/A</v>
      </c>
      <c r="AJ596" s="152" t="str">
        <f t="shared" si="290"/>
        <v>N/A</v>
      </c>
      <c r="AK596" s="152" t="str">
        <f t="shared" si="290"/>
        <v>N/A</v>
      </c>
      <c r="AL596" s="152" t="str">
        <f t="shared" si="290"/>
        <v>N/A</v>
      </c>
      <c r="AM596" s="152" t="str">
        <f t="shared" si="290"/>
        <v>N/A</v>
      </c>
      <c r="AN596" s="152" t="str">
        <f t="shared" si="290"/>
        <v>N/A</v>
      </c>
      <c r="AO596" s="152" t="str">
        <f t="shared" si="290"/>
        <v>N/A</v>
      </c>
      <c r="AP596" s="152" t="str">
        <f t="shared" si="290"/>
        <v>N/A</v>
      </c>
    </row>
    <row r="597" spans="1:42" s="16" customFormat="1" x14ac:dyDescent="0.2">
      <c r="A597" s="117" t="s">
        <v>403</v>
      </c>
      <c r="B597" s="146">
        <f>IF(dscr_limit_debt_fraction="Yes",SUM(B587:AP587)/(-$B$103*dscr_maximum_debt_fraction/100)*DebtServiceCoverageRatio,B596)</f>
        <v>0</v>
      </c>
      <c r="C597" s="152" t="str">
        <f>IF(dscr_limit_debt_fraction="Yes",$B$597,C$596)</f>
        <v>N/A</v>
      </c>
      <c r="D597" s="152" t="str">
        <f t="shared" ref="D597:AP597" si="291">IF(dscr_limit_debt_fraction="Yes",$B$597,D$596)</f>
        <v>N/A</v>
      </c>
      <c r="E597" s="152" t="str">
        <f t="shared" si="291"/>
        <v>N/A</v>
      </c>
      <c r="F597" s="152" t="str">
        <f t="shared" si="291"/>
        <v>N/A</v>
      </c>
      <c r="G597" s="152" t="str">
        <f t="shared" si="291"/>
        <v>N/A</v>
      </c>
      <c r="H597" s="152" t="str">
        <f t="shared" si="291"/>
        <v>N/A</v>
      </c>
      <c r="I597" s="152" t="str">
        <f t="shared" si="291"/>
        <v>N/A</v>
      </c>
      <c r="J597" s="152" t="str">
        <f t="shared" si="291"/>
        <v>N/A</v>
      </c>
      <c r="K597" s="152" t="str">
        <f t="shared" si="291"/>
        <v>N/A</v>
      </c>
      <c r="L597" s="152" t="str">
        <f t="shared" si="291"/>
        <v>N/A</v>
      </c>
      <c r="M597" s="152" t="str">
        <f t="shared" si="291"/>
        <v>N/A</v>
      </c>
      <c r="N597" s="152" t="str">
        <f t="shared" si="291"/>
        <v>N/A</v>
      </c>
      <c r="O597" s="152" t="str">
        <f t="shared" si="291"/>
        <v>N/A</v>
      </c>
      <c r="P597" s="152" t="str">
        <f t="shared" si="291"/>
        <v>N/A</v>
      </c>
      <c r="Q597" s="152" t="str">
        <f t="shared" si="291"/>
        <v>N/A</v>
      </c>
      <c r="R597" s="152" t="str">
        <f t="shared" si="291"/>
        <v>N/A</v>
      </c>
      <c r="S597" s="152" t="str">
        <f t="shared" si="291"/>
        <v>N/A</v>
      </c>
      <c r="T597" s="152" t="str">
        <f t="shared" si="291"/>
        <v>N/A</v>
      </c>
      <c r="U597" s="152" t="str">
        <f t="shared" si="291"/>
        <v>N/A</v>
      </c>
      <c r="V597" s="152" t="str">
        <f t="shared" si="291"/>
        <v>N/A</v>
      </c>
      <c r="W597" s="152" t="str">
        <f t="shared" si="291"/>
        <v>N/A</v>
      </c>
      <c r="X597" s="152" t="str">
        <f t="shared" si="291"/>
        <v>N/A</v>
      </c>
      <c r="Y597" s="152" t="str">
        <f t="shared" si="291"/>
        <v>N/A</v>
      </c>
      <c r="Z597" s="152" t="str">
        <f t="shared" si="291"/>
        <v>N/A</v>
      </c>
      <c r="AA597" s="152" t="str">
        <f t="shared" si="291"/>
        <v>N/A</v>
      </c>
      <c r="AB597" s="152" t="str">
        <f t="shared" si="291"/>
        <v>N/A</v>
      </c>
      <c r="AC597" s="152" t="str">
        <f t="shared" si="291"/>
        <v>N/A</v>
      </c>
      <c r="AD597" s="152" t="str">
        <f t="shared" si="291"/>
        <v>N/A</v>
      </c>
      <c r="AE597" s="152" t="str">
        <f t="shared" si="291"/>
        <v>N/A</v>
      </c>
      <c r="AF597" s="152" t="str">
        <f t="shared" si="291"/>
        <v>N/A</v>
      </c>
      <c r="AG597" s="152" t="str">
        <f t="shared" si="291"/>
        <v>N/A</v>
      </c>
      <c r="AH597" s="152" t="str">
        <f t="shared" si="291"/>
        <v>N/A</v>
      </c>
      <c r="AI597" s="152" t="str">
        <f t="shared" si="291"/>
        <v>N/A</v>
      </c>
      <c r="AJ597" s="152" t="str">
        <f t="shared" si="291"/>
        <v>N/A</v>
      </c>
      <c r="AK597" s="152" t="str">
        <f t="shared" si="291"/>
        <v>N/A</v>
      </c>
      <c r="AL597" s="152" t="str">
        <f t="shared" si="291"/>
        <v>N/A</v>
      </c>
      <c r="AM597" s="152" t="str">
        <f t="shared" si="291"/>
        <v>N/A</v>
      </c>
      <c r="AN597" s="152" t="str">
        <f t="shared" si="291"/>
        <v>N/A</v>
      </c>
      <c r="AO597" s="152" t="str">
        <f t="shared" si="291"/>
        <v>N/A</v>
      </c>
      <c r="AP597" s="152" t="str">
        <f t="shared" si="291"/>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300</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301</v>
      </c>
      <c r="B601" s="217">
        <v>0</v>
      </c>
      <c r="C601" s="217">
        <f>B604</f>
        <v>0</v>
      </c>
      <c r="D601" s="217">
        <f t="shared" ref="D601:AP601" si="292">C604</f>
        <v>0</v>
      </c>
      <c r="E601" s="217">
        <f t="shared" si="292"/>
        <v>0</v>
      </c>
      <c r="F601" s="217">
        <f t="shared" si="292"/>
        <v>0</v>
      </c>
      <c r="G601" s="217">
        <f t="shared" si="292"/>
        <v>0</v>
      </c>
      <c r="H601" s="217">
        <f t="shared" si="292"/>
        <v>0</v>
      </c>
      <c r="I601" s="217">
        <f t="shared" si="292"/>
        <v>0</v>
      </c>
      <c r="J601" s="217">
        <f t="shared" si="292"/>
        <v>0</v>
      </c>
      <c r="K601" s="217">
        <f t="shared" si="292"/>
        <v>0</v>
      </c>
      <c r="L601" s="217">
        <f t="shared" si="292"/>
        <v>0</v>
      </c>
      <c r="M601" s="217">
        <f t="shared" si="292"/>
        <v>0</v>
      </c>
      <c r="N601" s="217">
        <f t="shared" si="292"/>
        <v>0</v>
      </c>
      <c r="O601" s="217">
        <f t="shared" si="292"/>
        <v>0</v>
      </c>
      <c r="P601" s="217">
        <f t="shared" si="292"/>
        <v>0</v>
      </c>
      <c r="Q601" s="217">
        <f t="shared" si="292"/>
        <v>0</v>
      </c>
      <c r="R601" s="217">
        <f t="shared" si="292"/>
        <v>0</v>
      </c>
      <c r="S601" s="217">
        <f t="shared" si="292"/>
        <v>0</v>
      </c>
      <c r="T601" s="217">
        <f t="shared" si="292"/>
        <v>0</v>
      </c>
      <c r="U601" s="217">
        <f t="shared" si="292"/>
        <v>0</v>
      </c>
      <c r="V601" s="217">
        <f t="shared" si="292"/>
        <v>0</v>
      </c>
      <c r="W601" s="217">
        <f t="shared" si="292"/>
        <v>0</v>
      </c>
      <c r="X601" s="217">
        <f t="shared" si="292"/>
        <v>0</v>
      </c>
      <c r="Y601" s="217">
        <f t="shared" si="292"/>
        <v>0</v>
      </c>
      <c r="Z601" s="217">
        <f t="shared" si="292"/>
        <v>0</v>
      </c>
      <c r="AA601" s="217">
        <f t="shared" si="292"/>
        <v>0</v>
      </c>
      <c r="AB601" s="217">
        <f t="shared" si="292"/>
        <v>0</v>
      </c>
      <c r="AC601" s="217">
        <f t="shared" si="292"/>
        <v>0</v>
      </c>
      <c r="AD601" s="217">
        <f t="shared" si="292"/>
        <v>0</v>
      </c>
      <c r="AE601" s="217">
        <f t="shared" si="292"/>
        <v>0</v>
      </c>
      <c r="AF601" s="217">
        <f t="shared" si="292"/>
        <v>0</v>
      </c>
      <c r="AG601" s="217">
        <f t="shared" si="292"/>
        <v>0</v>
      </c>
      <c r="AH601" s="217">
        <f t="shared" si="292"/>
        <v>0</v>
      </c>
      <c r="AI601" s="217">
        <f t="shared" si="292"/>
        <v>0</v>
      </c>
      <c r="AJ601" s="217">
        <f t="shared" si="292"/>
        <v>0</v>
      </c>
      <c r="AK601" s="217">
        <f t="shared" si="292"/>
        <v>0</v>
      </c>
      <c r="AL601" s="217">
        <f t="shared" si="292"/>
        <v>0</v>
      </c>
      <c r="AM601" s="217">
        <f t="shared" si="292"/>
        <v>0</v>
      </c>
      <c r="AN601" s="217">
        <f t="shared" si="292"/>
        <v>0</v>
      </c>
      <c r="AO601" s="217">
        <f t="shared" si="292"/>
        <v>0</v>
      </c>
      <c r="AP601" s="217">
        <f t="shared" si="292"/>
        <v>0</v>
      </c>
    </row>
    <row r="602" spans="1:42" x14ac:dyDescent="0.2">
      <c r="A602" s="4" t="s">
        <v>24</v>
      </c>
      <c r="B602" s="217">
        <f t="array" ref="B602:AP602">Inputs!C196:AQ196</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302</v>
      </c>
      <c r="B603" s="218">
        <f t="array" ref="B603:AP603">Inputs!C197:AQ197</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264</v>
      </c>
      <c r="B604" s="217">
        <f t="array" ref="B604:AP604">Inputs!C198:AQ198</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299</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301</v>
      </c>
      <c r="B607" s="217">
        <v>0</v>
      </c>
      <c r="C607" s="217">
        <f>B610</f>
        <v>0</v>
      </c>
      <c r="D607" s="217">
        <f t="shared" ref="D607:AP607" si="293">C610</f>
        <v>0</v>
      </c>
      <c r="E607" s="217">
        <f t="shared" si="293"/>
        <v>0</v>
      </c>
      <c r="F607" s="217">
        <f t="shared" si="293"/>
        <v>0</v>
      </c>
      <c r="G607" s="217">
        <f t="shared" si="293"/>
        <v>0</v>
      </c>
      <c r="H607" s="217">
        <f t="shared" si="293"/>
        <v>0</v>
      </c>
      <c r="I607" s="217">
        <f t="shared" si="293"/>
        <v>0</v>
      </c>
      <c r="J607" s="217">
        <f t="shared" si="293"/>
        <v>0</v>
      </c>
      <c r="K607" s="217">
        <f t="shared" si="293"/>
        <v>0</v>
      </c>
      <c r="L607" s="217">
        <f t="shared" si="293"/>
        <v>0</v>
      </c>
      <c r="M607" s="217">
        <f t="shared" si="293"/>
        <v>0</v>
      </c>
      <c r="N607" s="217">
        <f t="shared" si="293"/>
        <v>0</v>
      </c>
      <c r="O607" s="217">
        <f t="shared" si="293"/>
        <v>0</v>
      </c>
      <c r="P607" s="217">
        <f t="shared" si="293"/>
        <v>0</v>
      </c>
      <c r="Q607" s="217">
        <f t="shared" si="293"/>
        <v>0</v>
      </c>
      <c r="R607" s="217">
        <f t="shared" si="293"/>
        <v>0</v>
      </c>
      <c r="S607" s="217">
        <f t="shared" si="293"/>
        <v>0</v>
      </c>
      <c r="T607" s="217">
        <f t="shared" si="293"/>
        <v>0</v>
      </c>
      <c r="U607" s="217">
        <f t="shared" si="293"/>
        <v>0</v>
      </c>
      <c r="V607" s="217">
        <f t="shared" si="293"/>
        <v>0</v>
      </c>
      <c r="W607" s="217">
        <f t="shared" si="293"/>
        <v>0</v>
      </c>
      <c r="X607" s="217">
        <f t="shared" si="293"/>
        <v>0</v>
      </c>
      <c r="Y607" s="217">
        <f t="shared" si="293"/>
        <v>0</v>
      </c>
      <c r="Z607" s="217">
        <f t="shared" si="293"/>
        <v>0</v>
      </c>
      <c r="AA607" s="217">
        <f t="shared" si="293"/>
        <v>0</v>
      </c>
      <c r="AB607" s="217">
        <f t="shared" si="293"/>
        <v>0</v>
      </c>
      <c r="AC607" s="217">
        <f t="shared" si="293"/>
        <v>0</v>
      </c>
      <c r="AD607" s="217">
        <f t="shared" si="293"/>
        <v>0</v>
      </c>
      <c r="AE607" s="217">
        <f t="shared" si="293"/>
        <v>0</v>
      </c>
      <c r="AF607" s="217">
        <f t="shared" si="293"/>
        <v>0</v>
      </c>
      <c r="AG607" s="217">
        <f t="shared" si="293"/>
        <v>0</v>
      </c>
      <c r="AH607" s="217">
        <f t="shared" si="293"/>
        <v>0</v>
      </c>
      <c r="AI607" s="217">
        <f t="shared" si="293"/>
        <v>0</v>
      </c>
      <c r="AJ607" s="217">
        <f t="shared" si="293"/>
        <v>0</v>
      </c>
      <c r="AK607" s="217">
        <f t="shared" si="293"/>
        <v>0</v>
      </c>
      <c r="AL607" s="217">
        <f t="shared" si="293"/>
        <v>0</v>
      </c>
      <c r="AM607" s="217">
        <f t="shared" si="293"/>
        <v>0</v>
      </c>
      <c r="AN607" s="217">
        <f t="shared" si="293"/>
        <v>0</v>
      </c>
      <c r="AO607" s="217">
        <f t="shared" si="293"/>
        <v>0</v>
      </c>
      <c r="AP607" s="217">
        <f t="shared" si="293"/>
        <v>0</v>
      </c>
    </row>
    <row r="608" spans="1:42" x14ac:dyDescent="0.2">
      <c r="A608" s="4" t="s">
        <v>24</v>
      </c>
      <c r="B608" s="217">
        <f t="shared" ref="B608:AP608" si="294">IF(B$2&lt;analysis_period,B610-B607,0)</f>
        <v>0</v>
      </c>
      <c r="C608" s="217">
        <f t="shared" si="294"/>
        <v>0</v>
      </c>
      <c r="D608" s="217">
        <f t="shared" si="294"/>
        <v>0</v>
      </c>
      <c r="E608" s="217">
        <f t="shared" si="294"/>
        <v>0</v>
      </c>
      <c r="F608" s="217">
        <f t="shared" si="294"/>
        <v>0</v>
      </c>
      <c r="G608" s="217">
        <f t="shared" si="294"/>
        <v>0</v>
      </c>
      <c r="H608" s="217">
        <f t="shared" si="294"/>
        <v>0</v>
      </c>
      <c r="I608" s="217">
        <f t="shared" si="294"/>
        <v>0</v>
      </c>
      <c r="J608" s="217">
        <f t="shared" si="294"/>
        <v>0</v>
      </c>
      <c r="K608" s="217">
        <f t="shared" si="294"/>
        <v>0</v>
      </c>
      <c r="L608" s="217">
        <f t="shared" si="294"/>
        <v>0</v>
      </c>
      <c r="M608" s="217">
        <f t="shared" si="294"/>
        <v>0</v>
      </c>
      <c r="N608" s="217">
        <f t="shared" si="294"/>
        <v>0</v>
      </c>
      <c r="O608" s="217">
        <f t="shared" si="294"/>
        <v>0</v>
      </c>
      <c r="P608" s="217">
        <f t="shared" si="294"/>
        <v>0</v>
      </c>
      <c r="Q608" s="217">
        <f t="shared" si="294"/>
        <v>0</v>
      </c>
      <c r="R608" s="217">
        <f t="shared" si="294"/>
        <v>0</v>
      </c>
      <c r="S608" s="217">
        <f t="shared" si="294"/>
        <v>0</v>
      </c>
      <c r="T608" s="217">
        <f t="shared" si="294"/>
        <v>0</v>
      </c>
      <c r="U608" s="217">
        <f t="shared" si="294"/>
        <v>0</v>
      </c>
      <c r="V608" s="217">
        <f t="shared" si="294"/>
        <v>0</v>
      </c>
      <c r="W608" s="217">
        <f t="shared" si="294"/>
        <v>0</v>
      </c>
      <c r="X608" s="217">
        <f t="shared" si="294"/>
        <v>0</v>
      </c>
      <c r="Y608" s="217">
        <f t="shared" si="294"/>
        <v>0</v>
      </c>
      <c r="Z608" s="217">
        <f t="shared" si="294"/>
        <v>0</v>
      </c>
      <c r="AA608" s="217">
        <f t="shared" si="294"/>
        <v>0</v>
      </c>
      <c r="AB608" s="217">
        <f t="shared" si="294"/>
        <v>0</v>
      </c>
      <c r="AC608" s="217">
        <f t="shared" si="294"/>
        <v>0</v>
      </c>
      <c r="AD608" s="217">
        <f t="shared" si="294"/>
        <v>0</v>
      </c>
      <c r="AE608" s="217">
        <f t="shared" si="294"/>
        <v>0</v>
      </c>
      <c r="AF608" s="217">
        <f t="shared" si="294"/>
        <v>0</v>
      </c>
      <c r="AG608" s="217">
        <f t="shared" si="294"/>
        <v>0</v>
      </c>
      <c r="AH608" s="217">
        <f t="shared" si="294"/>
        <v>0</v>
      </c>
      <c r="AI608" s="217">
        <f t="shared" si="294"/>
        <v>0</v>
      </c>
      <c r="AJ608" s="217">
        <f t="shared" si="294"/>
        <v>0</v>
      </c>
      <c r="AK608" s="217">
        <f t="shared" si="294"/>
        <v>0</v>
      </c>
      <c r="AL608" s="217">
        <f t="shared" si="294"/>
        <v>0</v>
      </c>
      <c r="AM608" s="217">
        <f t="shared" si="294"/>
        <v>0</v>
      </c>
      <c r="AN608" s="217">
        <f t="shared" si="294"/>
        <v>0</v>
      </c>
      <c r="AO608" s="217">
        <f t="shared" si="294"/>
        <v>0</v>
      </c>
      <c r="AP608" s="217">
        <f t="shared" si="294"/>
        <v>0</v>
      </c>
    </row>
    <row r="609" spans="1:42" x14ac:dyDescent="0.2">
      <c r="A609" s="4" t="s">
        <v>302</v>
      </c>
      <c r="B609" s="218">
        <v>0</v>
      </c>
      <c r="C609" s="218">
        <f t="shared" ref="C609:AP609" si="295">IF(C$2=analysis_period,-C607,0)</f>
        <v>0</v>
      </c>
      <c r="D609" s="218">
        <f t="shared" si="295"/>
        <v>0</v>
      </c>
      <c r="E609" s="218">
        <f t="shared" si="295"/>
        <v>0</v>
      </c>
      <c r="F609" s="218">
        <f t="shared" si="295"/>
        <v>0</v>
      </c>
      <c r="G609" s="218">
        <f t="shared" si="295"/>
        <v>0</v>
      </c>
      <c r="H609" s="218">
        <f t="shared" si="295"/>
        <v>0</v>
      </c>
      <c r="I609" s="218">
        <f t="shared" si="295"/>
        <v>0</v>
      </c>
      <c r="J609" s="218">
        <f t="shared" si="295"/>
        <v>0</v>
      </c>
      <c r="K609" s="218">
        <f t="shared" si="295"/>
        <v>0</v>
      </c>
      <c r="L609" s="218">
        <f t="shared" si="295"/>
        <v>0</v>
      </c>
      <c r="M609" s="218">
        <f t="shared" si="295"/>
        <v>0</v>
      </c>
      <c r="N609" s="218">
        <f t="shared" si="295"/>
        <v>0</v>
      </c>
      <c r="O609" s="218">
        <f t="shared" si="295"/>
        <v>0</v>
      </c>
      <c r="P609" s="218">
        <f t="shared" si="295"/>
        <v>0</v>
      </c>
      <c r="Q609" s="218">
        <f t="shared" si="295"/>
        <v>0</v>
      </c>
      <c r="R609" s="218">
        <f t="shared" si="295"/>
        <v>0</v>
      </c>
      <c r="S609" s="218">
        <f t="shared" si="295"/>
        <v>0</v>
      </c>
      <c r="T609" s="218">
        <f t="shared" si="295"/>
        <v>0</v>
      </c>
      <c r="U609" s="218">
        <f t="shared" si="295"/>
        <v>0</v>
      </c>
      <c r="V609" s="218">
        <f t="shared" si="295"/>
        <v>0</v>
      </c>
      <c r="W609" s="218">
        <f t="shared" si="295"/>
        <v>0</v>
      </c>
      <c r="X609" s="218">
        <f t="shared" si="295"/>
        <v>0</v>
      </c>
      <c r="Y609" s="218">
        <f t="shared" si="295"/>
        <v>0</v>
      </c>
      <c r="Z609" s="218">
        <f t="shared" si="295"/>
        <v>0</v>
      </c>
      <c r="AA609" s="218">
        <f t="shared" si="295"/>
        <v>0</v>
      </c>
      <c r="AB609" s="218">
        <f t="shared" si="295"/>
        <v>0</v>
      </c>
      <c r="AC609" s="218">
        <f t="shared" si="295"/>
        <v>0</v>
      </c>
      <c r="AD609" s="218">
        <f t="shared" si="295"/>
        <v>0</v>
      </c>
      <c r="AE609" s="218">
        <f t="shared" si="295"/>
        <v>0</v>
      </c>
      <c r="AF609" s="218">
        <f t="shared" si="295"/>
        <v>0</v>
      </c>
      <c r="AG609" s="218">
        <f t="shared" si="295"/>
        <v>0</v>
      </c>
      <c r="AH609" s="218">
        <f t="shared" si="295"/>
        <v>0</v>
      </c>
      <c r="AI609" s="218">
        <f t="shared" si="295"/>
        <v>0</v>
      </c>
      <c r="AJ609" s="218">
        <f t="shared" si="295"/>
        <v>0</v>
      </c>
      <c r="AK609" s="218">
        <f t="shared" si="295"/>
        <v>0</v>
      </c>
      <c r="AL609" s="218">
        <f t="shared" si="295"/>
        <v>0</v>
      </c>
      <c r="AM609" s="218">
        <f t="shared" si="295"/>
        <v>0</v>
      </c>
      <c r="AN609" s="218">
        <f t="shared" si="295"/>
        <v>0</v>
      </c>
      <c r="AO609" s="218">
        <f t="shared" si="295"/>
        <v>0</v>
      </c>
      <c r="AP609" s="218">
        <f t="shared" si="295"/>
        <v>0</v>
      </c>
    </row>
    <row r="610" spans="1:42" s="16" customFormat="1" x14ac:dyDescent="0.2">
      <c r="A610" s="16" t="s">
        <v>264</v>
      </c>
      <c r="B610" s="211">
        <f t="shared" ref="B610:AP610" si="296">C$63*(months_working_reserve/12)</f>
        <v>0</v>
      </c>
      <c r="C610" s="211">
        <f t="shared" si="296"/>
        <v>0</v>
      </c>
      <c r="D610" s="211">
        <f t="shared" si="296"/>
        <v>0</v>
      </c>
      <c r="E610" s="211">
        <f t="shared" si="296"/>
        <v>0</v>
      </c>
      <c r="F610" s="211">
        <f t="shared" si="296"/>
        <v>0</v>
      </c>
      <c r="G610" s="211">
        <f t="shared" si="296"/>
        <v>0</v>
      </c>
      <c r="H610" s="211">
        <f t="shared" si="296"/>
        <v>0</v>
      </c>
      <c r="I610" s="211">
        <f t="shared" si="296"/>
        <v>0</v>
      </c>
      <c r="J610" s="211">
        <f t="shared" si="296"/>
        <v>0</v>
      </c>
      <c r="K610" s="211">
        <f t="shared" si="296"/>
        <v>0</v>
      </c>
      <c r="L610" s="211">
        <f t="shared" si="296"/>
        <v>0</v>
      </c>
      <c r="M610" s="211">
        <f t="shared" si="296"/>
        <v>0</v>
      </c>
      <c r="N610" s="211">
        <f t="shared" si="296"/>
        <v>0</v>
      </c>
      <c r="O610" s="211">
        <f t="shared" si="296"/>
        <v>0</v>
      </c>
      <c r="P610" s="211">
        <f t="shared" si="296"/>
        <v>0</v>
      </c>
      <c r="Q610" s="211">
        <f t="shared" si="296"/>
        <v>0</v>
      </c>
      <c r="R610" s="211">
        <f t="shared" si="296"/>
        <v>0</v>
      </c>
      <c r="S610" s="211">
        <f t="shared" si="296"/>
        <v>0</v>
      </c>
      <c r="T610" s="211">
        <f t="shared" si="296"/>
        <v>0</v>
      </c>
      <c r="U610" s="211">
        <f t="shared" si="296"/>
        <v>0</v>
      </c>
      <c r="V610" s="211">
        <f t="shared" si="296"/>
        <v>0</v>
      </c>
      <c r="W610" s="211">
        <f t="shared" si="296"/>
        <v>0</v>
      </c>
      <c r="X610" s="211">
        <f t="shared" si="296"/>
        <v>0</v>
      </c>
      <c r="Y610" s="211">
        <f t="shared" si="296"/>
        <v>0</v>
      </c>
      <c r="Z610" s="211">
        <f t="shared" si="296"/>
        <v>0</v>
      </c>
      <c r="AA610" s="211">
        <f t="shared" si="296"/>
        <v>0</v>
      </c>
      <c r="AB610" s="211">
        <f t="shared" si="296"/>
        <v>0</v>
      </c>
      <c r="AC610" s="211">
        <f t="shared" si="296"/>
        <v>0</v>
      </c>
      <c r="AD610" s="211">
        <f t="shared" si="296"/>
        <v>0</v>
      </c>
      <c r="AE610" s="211">
        <f t="shared" si="296"/>
        <v>0</v>
      </c>
      <c r="AF610" s="211">
        <f t="shared" si="296"/>
        <v>0</v>
      </c>
      <c r="AG610" s="211">
        <f t="shared" si="296"/>
        <v>0</v>
      </c>
      <c r="AH610" s="211">
        <f t="shared" si="296"/>
        <v>0</v>
      </c>
      <c r="AI610" s="211">
        <f t="shared" si="296"/>
        <v>0</v>
      </c>
      <c r="AJ610" s="211">
        <f t="shared" si="296"/>
        <v>0</v>
      </c>
      <c r="AK610" s="211">
        <f t="shared" si="296"/>
        <v>0</v>
      </c>
      <c r="AL610" s="211">
        <f t="shared" si="296"/>
        <v>0</v>
      </c>
      <c r="AM610" s="211">
        <f t="shared" si="296"/>
        <v>0</v>
      </c>
      <c r="AN610" s="211">
        <f t="shared" si="296"/>
        <v>0</v>
      </c>
      <c r="AO610" s="211">
        <f t="shared" si="296"/>
        <v>0</v>
      </c>
      <c r="AP610" s="211">
        <f t="shared" si="296"/>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311</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301</v>
      </c>
      <c r="B613" s="217">
        <v>0</v>
      </c>
      <c r="C613" s="217">
        <f>B616</f>
        <v>0</v>
      </c>
      <c r="D613" s="217">
        <f t="shared" ref="D613" si="297">C616</f>
        <v>0</v>
      </c>
      <c r="E613" s="217">
        <f t="shared" ref="E613" si="298">D616</f>
        <v>0</v>
      </c>
      <c r="F613" s="217">
        <f t="shared" ref="F613" si="299">E616</f>
        <v>0</v>
      </c>
      <c r="G613" s="217">
        <f t="shared" ref="G613" si="300">F616</f>
        <v>0</v>
      </c>
      <c r="H613" s="217">
        <f t="shared" ref="H613" si="301">G616</f>
        <v>0</v>
      </c>
      <c r="I613" s="217">
        <f t="shared" ref="I613" si="302">H616</f>
        <v>0</v>
      </c>
      <c r="J613" s="217">
        <f t="shared" ref="J613" si="303">I616</f>
        <v>0</v>
      </c>
      <c r="K613" s="217">
        <f t="shared" ref="K613" si="304">J616</f>
        <v>0</v>
      </c>
      <c r="L613" s="217">
        <f t="shared" ref="L613" si="305">K616</f>
        <v>0</v>
      </c>
      <c r="M613" s="217">
        <f t="shared" ref="M613" si="306">L616</f>
        <v>0</v>
      </c>
      <c r="N613" s="217">
        <f t="shared" ref="N613" si="307">M616</f>
        <v>0</v>
      </c>
      <c r="O613" s="217">
        <f t="shared" ref="O613" si="308">N616</f>
        <v>0</v>
      </c>
      <c r="P613" s="217">
        <f t="shared" ref="P613" si="309">O616</f>
        <v>0</v>
      </c>
      <c r="Q613" s="217">
        <f t="shared" ref="Q613" si="310">P616</f>
        <v>0</v>
      </c>
      <c r="R613" s="217">
        <f t="shared" ref="R613" si="311">Q616</f>
        <v>0</v>
      </c>
      <c r="S613" s="217">
        <f t="shared" ref="S613" si="312">R616</f>
        <v>0</v>
      </c>
      <c r="T613" s="217">
        <f t="shared" ref="T613" si="313">S616</f>
        <v>0</v>
      </c>
      <c r="U613" s="217">
        <f t="shared" ref="U613" si="314">T616</f>
        <v>0</v>
      </c>
      <c r="V613" s="217">
        <f t="shared" ref="V613" si="315">U616</f>
        <v>0</v>
      </c>
      <c r="W613" s="217">
        <f t="shared" ref="W613" si="316">V616</f>
        <v>0</v>
      </c>
      <c r="X613" s="217">
        <f t="shared" ref="X613" si="317">W616</f>
        <v>0</v>
      </c>
      <c r="Y613" s="217">
        <f t="shared" ref="Y613" si="318">X616</f>
        <v>0</v>
      </c>
      <c r="Z613" s="217">
        <f t="shared" ref="Z613" si="319">Y616</f>
        <v>0</v>
      </c>
      <c r="AA613" s="217">
        <f t="shared" ref="AA613" si="320">Z616</f>
        <v>0</v>
      </c>
      <c r="AB613" s="217">
        <f t="shared" ref="AB613" si="321">AA616</f>
        <v>0</v>
      </c>
      <c r="AC613" s="217">
        <f t="shared" ref="AC613" si="322">AB616</f>
        <v>0</v>
      </c>
      <c r="AD613" s="217">
        <f t="shared" ref="AD613" si="323">AC616</f>
        <v>0</v>
      </c>
      <c r="AE613" s="217">
        <f t="shared" ref="AE613" si="324">AD616</f>
        <v>0</v>
      </c>
      <c r="AF613" s="217">
        <f t="shared" ref="AF613" si="325">AE616</f>
        <v>0</v>
      </c>
      <c r="AG613" s="217">
        <f t="shared" ref="AG613" si="326">AF616</f>
        <v>0</v>
      </c>
      <c r="AH613" s="217">
        <f t="shared" ref="AH613" si="327">AG616</f>
        <v>0</v>
      </c>
      <c r="AI613" s="217">
        <f t="shared" ref="AI613" si="328">AH616</f>
        <v>0</v>
      </c>
      <c r="AJ613" s="217">
        <f t="shared" ref="AJ613" si="329">AI616</f>
        <v>0</v>
      </c>
      <c r="AK613" s="217">
        <f t="shared" ref="AK613" si="330">AJ616</f>
        <v>0</v>
      </c>
      <c r="AL613" s="217">
        <f t="shared" ref="AL613" si="331">AK616</f>
        <v>0</v>
      </c>
      <c r="AM613" s="217">
        <f t="shared" ref="AM613" si="332">AL616</f>
        <v>0</v>
      </c>
      <c r="AN613" s="217">
        <f t="shared" ref="AN613" si="333">AM616</f>
        <v>0</v>
      </c>
      <c r="AO613" s="217">
        <f t="shared" ref="AO613" si="334">AN616</f>
        <v>0</v>
      </c>
      <c r="AP613" s="217">
        <f t="shared" ref="AP613" si="335">AO616</f>
        <v>0</v>
      </c>
    </row>
    <row r="614" spans="1:42" s="16" customFormat="1" x14ac:dyDescent="0.2">
      <c r="A614" s="4" t="s">
        <v>24</v>
      </c>
      <c r="B614" s="217">
        <f t="shared" ref="B614:AP614" si="336">IF(B$2&lt;analysis_period,B616-B613,0)</f>
        <v>0</v>
      </c>
      <c r="C614" s="217">
        <f t="shared" si="336"/>
        <v>0</v>
      </c>
      <c r="D614" s="217">
        <f t="shared" si="336"/>
        <v>0</v>
      </c>
      <c r="E614" s="217">
        <f t="shared" si="336"/>
        <v>0</v>
      </c>
      <c r="F614" s="217">
        <f t="shared" si="336"/>
        <v>0</v>
      </c>
      <c r="G614" s="217">
        <f t="shared" si="336"/>
        <v>0</v>
      </c>
      <c r="H614" s="217">
        <f t="shared" si="336"/>
        <v>0</v>
      </c>
      <c r="I614" s="217">
        <f t="shared" si="336"/>
        <v>0</v>
      </c>
      <c r="J614" s="217">
        <f t="shared" si="336"/>
        <v>0</v>
      </c>
      <c r="K614" s="217">
        <f t="shared" si="336"/>
        <v>0</v>
      </c>
      <c r="L614" s="217">
        <f t="shared" si="336"/>
        <v>0</v>
      </c>
      <c r="M614" s="217">
        <f t="shared" si="336"/>
        <v>0</v>
      </c>
      <c r="N614" s="217">
        <f t="shared" si="336"/>
        <v>0</v>
      </c>
      <c r="O614" s="217">
        <f t="shared" si="336"/>
        <v>0</v>
      </c>
      <c r="P614" s="217">
        <f t="shared" si="336"/>
        <v>0</v>
      </c>
      <c r="Q614" s="217">
        <f t="shared" si="336"/>
        <v>0</v>
      </c>
      <c r="R614" s="217">
        <f t="shared" si="336"/>
        <v>0</v>
      </c>
      <c r="S614" s="217">
        <f t="shared" si="336"/>
        <v>0</v>
      </c>
      <c r="T614" s="217">
        <f t="shared" si="336"/>
        <v>0</v>
      </c>
      <c r="U614" s="217">
        <f t="shared" si="336"/>
        <v>0</v>
      </c>
      <c r="V614" s="217">
        <f t="shared" si="336"/>
        <v>0</v>
      </c>
      <c r="W614" s="217">
        <f t="shared" si="336"/>
        <v>0</v>
      </c>
      <c r="X614" s="217">
        <f t="shared" si="336"/>
        <v>0</v>
      </c>
      <c r="Y614" s="217">
        <f t="shared" si="336"/>
        <v>0</v>
      </c>
      <c r="Z614" s="217">
        <f t="shared" si="336"/>
        <v>0</v>
      </c>
      <c r="AA614" s="217">
        <f t="shared" si="336"/>
        <v>0</v>
      </c>
      <c r="AB614" s="217">
        <f t="shared" si="336"/>
        <v>0</v>
      </c>
      <c r="AC614" s="217">
        <f t="shared" si="336"/>
        <v>0</v>
      </c>
      <c r="AD614" s="217">
        <f t="shared" si="336"/>
        <v>0</v>
      </c>
      <c r="AE614" s="217">
        <f t="shared" si="336"/>
        <v>0</v>
      </c>
      <c r="AF614" s="217">
        <f t="shared" si="336"/>
        <v>0</v>
      </c>
      <c r="AG614" s="217">
        <f t="shared" si="336"/>
        <v>0</v>
      </c>
      <c r="AH614" s="217">
        <f t="shared" si="336"/>
        <v>0</v>
      </c>
      <c r="AI614" s="217">
        <f t="shared" si="336"/>
        <v>0</v>
      </c>
      <c r="AJ614" s="217">
        <f t="shared" si="336"/>
        <v>0</v>
      </c>
      <c r="AK614" s="217">
        <f t="shared" si="336"/>
        <v>0</v>
      </c>
      <c r="AL614" s="217">
        <f t="shared" si="336"/>
        <v>0</v>
      </c>
      <c r="AM614" s="217">
        <f t="shared" si="336"/>
        <v>0</v>
      </c>
      <c r="AN614" s="217">
        <f t="shared" si="336"/>
        <v>0</v>
      </c>
      <c r="AO614" s="217">
        <f t="shared" si="336"/>
        <v>0</v>
      </c>
      <c r="AP614" s="217">
        <f t="shared" si="336"/>
        <v>0</v>
      </c>
    </row>
    <row r="615" spans="1:42" s="16" customFormat="1" x14ac:dyDescent="0.2">
      <c r="A615" s="4" t="s">
        <v>302</v>
      </c>
      <c r="B615" s="218">
        <v>0</v>
      </c>
      <c r="C615" s="218">
        <f t="shared" ref="C615:AP615" si="337">IF(C$2=analysis_period,-C613,0)</f>
        <v>0</v>
      </c>
      <c r="D615" s="218">
        <f t="shared" si="337"/>
        <v>0</v>
      </c>
      <c r="E615" s="218">
        <f t="shared" si="337"/>
        <v>0</v>
      </c>
      <c r="F615" s="218">
        <f t="shared" si="337"/>
        <v>0</v>
      </c>
      <c r="G615" s="218">
        <f t="shared" si="337"/>
        <v>0</v>
      </c>
      <c r="H615" s="218">
        <f t="shared" si="337"/>
        <v>0</v>
      </c>
      <c r="I615" s="218">
        <f t="shared" si="337"/>
        <v>0</v>
      </c>
      <c r="J615" s="218">
        <f t="shared" si="337"/>
        <v>0</v>
      </c>
      <c r="K615" s="218">
        <f t="shared" si="337"/>
        <v>0</v>
      </c>
      <c r="L615" s="218">
        <f t="shared" si="337"/>
        <v>0</v>
      </c>
      <c r="M615" s="218">
        <f t="shared" si="337"/>
        <v>0</v>
      </c>
      <c r="N615" s="218">
        <f t="shared" si="337"/>
        <v>0</v>
      </c>
      <c r="O615" s="218">
        <f t="shared" si="337"/>
        <v>0</v>
      </c>
      <c r="P615" s="218">
        <f t="shared" si="337"/>
        <v>0</v>
      </c>
      <c r="Q615" s="218">
        <f t="shared" si="337"/>
        <v>0</v>
      </c>
      <c r="R615" s="218">
        <f t="shared" si="337"/>
        <v>0</v>
      </c>
      <c r="S615" s="218">
        <f t="shared" si="337"/>
        <v>0</v>
      </c>
      <c r="T615" s="218">
        <f t="shared" si="337"/>
        <v>0</v>
      </c>
      <c r="U615" s="218">
        <f t="shared" si="337"/>
        <v>0</v>
      </c>
      <c r="V615" s="218">
        <f t="shared" si="337"/>
        <v>0</v>
      </c>
      <c r="W615" s="218">
        <f t="shared" si="337"/>
        <v>0</v>
      </c>
      <c r="X615" s="218">
        <f t="shared" si="337"/>
        <v>0</v>
      </c>
      <c r="Y615" s="218">
        <f t="shared" si="337"/>
        <v>0</v>
      </c>
      <c r="Z615" s="218">
        <f t="shared" si="337"/>
        <v>0</v>
      </c>
      <c r="AA615" s="218">
        <f t="shared" si="337"/>
        <v>0</v>
      </c>
      <c r="AB615" s="218">
        <f t="shared" si="337"/>
        <v>0</v>
      </c>
      <c r="AC615" s="218">
        <f t="shared" si="337"/>
        <v>0</v>
      </c>
      <c r="AD615" s="218">
        <f t="shared" si="337"/>
        <v>0</v>
      </c>
      <c r="AE615" s="218">
        <f t="shared" si="337"/>
        <v>0</v>
      </c>
      <c r="AF615" s="218">
        <f t="shared" si="337"/>
        <v>0</v>
      </c>
      <c r="AG615" s="218">
        <f t="shared" si="337"/>
        <v>0</v>
      </c>
      <c r="AH615" s="218">
        <f t="shared" si="337"/>
        <v>0</v>
      </c>
      <c r="AI615" s="218">
        <f t="shared" si="337"/>
        <v>0</v>
      </c>
      <c r="AJ615" s="218">
        <f t="shared" si="337"/>
        <v>0</v>
      </c>
      <c r="AK615" s="218">
        <f t="shared" si="337"/>
        <v>0</v>
      </c>
      <c r="AL615" s="218">
        <f t="shared" si="337"/>
        <v>0</v>
      </c>
      <c r="AM615" s="218">
        <f t="shared" si="337"/>
        <v>0</v>
      </c>
      <c r="AN615" s="218">
        <f t="shared" si="337"/>
        <v>0</v>
      </c>
      <c r="AO615" s="218">
        <f t="shared" si="337"/>
        <v>0</v>
      </c>
      <c r="AP615" s="218">
        <f t="shared" si="337"/>
        <v>0</v>
      </c>
    </row>
    <row r="616" spans="1:42" x14ac:dyDescent="0.2">
      <c r="A616" s="16" t="s">
        <v>264</v>
      </c>
      <c r="B616" s="211">
        <f t="shared" ref="B616:AP616" si="338">C$16*(months_receivables_reserve/12)</f>
        <v>0</v>
      </c>
      <c r="C616" s="211">
        <f t="shared" si="338"/>
        <v>0</v>
      </c>
      <c r="D616" s="211">
        <f t="shared" si="338"/>
        <v>0</v>
      </c>
      <c r="E616" s="211">
        <f t="shared" si="338"/>
        <v>0</v>
      </c>
      <c r="F616" s="211">
        <f t="shared" si="338"/>
        <v>0</v>
      </c>
      <c r="G616" s="211">
        <f t="shared" si="338"/>
        <v>0</v>
      </c>
      <c r="H616" s="211">
        <f t="shared" si="338"/>
        <v>0</v>
      </c>
      <c r="I616" s="211">
        <f t="shared" si="338"/>
        <v>0</v>
      </c>
      <c r="J616" s="211">
        <f t="shared" si="338"/>
        <v>0</v>
      </c>
      <c r="K616" s="211">
        <f t="shared" si="338"/>
        <v>0</v>
      </c>
      <c r="L616" s="211">
        <f t="shared" si="338"/>
        <v>0</v>
      </c>
      <c r="M616" s="211">
        <f t="shared" si="338"/>
        <v>0</v>
      </c>
      <c r="N616" s="211">
        <f t="shared" si="338"/>
        <v>0</v>
      </c>
      <c r="O616" s="211">
        <f t="shared" si="338"/>
        <v>0</v>
      </c>
      <c r="P616" s="211">
        <f t="shared" si="338"/>
        <v>0</v>
      </c>
      <c r="Q616" s="211">
        <f t="shared" si="338"/>
        <v>0</v>
      </c>
      <c r="R616" s="211">
        <f t="shared" si="338"/>
        <v>0</v>
      </c>
      <c r="S616" s="211">
        <f t="shared" si="338"/>
        <v>0</v>
      </c>
      <c r="T616" s="211">
        <f t="shared" si="338"/>
        <v>0</v>
      </c>
      <c r="U616" s="211">
        <f t="shared" si="338"/>
        <v>0</v>
      </c>
      <c r="V616" s="211">
        <f t="shared" si="338"/>
        <v>0</v>
      </c>
      <c r="W616" s="211">
        <f t="shared" si="338"/>
        <v>0</v>
      </c>
      <c r="X616" s="211">
        <f t="shared" si="338"/>
        <v>0</v>
      </c>
      <c r="Y616" s="211">
        <f t="shared" si="338"/>
        <v>0</v>
      </c>
      <c r="Z616" s="211">
        <f t="shared" si="338"/>
        <v>0</v>
      </c>
      <c r="AA616" s="211">
        <f t="shared" si="338"/>
        <v>0</v>
      </c>
      <c r="AB616" s="211">
        <f t="shared" si="338"/>
        <v>0</v>
      </c>
      <c r="AC616" s="211">
        <f t="shared" si="338"/>
        <v>0</v>
      </c>
      <c r="AD616" s="211">
        <f t="shared" si="338"/>
        <v>0</v>
      </c>
      <c r="AE616" s="211">
        <f t="shared" si="338"/>
        <v>0</v>
      </c>
      <c r="AF616" s="211">
        <f t="shared" si="338"/>
        <v>0</v>
      </c>
      <c r="AG616" s="211">
        <f t="shared" si="338"/>
        <v>0</v>
      </c>
      <c r="AH616" s="211">
        <f t="shared" si="338"/>
        <v>0</v>
      </c>
      <c r="AI616" s="211">
        <f t="shared" si="338"/>
        <v>0</v>
      </c>
      <c r="AJ616" s="211">
        <f t="shared" si="338"/>
        <v>0</v>
      </c>
      <c r="AK616" s="211">
        <f t="shared" si="338"/>
        <v>0</v>
      </c>
      <c r="AL616" s="211">
        <f t="shared" si="338"/>
        <v>0</v>
      </c>
      <c r="AM616" s="211">
        <f t="shared" si="338"/>
        <v>0</v>
      </c>
      <c r="AN616" s="211">
        <f t="shared" si="338"/>
        <v>0</v>
      </c>
      <c r="AO616" s="211">
        <f t="shared" si="338"/>
        <v>0</v>
      </c>
      <c r="AP616" s="211">
        <f t="shared" si="338"/>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303</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301</v>
      </c>
      <c r="B619" s="217">
        <v>0</v>
      </c>
      <c r="C619" s="217">
        <f>B622</f>
        <v>0</v>
      </c>
      <c r="D619" s="217">
        <f t="shared" ref="D619:AP619" si="339">C622</f>
        <v>0</v>
      </c>
      <c r="E619" s="217">
        <f t="shared" si="339"/>
        <v>0</v>
      </c>
      <c r="F619" s="217">
        <f t="shared" si="339"/>
        <v>0</v>
      </c>
      <c r="G619" s="217">
        <f t="shared" si="339"/>
        <v>0</v>
      </c>
      <c r="H619" s="217">
        <f t="shared" si="339"/>
        <v>0</v>
      </c>
      <c r="I619" s="217">
        <f t="shared" si="339"/>
        <v>0</v>
      </c>
      <c r="J619" s="217">
        <f t="shared" si="339"/>
        <v>0</v>
      </c>
      <c r="K619" s="217">
        <f t="shared" si="339"/>
        <v>0</v>
      </c>
      <c r="L619" s="217">
        <f t="shared" si="339"/>
        <v>0</v>
      </c>
      <c r="M619" s="217">
        <f t="shared" si="339"/>
        <v>0</v>
      </c>
      <c r="N619" s="217">
        <f t="shared" si="339"/>
        <v>0</v>
      </c>
      <c r="O619" s="217">
        <f t="shared" si="339"/>
        <v>0</v>
      </c>
      <c r="P619" s="217">
        <f t="shared" si="339"/>
        <v>0</v>
      </c>
      <c r="Q619" s="217">
        <f t="shared" si="339"/>
        <v>0</v>
      </c>
      <c r="R619" s="217">
        <f t="shared" si="339"/>
        <v>0</v>
      </c>
      <c r="S619" s="217">
        <f t="shared" si="339"/>
        <v>0</v>
      </c>
      <c r="T619" s="217">
        <f t="shared" si="339"/>
        <v>0</v>
      </c>
      <c r="U619" s="217">
        <f t="shared" si="339"/>
        <v>0</v>
      </c>
      <c r="V619" s="217">
        <f t="shared" si="339"/>
        <v>0</v>
      </c>
      <c r="W619" s="217">
        <f t="shared" si="339"/>
        <v>0</v>
      </c>
      <c r="X619" s="217">
        <f t="shared" si="339"/>
        <v>0</v>
      </c>
      <c r="Y619" s="217">
        <f t="shared" si="339"/>
        <v>0</v>
      </c>
      <c r="Z619" s="217">
        <f t="shared" si="339"/>
        <v>0</v>
      </c>
      <c r="AA619" s="217">
        <f t="shared" si="339"/>
        <v>0</v>
      </c>
      <c r="AB619" s="217">
        <f t="shared" si="339"/>
        <v>0</v>
      </c>
      <c r="AC619" s="217">
        <f t="shared" si="339"/>
        <v>0</v>
      </c>
      <c r="AD619" s="217">
        <f t="shared" si="339"/>
        <v>0</v>
      </c>
      <c r="AE619" s="217">
        <f t="shared" si="339"/>
        <v>0</v>
      </c>
      <c r="AF619" s="217">
        <f t="shared" si="339"/>
        <v>0</v>
      </c>
      <c r="AG619" s="217">
        <f t="shared" si="339"/>
        <v>0</v>
      </c>
      <c r="AH619" s="217">
        <f t="shared" si="339"/>
        <v>0</v>
      </c>
      <c r="AI619" s="217">
        <f t="shared" si="339"/>
        <v>0</v>
      </c>
      <c r="AJ619" s="217">
        <f t="shared" si="339"/>
        <v>0</v>
      </c>
      <c r="AK619" s="217">
        <f t="shared" si="339"/>
        <v>0</v>
      </c>
      <c r="AL619" s="217">
        <f t="shared" si="339"/>
        <v>0</v>
      </c>
      <c r="AM619" s="217">
        <f t="shared" si="339"/>
        <v>0</v>
      </c>
      <c r="AN619" s="217">
        <f t="shared" si="339"/>
        <v>0</v>
      </c>
      <c r="AO619" s="217">
        <f t="shared" si="339"/>
        <v>0</v>
      </c>
      <c r="AP619" s="217">
        <f t="shared" si="339"/>
        <v>0</v>
      </c>
    </row>
    <row r="620" spans="1:42" x14ac:dyDescent="0.2">
      <c r="A620" s="4" t="s">
        <v>73</v>
      </c>
      <c r="B620" s="217">
        <v>0</v>
      </c>
      <c r="C620" s="217">
        <f>C648</f>
        <v>0</v>
      </c>
      <c r="D620" s="217">
        <f t="shared" ref="D620:AP620" si="340">D648</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A621" s="4" t="s">
        <v>302</v>
      </c>
      <c r="B621" s="218">
        <v>0</v>
      </c>
      <c r="C621" s="218">
        <f>-C636</f>
        <v>0</v>
      </c>
      <c r="D621" s="218">
        <f t="shared" ref="D621:AP621" si="341">-D636</f>
        <v>0</v>
      </c>
      <c r="E621" s="218">
        <f t="shared" si="341"/>
        <v>0</v>
      </c>
      <c r="F621" s="218">
        <f t="shared" si="341"/>
        <v>0</v>
      </c>
      <c r="G621" s="218">
        <f t="shared" si="341"/>
        <v>0</v>
      </c>
      <c r="H621" s="218">
        <f t="shared" si="341"/>
        <v>0</v>
      </c>
      <c r="I621" s="218">
        <f t="shared" si="341"/>
        <v>0</v>
      </c>
      <c r="J621" s="218">
        <f t="shared" si="341"/>
        <v>0</v>
      </c>
      <c r="K621" s="218">
        <f t="shared" si="341"/>
        <v>0</v>
      </c>
      <c r="L621" s="218">
        <f t="shared" si="341"/>
        <v>0</v>
      </c>
      <c r="M621" s="218">
        <f t="shared" si="341"/>
        <v>0</v>
      </c>
      <c r="N621" s="218">
        <f t="shared" si="341"/>
        <v>0</v>
      </c>
      <c r="O621" s="218">
        <f t="shared" si="341"/>
        <v>0</v>
      </c>
      <c r="P621" s="218">
        <f t="shared" si="341"/>
        <v>0</v>
      </c>
      <c r="Q621" s="218">
        <f t="shared" si="341"/>
        <v>0</v>
      </c>
      <c r="R621" s="218">
        <f t="shared" si="341"/>
        <v>0</v>
      </c>
      <c r="S621" s="218">
        <f t="shared" si="341"/>
        <v>0</v>
      </c>
      <c r="T621" s="218">
        <f t="shared" si="341"/>
        <v>0</v>
      </c>
      <c r="U621" s="218">
        <f t="shared" si="341"/>
        <v>0</v>
      </c>
      <c r="V621" s="218">
        <f t="shared" si="341"/>
        <v>0</v>
      </c>
      <c r="W621" s="218">
        <f t="shared" si="341"/>
        <v>0</v>
      </c>
      <c r="X621" s="218">
        <f t="shared" si="341"/>
        <v>0</v>
      </c>
      <c r="Y621" s="218">
        <f t="shared" si="341"/>
        <v>0</v>
      </c>
      <c r="Z621" s="218">
        <f t="shared" si="341"/>
        <v>0</v>
      </c>
      <c r="AA621" s="218">
        <f t="shared" si="341"/>
        <v>0</v>
      </c>
      <c r="AB621" s="218">
        <f t="shared" si="341"/>
        <v>0</v>
      </c>
      <c r="AC621" s="218">
        <f t="shared" si="341"/>
        <v>0</v>
      </c>
      <c r="AD621" s="218">
        <f t="shared" si="341"/>
        <v>0</v>
      </c>
      <c r="AE621" s="218">
        <f t="shared" si="341"/>
        <v>0</v>
      </c>
      <c r="AF621" s="218">
        <f t="shared" si="341"/>
        <v>0</v>
      </c>
      <c r="AG621" s="218">
        <f t="shared" si="341"/>
        <v>0</v>
      </c>
      <c r="AH621" s="218">
        <f t="shared" si="341"/>
        <v>0</v>
      </c>
      <c r="AI621" s="218">
        <f t="shared" si="341"/>
        <v>0</v>
      </c>
      <c r="AJ621" s="218">
        <f t="shared" si="341"/>
        <v>0</v>
      </c>
      <c r="AK621" s="218">
        <f t="shared" si="341"/>
        <v>0</v>
      </c>
      <c r="AL621" s="218">
        <f t="shared" si="341"/>
        <v>0</v>
      </c>
      <c r="AM621" s="218">
        <f t="shared" si="341"/>
        <v>0</v>
      </c>
      <c r="AN621" s="218">
        <f t="shared" si="341"/>
        <v>0</v>
      </c>
      <c r="AO621" s="218">
        <f t="shared" si="341"/>
        <v>0</v>
      </c>
      <c r="AP621" s="218">
        <f t="shared" si="341"/>
        <v>0</v>
      </c>
    </row>
    <row r="622" spans="1:42" x14ac:dyDescent="0.2">
      <c r="A622" s="4" t="s">
        <v>264</v>
      </c>
      <c r="B622" s="217">
        <f>SUM(B619:B621)</f>
        <v>0</v>
      </c>
      <c r="C622" s="217">
        <f>SUM(C619:C621)</f>
        <v>0</v>
      </c>
      <c r="D622" s="217">
        <f t="shared" ref="D622:AP622" si="342">SUM(D619:D621)</f>
        <v>0</v>
      </c>
      <c r="E622" s="217">
        <f t="shared" si="342"/>
        <v>0</v>
      </c>
      <c r="F622" s="217">
        <f t="shared" si="342"/>
        <v>0</v>
      </c>
      <c r="G622" s="217">
        <f t="shared" si="342"/>
        <v>0</v>
      </c>
      <c r="H622" s="217">
        <f t="shared" si="342"/>
        <v>0</v>
      </c>
      <c r="I622" s="217">
        <f t="shared" si="342"/>
        <v>0</v>
      </c>
      <c r="J622" s="217">
        <f t="shared" si="342"/>
        <v>0</v>
      </c>
      <c r="K622" s="217">
        <f t="shared" si="342"/>
        <v>0</v>
      </c>
      <c r="L622" s="217">
        <f t="shared" si="342"/>
        <v>0</v>
      </c>
      <c r="M622" s="217">
        <f t="shared" si="342"/>
        <v>0</v>
      </c>
      <c r="N622" s="217">
        <f t="shared" si="342"/>
        <v>0</v>
      </c>
      <c r="O622" s="217">
        <f t="shared" si="342"/>
        <v>0</v>
      </c>
      <c r="P622" s="217">
        <f t="shared" si="342"/>
        <v>0</v>
      </c>
      <c r="Q622" s="217">
        <f t="shared" si="342"/>
        <v>0</v>
      </c>
      <c r="R622" s="217">
        <f t="shared" si="342"/>
        <v>0</v>
      </c>
      <c r="S622" s="217">
        <f t="shared" si="342"/>
        <v>0</v>
      </c>
      <c r="T622" s="217">
        <f t="shared" si="342"/>
        <v>0</v>
      </c>
      <c r="U622" s="217">
        <f t="shared" si="342"/>
        <v>0</v>
      </c>
      <c r="V622" s="217">
        <f t="shared" si="342"/>
        <v>0</v>
      </c>
      <c r="W622" s="217">
        <f t="shared" si="342"/>
        <v>0</v>
      </c>
      <c r="X622" s="217">
        <f t="shared" si="342"/>
        <v>0</v>
      </c>
      <c r="Y622" s="217">
        <f t="shared" si="342"/>
        <v>0</v>
      </c>
      <c r="Z622" s="217">
        <f t="shared" si="342"/>
        <v>0</v>
      </c>
      <c r="AA622" s="217">
        <f t="shared" si="342"/>
        <v>0</v>
      </c>
      <c r="AB622" s="217">
        <f t="shared" si="342"/>
        <v>0</v>
      </c>
      <c r="AC622" s="217">
        <f t="shared" si="342"/>
        <v>0</v>
      </c>
      <c r="AD622" s="217">
        <f t="shared" si="342"/>
        <v>0</v>
      </c>
      <c r="AE622" s="217">
        <f t="shared" si="342"/>
        <v>0</v>
      </c>
      <c r="AF622" s="217">
        <f t="shared" si="342"/>
        <v>0</v>
      </c>
      <c r="AG622" s="217">
        <f t="shared" si="342"/>
        <v>0</v>
      </c>
      <c r="AH622" s="217">
        <f t="shared" si="342"/>
        <v>0</v>
      </c>
      <c r="AI622" s="217">
        <f t="shared" si="342"/>
        <v>0</v>
      </c>
      <c r="AJ622" s="217">
        <f t="shared" si="342"/>
        <v>0</v>
      </c>
      <c r="AK622" s="217">
        <f t="shared" si="342"/>
        <v>0</v>
      </c>
      <c r="AL622" s="217">
        <f t="shared" si="342"/>
        <v>0</v>
      </c>
      <c r="AM622" s="217">
        <f t="shared" si="342"/>
        <v>0</v>
      </c>
      <c r="AN622" s="217">
        <f t="shared" si="342"/>
        <v>0</v>
      </c>
      <c r="AO622" s="217">
        <f t="shared" si="342"/>
        <v>0</v>
      </c>
      <c r="AP622" s="217">
        <f t="shared" si="342"/>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304</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305</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3">SUM(C626:AP626)</f>
        <v>0</v>
      </c>
      <c r="C626" s="213">
        <f t="shared" ref="C626:AP626" si="344">IF(C$2&gt;analysis_period,0,IF(C$2=equip1_reserve_freq*$A626,equip1_reserve_cost*system_capacity*1000*(1+inflation_rate/100)^B$2,0))</f>
        <v>0</v>
      </c>
      <c r="D626" s="213">
        <f t="shared" si="344"/>
        <v>0</v>
      </c>
      <c r="E626" s="213">
        <f t="shared" si="344"/>
        <v>0</v>
      </c>
      <c r="F626" s="213">
        <f t="shared" si="344"/>
        <v>0</v>
      </c>
      <c r="G626" s="213">
        <f t="shared" si="344"/>
        <v>0</v>
      </c>
      <c r="H626" s="213">
        <f t="shared" si="344"/>
        <v>0</v>
      </c>
      <c r="I626" s="213">
        <f t="shared" si="344"/>
        <v>0</v>
      </c>
      <c r="J626" s="213">
        <f t="shared" si="344"/>
        <v>0</v>
      </c>
      <c r="K626" s="213">
        <f t="shared" si="344"/>
        <v>0</v>
      </c>
      <c r="L626" s="213">
        <f t="shared" si="344"/>
        <v>0</v>
      </c>
      <c r="M626" s="213">
        <f t="shared" si="344"/>
        <v>0</v>
      </c>
      <c r="N626" s="213">
        <f t="shared" si="344"/>
        <v>0</v>
      </c>
      <c r="O626" s="213">
        <f t="shared" si="344"/>
        <v>0</v>
      </c>
      <c r="P626" s="213">
        <f t="shared" si="344"/>
        <v>0</v>
      </c>
      <c r="Q626" s="213">
        <f t="shared" si="344"/>
        <v>0</v>
      </c>
      <c r="R626" s="213">
        <f t="shared" si="344"/>
        <v>0</v>
      </c>
      <c r="S626" s="213">
        <f t="shared" si="344"/>
        <v>0</v>
      </c>
      <c r="T626" s="213">
        <f t="shared" si="344"/>
        <v>0</v>
      </c>
      <c r="U626" s="213">
        <f t="shared" si="344"/>
        <v>0</v>
      </c>
      <c r="V626" s="213">
        <f t="shared" si="344"/>
        <v>0</v>
      </c>
      <c r="W626" s="213">
        <f t="shared" si="344"/>
        <v>0</v>
      </c>
      <c r="X626" s="213">
        <f t="shared" si="344"/>
        <v>0</v>
      </c>
      <c r="Y626" s="213">
        <f t="shared" si="344"/>
        <v>0</v>
      </c>
      <c r="Z626" s="213">
        <f t="shared" si="344"/>
        <v>0</v>
      </c>
      <c r="AA626" s="213">
        <f t="shared" si="344"/>
        <v>0</v>
      </c>
      <c r="AB626" s="213">
        <f t="shared" si="344"/>
        <v>0</v>
      </c>
      <c r="AC626" s="213">
        <f t="shared" si="344"/>
        <v>0</v>
      </c>
      <c r="AD626" s="213">
        <f t="shared" si="344"/>
        <v>0</v>
      </c>
      <c r="AE626" s="213">
        <f t="shared" si="344"/>
        <v>0</v>
      </c>
      <c r="AF626" s="213">
        <f t="shared" si="344"/>
        <v>0</v>
      </c>
      <c r="AG626" s="213">
        <f t="shared" si="344"/>
        <v>0</v>
      </c>
      <c r="AH626" s="213">
        <f t="shared" si="344"/>
        <v>0</v>
      </c>
      <c r="AI626" s="213">
        <f t="shared" si="344"/>
        <v>0</v>
      </c>
      <c r="AJ626" s="213">
        <f t="shared" si="344"/>
        <v>0</v>
      </c>
      <c r="AK626" s="213">
        <f t="shared" si="344"/>
        <v>0</v>
      </c>
      <c r="AL626" s="213">
        <f t="shared" si="344"/>
        <v>0</v>
      </c>
      <c r="AM626" s="213">
        <f t="shared" si="344"/>
        <v>0</v>
      </c>
      <c r="AN626" s="213">
        <f t="shared" si="344"/>
        <v>0</v>
      </c>
      <c r="AO626" s="213">
        <f t="shared" si="344"/>
        <v>0</v>
      </c>
      <c r="AP626" s="213">
        <f t="shared" si="344"/>
        <v>0</v>
      </c>
    </row>
    <row r="627" spans="1:42" x14ac:dyDescent="0.2">
      <c r="A627" s="4">
        <f>A626+1</f>
        <v>2</v>
      </c>
      <c r="B627" s="233">
        <f t="shared" si="343"/>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ref="A628:A635" si="346">A627+1</f>
        <v>3</v>
      </c>
      <c r="B628" s="233">
        <f t="shared" si="343"/>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6"/>
        <v>4</v>
      </c>
      <c r="B629" s="233">
        <f t="shared" si="343"/>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6"/>
        <v>5</v>
      </c>
      <c r="B630" s="233">
        <f t="shared" si="343"/>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6"/>
        <v>6</v>
      </c>
      <c r="B631" s="233">
        <f t="shared" si="343"/>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 t="shared" si="346"/>
        <v>7</v>
      </c>
      <c r="B632" s="233">
        <f t="shared" si="343"/>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6"/>
        <v>8</v>
      </c>
      <c r="B633" s="233">
        <f t="shared" si="343"/>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4">
        <f>A633+1</f>
        <v>9</v>
      </c>
      <c r="B634" s="233">
        <f t="shared" si="343"/>
        <v>0</v>
      </c>
      <c r="C634" s="213">
        <f t="shared" ref="C634:AP634" si="353">IF(C$2&gt;analysis_period,0,IF(C$2=equip1_reserve_freq*$A634,equip1_reserve_cost*system_capacity*1000*(1+inflation_rate/100)^B$2,0))</f>
        <v>0</v>
      </c>
      <c r="D634" s="213">
        <f t="shared" si="353"/>
        <v>0</v>
      </c>
      <c r="E634" s="213">
        <f t="shared" si="353"/>
        <v>0</v>
      </c>
      <c r="F634" s="213">
        <f t="shared" si="353"/>
        <v>0</v>
      </c>
      <c r="G634" s="213">
        <f t="shared" si="353"/>
        <v>0</v>
      </c>
      <c r="H634" s="213">
        <f t="shared" si="353"/>
        <v>0</v>
      </c>
      <c r="I634" s="213">
        <f t="shared" si="353"/>
        <v>0</v>
      </c>
      <c r="J634" s="213">
        <f t="shared" si="353"/>
        <v>0</v>
      </c>
      <c r="K634" s="213">
        <f t="shared" si="353"/>
        <v>0</v>
      </c>
      <c r="L634" s="213">
        <f t="shared" si="353"/>
        <v>0</v>
      </c>
      <c r="M634" s="213">
        <f t="shared" si="353"/>
        <v>0</v>
      </c>
      <c r="N634" s="213">
        <f t="shared" si="353"/>
        <v>0</v>
      </c>
      <c r="O634" s="213">
        <f t="shared" si="353"/>
        <v>0</v>
      </c>
      <c r="P634" s="213">
        <f t="shared" si="353"/>
        <v>0</v>
      </c>
      <c r="Q634" s="213">
        <f t="shared" si="353"/>
        <v>0</v>
      </c>
      <c r="R634" s="213">
        <f t="shared" si="353"/>
        <v>0</v>
      </c>
      <c r="S634" s="213">
        <f t="shared" si="353"/>
        <v>0</v>
      </c>
      <c r="T634" s="213">
        <f t="shared" si="353"/>
        <v>0</v>
      </c>
      <c r="U634" s="213">
        <f t="shared" si="353"/>
        <v>0</v>
      </c>
      <c r="V634" s="213">
        <f t="shared" si="353"/>
        <v>0</v>
      </c>
      <c r="W634" s="213">
        <f t="shared" si="353"/>
        <v>0</v>
      </c>
      <c r="X634" s="213">
        <f t="shared" si="353"/>
        <v>0</v>
      </c>
      <c r="Y634" s="213">
        <f t="shared" si="353"/>
        <v>0</v>
      </c>
      <c r="Z634" s="213">
        <f t="shared" si="353"/>
        <v>0</v>
      </c>
      <c r="AA634" s="213">
        <f t="shared" si="353"/>
        <v>0</v>
      </c>
      <c r="AB634" s="213">
        <f t="shared" si="353"/>
        <v>0</v>
      </c>
      <c r="AC634" s="213">
        <f t="shared" si="353"/>
        <v>0</v>
      </c>
      <c r="AD634" s="213">
        <f t="shared" si="353"/>
        <v>0</v>
      </c>
      <c r="AE634" s="213">
        <f t="shared" si="353"/>
        <v>0</v>
      </c>
      <c r="AF634" s="213">
        <f t="shared" si="353"/>
        <v>0</v>
      </c>
      <c r="AG634" s="213">
        <f t="shared" si="353"/>
        <v>0</v>
      </c>
      <c r="AH634" s="213">
        <f t="shared" si="353"/>
        <v>0</v>
      </c>
      <c r="AI634" s="213">
        <f t="shared" si="353"/>
        <v>0</v>
      </c>
      <c r="AJ634" s="213">
        <f t="shared" si="353"/>
        <v>0</v>
      </c>
      <c r="AK634" s="213">
        <f t="shared" si="353"/>
        <v>0</v>
      </c>
      <c r="AL634" s="213">
        <f t="shared" si="353"/>
        <v>0</v>
      </c>
      <c r="AM634" s="213">
        <f t="shared" si="353"/>
        <v>0</v>
      </c>
      <c r="AN634" s="213">
        <f t="shared" si="353"/>
        <v>0</v>
      </c>
      <c r="AO634" s="213">
        <f t="shared" si="353"/>
        <v>0</v>
      </c>
      <c r="AP634" s="213">
        <f t="shared" si="353"/>
        <v>0</v>
      </c>
    </row>
    <row r="635" spans="1:42" x14ac:dyDescent="0.2">
      <c r="A635" s="4">
        <f t="shared" si="346"/>
        <v>10</v>
      </c>
      <c r="B635" s="233">
        <f t="shared" si="343"/>
        <v>0</v>
      </c>
      <c r="C635" s="213">
        <f t="shared" ref="C635:AP635" si="354">IF(C$2&gt;analysis_period,0,IF(C$2=equip1_reserve_freq*$A635,equip1_reserve_cost*system_capacity*1000*(1+inflation_rate/100)^B$2,0))</f>
        <v>0</v>
      </c>
      <c r="D635" s="213">
        <f t="shared" si="354"/>
        <v>0</v>
      </c>
      <c r="E635" s="213">
        <f t="shared" si="354"/>
        <v>0</v>
      </c>
      <c r="F635" s="213">
        <f t="shared" si="354"/>
        <v>0</v>
      </c>
      <c r="G635" s="213">
        <f t="shared" si="354"/>
        <v>0</v>
      </c>
      <c r="H635" s="213">
        <f t="shared" si="354"/>
        <v>0</v>
      </c>
      <c r="I635" s="213">
        <f t="shared" si="354"/>
        <v>0</v>
      </c>
      <c r="J635" s="213">
        <f t="shared" si="354"/>
        <v>0</v>
      </c>
      <c r="K635" s="213">
        <f t="shared" si="354"/>
        <v>0</v>
      </c>
      <c r="L635" s="213">
        <f t="shared" si="354"/>
        <v>0</v>
      </c>
      <c r="M635" s="213">
        <f t="shared" si="354"/>
        <v>0</v>
      </c>
      <c r="N635" s="213">
        <f t="shared" si="354"/>
        <v>0</v>
      </c>
      <c r="O635" s="213">
        <f t="shared" si="354"/>
        <v>0</v>
      </c>
      <c r="P635" s="213">
        <f t="shared" si="354"/>
        <v>0</v>
      </c>
      <c r="Q635" s="213">
        <f t="shared" si="354"/>
        <v>0</v>
      </c>
      <c r="R635" s="213">
        <f t="shared" si="354"/>
        <v>0</v>
      </c>
      <c r="S635" s="213">
        <f t="shared" si="354"/>
        <v>0</v>
      </c>
      <c r="T635" s="213">
        <f t="shared" si="354"/>
        <v>0</v>
      </c>
      <c r="U635" s="213">
        <f t="shared" si="354"/>
        <v>0</v>
      </c>
      <c r="V635" s="213">
        <f t="shared" si="354"/>
        <v>0</v>
      </c>
      <c r="W635" s="213">
        <f t="shared" si="354"/>
        <v>0</v>
      </c>
      <c r="X635" s="213">
        <f t="shared" si="354"/>
        <v>0</v>
      </c>
      <c r="Y635" s="213">
        <f t="shared" si="354"/>
        <v>0</v>
      </c>
      <c r="Z635" s="213">
        <f t="shared" si="354"/>
        <v>0</v>
      </c>
      <c r="AA635" s="213">
        <f t="shared" si="354"/>
        <v>0</v>
      </c>
      <c r="AB635" s="213">
        <f t="shared" si="354"/>
        <v>0</v>
      </c>
      <c r="AC635" s="213">
        <f t="shared" si="354"/>
        <v>0</v>
      </c>
      <c r="AD635" s="213">
        <f t="shared" si="354"/>
        <v>0</v>
      </c>
      <c r="AE635" s="213">
        <f t="shared" si="354"/>
        <v>0</v>
      </c>
      <c r="AF635" s="213">
        <f t="shared" si="354"/>
        <v>0</v>
      </c>
      <c r="AG635" s="213">
        <f t="shared" si="354"/>
        <v>0</v>
      </c>
      <c r="AH635" s="213">
        <f t="shared" si="354"/>
        <v>0</v>
      </c>
      <c r="AI635" s="213">
        <f t="shared" si="354"/>
        <v>0</v>
      </c>
      <c r="AJ635" s="213">
        <f t="shared" si="354"/>
        <v>0</v>
      </c>
      <c r="AK635" s="213">
        <f t="shared" si="354"/>
        <v>0</v>
      </c>
      <c r="AL635" s="213">
        <f t="shared" si="354"/>
        <v>0</v>
      </c>
      <c r="AM635" s="213">
        <f t="shared" si="354"/>
        <v>0</v>
      </c>
      <c r="AN635" s="213">
        <f t="shared" si="354"/>
        <v>0</v>
      </c>
      <c r="AO635" s="213">
        <f t="shared" si="354"/>
        <v>0</v>
      </c>
      <c r="AP635" s="213">
        <f t="shared" si="354"/>
        <v>0</v>
      </c>
    </row>
    <row r="636" spans="1:42" x14ac:dyDescent="0.2">
      <c r="A636" s="37" t="s">
        <v>13</v>
      </c>
      <c r="B636" s="28"/>
      <c r="C636" s="217">
        <f>SUM(C626:C635)</f>
        <v>0</v>
      </c>
      <c r="D636" s="217">
        <f t="shared" ref="D636:AD636" si="355">SUM(D626:D635)</f>
        <v>0</v>
      </c>
      <c r="E636" s="217">
        <f t="shared" si="355"/>
        <v>0</v>
      </c>
      <c r="F636" s="217">
        <f t="shared" si="355"/>
        <v>0</v>
      </c>
      <c r="G636" s="217">
        <f t="shared" si="355"/>
        <v>0</v>
      </c>
      <c r="H636" s="217">
        <f t="shared" si="355"/>
        <v>0</v>
      </c>
      <c r="I636" s="217">
        <f t="shared" si="355"/>
        <v>0</v>
      </c>
      <c r="J636" s="217">
        <f t="shared" si="355"/>
        <v>0</v>
      </c>
      <c r="K636" s="217">
        <f t="shared" si="355"/>
        <v>0</v>
      </c>
      <c r="L636" s="217">
        <f t="shared" si="355"/>
        <v>0</v>
      </c>
      <c r="M636" s="217">
        <f t="shared" si="355"/>
        <v>0</v>
      </c>
      <c r="N636" s="217">
        <f t="shared" si="355"/>
        <v>0</v>
      </c>
      <c r="O636" s="217">
        <f t="shared" si="355"/>
        <v>0</v>
      </c>
      <c r="P636" s="217">
        <f t="shared" si="355"/>
        <v>0</v>
      </c>
      <c r="Q636" s="217">
        <f t="shared" si="355"/>
        <v>0</v>
      </c>
      <c r="R636" s="217">
        <f t="shared" si="355"/>
        <v>0</v>
      </c>
      <c r="S636" s="217">
        <f t="shared" si="355"/>
        <v>0</v>
      </c>
      <c r="T636" s="217">
        <f t="shared" si="355"/>
        <v>0</v>
      </c>
      <c r="U636" s="217">
        <f t="shared" si="355"/>
        <v>0</v>
      </c>
      <c r="V636" s="217">
        <f t="shared" si="355"/>
        <v>0</v>
      </c>
      <c r="W636" s="217">
        <f t="shared" si="355"/>
        <v>0</v>
      </c>
      <c r="X636" s="217">
        <f t="shared" si="355"/>
        <v>0</v>
      </c>
      <c r="Y636" s="217">
        <f t="shared" si="355"/>
        <v>0</v>
      </c>
      <c r="Z636" s="217">
        <f t="shared" si="355"/>
        <v>0</v>
      </c>
      <c r="AA636" s="217">
        <f t="shared" si="355"/>
        <v>0</v>
      </c>
      <c r="AB636" s="217">
        <f t="shared" si="355"/>
        <v>0</v>
      </c>
      <c r="AC636" s="217">
        <f t="shared" si="355"/>
        <v>0</v>
      </c>
      <c r="AD636" s="217">
        <f t="shared" si="355"/>
        <v>0</v>
      </c>
      <c r="AE636" s="217">
        <f t="shared" ref="AE636" si="356">SUM(AE626:AE635)</f>
        <v>0</v>
      </c>
      <c r="AF636" s="217">
        <f t="shared" ref="AF636:AP636" si="357">SUM(AF626:AF635)</f>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t="s">
        <v>306</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8">SUM(C638:AP638)</f>
        <v>0</v>
      </c>
      <c r="C638" s="217">
        <f t="shared" ref="C638:AP638" si="359">IF(C$2&lt;=equip1_reserve_freq*$A$626,$B$626/(equip1_reserve_freq),0)</f>
        <v>0</v>
      </c>
      <c r="D638" s="217">
        <f t="shared" si="359"/>
        <v>0</v>
      </c>
      <c r="E638" s="217">
        <f t="shared" si="359"/>
        <v>0</v>
      </c>
      <c r="F638" s="217">
        <f t="shared" si="359"/>
        <v>0</v>
      </c>
      <c r="G638" s="217">
        <f t="shared" si="359"/>
        <v>0</v>
      </c>
      <c r="H638" s="217">
        <f t="shared" si="359"/>
        <v>0</v>
      </c>
      <c r="I638" s="217">
        <f t="shared" si="359"/>
        <v>0</v>
      </c>
      <c r="J638" s="217">
        <f t="shared" si="359"/>
        <v>0</v>
      </c>
      <c r="K638" s="217">
        <f t="shared" si="359"/>
        <v>0</v>
      </c>
      <c r="L638" s="217">
        <f t="shared" si="359"/>
        <v>0</v>
      </c>
      <c r="M638" s="217">
        <f t="shared" si="359"/>
        <v>0</v>
      </c>
      <c r="N638" s="217">
        <f t="shared" si="359"/>
        <v>0</v>
      </c>
      <c r="O638" s="217">
        <f t="shared" si="359"/>
        <v>0</v>
      </c>
      <c r="P638" s="217">
        <f t="shared" si="359"/>
        <v>0</v>
      </c>
      <c r="Q638" s="217">
        <f t="shared" si="359"/>
        <v>0</v>
      </c>
      <c r="R638" s="217">
        <f t="shared" si="359"/>
        <v>0</v>
      </c>
      <c r="S638" s="217">
        <f t="shared" si="359"/>
        <v>0</v>
      </c>
      <c r="T638" s="217">
        <f t="shared" si="359"/>
        <v>0</v>
      </c>
      <c r="U638" s="217">
        <f t="shared" si="359"/>
        <v>0</v>
      </c>
      <c r="V638" s="217">
        <f t="shared" si="359"/>
        <v>0</v>
      </c>
      <c r="W638" s="217">
        <f t="shared" si="359"/>
        <v>0</v>
      </c>
      <c r="X638" s="217">
        <f t="shared" si="359"/>
        <v>0</v>
      </c>
      <c r="Y638" s="217">
        <f t="shared" si="359"/>
        <v>0</v>
      </c>
      <c r="Z638" s="217">
        <f t="shared" si="359"/>
        <v>0</v>
      </c>
      <c r="AA638" s="217">
        <f t="shared" si="359"/>
        <v>0</v>
      </c>
      <c r="AB638" s="217">
        <f t="shared" si="359"/>
        <v>0</v>
      </c>
      <c r="AC638" s="217">
        <f t="shared" si="359"/>
        <v>0</v>
      </c>
      <c r="AD638" s="217">
        <f t="shared" si="359"/>
        <v>0</v>
      </c>
      <c r="AE638" s="217">
        <f t="shared" si="359"/>
        <v>0</v>
      </c>
      <c r="AF638" s="217">
        <f t="shared" si="359"/>
        <v>0</v>
      </c>
      <c r="AG638" s="217">
        <f t="shared" si="359"/>
        <v>0</v>
      </c>
      <c r="AH638" s="217">
        <f t="shared" si="359"/>
        <v>0</v>
      </c>
      <c r="AI638" s="217">
        <f t="shared" si="359"/>
        <v>0</v>
      </c>
      <c r="AJ638" s="217">
        <f t="shared" si="359"/>
        <v>0</v>
      </c>
      <c r="AK638" s="217">
        <f t="shared" si="359"/>
        <v>0</v>
      </c>
      <c r="AL638" s="217">
        <f t="shared" si="359"/>
        <v>0</v>
      </c>
      <c r="AM638" s="217">
        <f t="shared" si="359"/>
        <v>0</v>
      </c>
      <c r="AN638" s="217">
        <f t="shared" si="359"/>
        <v>0</v>
      </c>
      <c r="AO638" s="217">
        <f t="shared" si="359"/>
        <v>0</v>
      </c>
      <c r="AP638" s="217">
        <f t="shared" si="359"/>
        <v>0</v>
      </c>
    </row>
    <row r="639" spans="1:42" x14ac:dyDescent="0.2">
      <c r="A639" s="4">
        <f>A638+1</f>
        <v>2</v>
      </c>
      <c r="B639" s="233">
        <f t="shared" si="358"/>
        <v>0</v>
      </c>
      <c r="C639" s="235">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ref="A640:A645" si="361">A639+1</f>
        <v>3</v>
      </c>
      <c r="B640" s="233">
        <f t="shared" si="358"/>
        <v>0</v>
      </c>
      <c r="C640" s="235">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61"/>
        <v>4</v>
      </c>
      <c r="B641" s="233">
        <f t="shared" si="358"/>
        <v>0</v>
      </c>
      <c r="C641" s="235">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61"/>
        <v>5</v>
      </c>
      <c r="B642" s="233">
        <f t="shared" si="358"/>
        <v>0</v>
      </c>
      <c r="C642" s="235">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61"/>
        <v>6</v>
      </c>
      <c r="B643" s="233">
        <f t="shared" si="358"/>
        <v>0</v>
      </c>
      <c r="C643" s="235">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 t="shared" si="361"/>
        <v>7</v>
      </c>
      <c r="B644" s="233">
        <f t="shared" si="358"/>
        <v>0</v>
      </c>
      <c r="C644" s="235">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si="361"/>
        <v>8</v>
      </c>
      <c r="B645" s="233">
        <f t="shared" si="358"/>
        <v>0</v>
      </c>
      <c r="C645" s="235">
        <f t="shared" ref="C645:AP645" si="367">IF(AND(C$2&gt;equip1_reserve_freq*$A632,C$2&lt;=equip1_reserve_freq*$A633),$B633/(equip1_reserve_freq),0)</f>
        <v>0</v>
      </c>
      <c r="D645" s="213">
        <f t="shared" si="367"/>
        <v>0</v>
      </c>
      <c r="E645" s="213">
        <f t="shared" si="367"/>
        <v>0</v>
      </c>
      <c r="F645" s="213">
        <f t="shared" si="367"/>
        <v>0</v>
      </c>
      <c r="G645" s="213">
        <f t="shared" si="367"/>
        <v>0</v>
      </c>
      <c r="H645" s="213">
        <f t="shared" si="367"/>
        <v>0</v>
      </c>
      <c r="I645" s="213">
        <f t="shared" si="367"/>
        <v>0</v>
      </c>
      <c r="J645" s="213">
        <f t="shared" si="367"/>
        <v>0</v>
      </c>
      <c r="K645" s="213">
        <f t="shared" si="367"/>
        <v>0</v>
      </c>
      <c r="L645" s="213">
        <f t="shared" si="367"/>
        <v>0</v>
      </c>
      <c r="M645" s="213">
        <f t="shared" si="367"/>
        <v>0</v>
      </c>
      <c r="N645" s="213">
        <f t="shared" si="367"/>
        <v>0</v>
      </c>
      <c r="O645" s="213">
        <f t="shared" si="367"/>
        <v>0</v>
      </c>
      <c r="P645" s="213">
        <f t="shared" si="367"/>
        <v>0</v>
      </c>
      <c r="Q645" s="213">
        <f t="shared" si="367"/>
        <v>0</v>
      </c>
      <c r="R645" s="213">
        <f t="shared" si="367"/>
        <v>0</v>
      </c>
      <c r="S645" s="213">
        <f t="shared" si="367"/>
        <v>0</v>
      </c>
      <c r="T645" s="213">
        <f t="shared" si="367"/>
        <v>0</v>
      </c>
      <c r="U645" s="213">
        <f t="shared" si="367"/>
        <v>0</v>
      </c>
      <c r="V645" s="213">
        <f t="shared" si="367"/>
        <v>0</v>
      </c>
      <c r="W645" s="213">
        <f t="shared" si="367"/>
        <v>0</v>
      </c>
      <c r="X645" s="213">
        <f t="shared" si="367"/>
        <v>0</v>
      </c>
      <c r="Y645" s="213">
        <f t="shared" si="367"/>
        <v>0</v>
      </c>
      <c r="Z645" s="213">
        <f t="shared" si="367"/>
        <v>0</v>
      </c>
      <c r="AA645" s="213">
        <f t="shared" si="367"/>
        <v>0</v>
      </c>
      <c r="AB645" s="213">
        <f t="shared" si="367"/>
        <v>0</v>
      </c>
      <c r="AC645" s="213">
        <f t="shared" si="367"/>
        <v>0</v>
      </c>
      <c r="AD645" s="213">
        <f t="shared" si="367"/>
        <v>0</v>
      </c>
      <c r="AE645" s="213">
        <f t="shared" si="367"/>
        <v>0</v>
      </c>
      <c r="AF645" s="213">
        <f t="shared" si="367"/>
        <v>0</v>
      </c>
      <c r="AG645" s="213">
        <f t="shared" si="367"/>
        <v>0</v>
      </c>
      <c r="AH645" s="213">
        <f t="shared" si="367"/>
        <v>0</v>
      </c>
      <c r="AI645" s="213">
        <f t="shared" si="367"/>
        <v>0</v>
      </c>
      <c r="AJ645" s="213">
        <f t="shared" si="367"/>
        <v>0</v>
      </c>
      <c r="AK645" s="213">
        <f t="shared" si="367"/>
        <v>0</v>
      </c>
      <c r="AL645" s="213">
        <f t="shared" si="367"/>
        <v>0</v>
      </c>
      <c r="AM645" s="213">
        <f t="shared" si="367"/>
        <v>0</v>
      </c>
      <c r="AN645" s="213">
        <f t="shared" si="367"/>
        <v>0</v>
      </c>
      <c r="AO645" s="213">
        <f t="shared" si="367"/>
        <v>0</v>
      </c>
      <c r="AP645" s="213">
        <f t="shared" si="367"/>
        <v>0</v>
      </c>
    </row>
    <row r="646" spans="1:42" x14ac:dyDescent="0.2">
      <c r="A646" s="4">
        <f>A645+1</f>
        <v>9</v>
      </c>
      <c r="B646" s="233">
        <f t="shared" si="358"/>
        <v>0</v>
      </c>
      <c r="C646" s="235">
        <f t="shared" ref="C646:AP646" si="368">IF(AND(C$2&gt;equip1_reserve_freq*$A633,C$2&lt;=equip1_reserve_freq*$A634),$B634/(equip1_reserve_freq),0)</f>
        <v>0</v>
      </c>
      <c r="D646" s="213">
        <f t="shared" si="368"/>
        <v>0</v>
      </c>
      <c r="E646" s="213">
        <f t="shared" si="368"/>
        <v>0</v>
      </c>
      <c r="F646" s="213">
        <f t="shared" si="368"/>
        <v>0</v>
      </c>
      <c r="G646" s="213">
        <f t="shared" si="368"/>
        <v>0</v>
      </c>
      <c r="H646" s="213">
        <f t="shared" si="368"/>
        <v>0</v>
      </c>
      <c r="I646" s="213">
        <f t="shared" si="368"/>
        <v>0</v>
      </c>
      <c r="J646" s="213">
        <f t="shared" si="368"/>
        <v>0</v>
      </c>
      <c r="K646" s="213">
        <f t="shared" si="368"/>
        <v>0</v>
      </c>
      <c r="L646" s="213">
        <f t="shared" si="368"/>
        <v>0</v>
      </c>
      <c r="M646" s="213">
        <f t="shared" si="368"/>
        <v>0</v>
      </c>
      <c r="N646" s="213">
        <f t="shared" si="368"/>
        <v>0</v>
      </c>
      <c r="O646" s="213">
        <f t="shared" si="368"/>
        <v>0</v>
      </c>
      <c r="P646" s="213">
        <f t="shared" si="368"/>
        <v>0</v>
      </c>
      <c r="Q646" s="213">
        <f t="shared" si="368"/>
        <v>0</v>
      </c>
      <c r="R646" s="213">
        <f t="shared" si="368"/>
        <v>0</v>
      </c>
      <c r="S646" s="213">
        <f t="shared" si="368"/>
        <v>0</v>
      </c>
      <c r="T646" s="213">
        <f t="shared" si="368"/>
        <v>0</v>
      </c>
      <c r="U646" s="213">
        <f t="shared" si="368"/>
        <v>0</v>
      </c>
      <c r="V646" s="213">
        <f t="shared" si="368"/>
        <v>0</v>
      </c>
      <c r="W646" s="213">
        <f t="shared" si="368"/>
        <v>0</v>
      </c>
      <c r="X646" s="213">
        <f t="shared" si="368"/>
        <v>0</v>
      </c>
      <c r="Y646" s="213">
        <f t="shared" si="368"/>
        <v>0</v>
      </c>
      <c r="Z646" s="213">
        <f t="shared" si="368"/>
        <v>0</v>
      </c>
      <c r="AA646" s="213">
        <f t="shared" si="368"/>
        <v>0</v>
      </c>
      <c r="AB646" s="213">
        <f t="shared" si="368"/>
        <v>0</v>
      </c>
      <c r="AC646" s="213">
        <f t="shared" si="368"/>
        <v>0</v>
      </c>
      <c r="AD646" s="213">
        <f t="shared" si="368"/>
        <v>0</v>
      </c>
      <c r="AE646" s="213">
        <f t="shared" si="368"/>
        <v>0</v>
      </c>
      <c r="AF646" s="213">
        <f t="shared" si="368"/>
        <v>0</v>
      </c>
      <c r="AG646" s="213">
        <f t="shared" si="368"/>
        <v>0</v>
      </c>
      <c r="AH646" s="213">
        <f t="shared" si="368"/>
        <v>0</v>
      </c>
      <c r="AI646" s="213">
        <f t="shared" si="368"/>
        <v>0</v>
      </c>
      <c r="AJ646" s="213">
        <f t="shared" si="368"/>
        <v>0</v>
      </c>
      <c r="AK646" s="213">
        <f t="shared" si="368"/>
        <v>0</v>
      </c>
      <c r="AL646" s="213">
        <f t="shared" si="368"/>
        <v>0</v>
      </c>
      <c r="AM646" s="213">
        <f t="shared" si="368"/>
        <v>0</v>
      </c>
      <c r="AN646" s="213">
        <f t="shared" si="368"/>
        <v>0</v>
      </c>
      <c r="AO646" s="213">
        <f t="shared" si="368"/>
        <v>0</v>
      </c>
      <c r="AP646" s="213">
        <f t="shared" si="368"/>
        <v>0</v>
      </c>
    </row>
    <row r="647" spans="1:42" x14ac:dyDescent="0.2">
      <c r="A647" s="4">
        <f t="shared" ref="A647" si="369">A646+1</f>
        <v>10</v>
      </c>
      <c r="B647" s="233">
        <f t="shared" si="358"/>
        <v>0</v>
      </c>
      <c r="C647" s="234">
        <f t="shared" ref="C647:AP647" si="370">IF(AND(C$2&gt;equip1_reserve_freq*$A634,C$2&lt;=equip1_reserve_freq*$A635),$B635/(equip1_reserve_freq),0)</f>
        <v>0</v>
      </c>
      <c r="D647" s="218">
        <f t="shared" si="370"/>
        <v>0</v>
      </c>
      <c r="E647" s="218">
        <f t="shared" si="370"/>
        <v>0</v>
      </c>
      <c r="F647" s="218">
        <f t="shared" si="370"/>
        <v>0</v>
      </c>
      <c r="G647" s="218">
        <f t="shared" si="370"/>
        <v>0</v>
      </c>
      <c r="H647" s="218">
        <f t="shared" si="370"/>
        <v>0</v>
      </c>
      <c r="I647" s="218">
        <f t="shared" si="370"/>
        <v>0</v>
      </c>
      <c r="J647" s="218">
        <f t="shared" si="370"/>
        <v>0</v>
      </c>
      <c r="K647" s="218">
        <f t="shared" si="370"/>
        <v>0</v>
      </c>
      <c r="L647" s="218">
        <f t="shared" si="370"/>
        <v>0</v>
      </c>
      <c r="M647" s="218">
        <f t="shared" si="370"/>
        <v>0</v>
      </c>
      <c r="N647" s="218">
        <f t="shared" si="370"/>
        <v>0</v>
      </c>
      <c r="O647" s="218">
        <f t="shared" si="370"/>
        <v>0</v>
      </c>
      <c r="P647" s="218">
        <f t="shared" si="370"/>
        <v>0</v>
      </c>
      <c r="Q647" s="218">
        <f t="shared" si="370"/>
        <v>0</v>
      </c>
      <c r="R647" s="218">
        <f t="shared" si="370"/>
        <v>0</v>
      </c>
      <c r="S647" s="218">
        <f t="shared" si="370"/>
        <v>0</v>
      </c>
      <c r="T647" s="218">
        <f t="shared" si="370"/>
        <v>0</v>
      </c>
      <c r="U647" s="218">
        <f t="shared" si="370"/>
        <v>0</v>
      </c>
      <c r="V647" s="218">
        <f t="shared" si="370"/>
        <v>0</v>
      </c>
      <c r="W647" s="218">
        <f t="shared" si="370"/>
        <v>0</v>
      </c>
      <c r="X647" s="218">
        <f t="shared" si="370"/>
        <v>0</v>
      </c>
      <c r="Y647" s="218">
        <f t="shared" si="370"/>
        <v>0</v>
      </c>
      <c r="Z647" s="218">
        <f t="shared" si="370"/>
        <v>0</v>
      </c>
      <c r="AA647" s="218">
        <f t="shared" si="370"/>
        <v>0</v>
      </c>
      <c r="AB647" s="218">
        <f t="shared" si="370"/>
        <v>0</v>
      </c>
      <c r="AC647" s="218">
        <f t="shared" si="370"/>
        <v>0</v>
      </c>
      <c r="AD647" s="218">
        <f t="shared" si="370"/>
        <v>0</v>
      </c>
      <c r="AE647" s="218">
        <f t="shared" si="370"/>
        <v>0</v>
      </c>
      <c r="AF647" s="218">
        <f t="shared" si="370"/>
        <v>0</v>
      </c>
      <c r="AG647" s="218">
        <f t="shared" si="370"/>
        <v>0</v>
      </c>
      <c r="AH647" s="218">
        <f t="shared" si="370"/>
        <v>0</v>
      </c>
      <c r="AI647" s="218">
        <f t="shared" si="370"/>
        <v>0</v>
      </c>
      <c r="AJ647" s="218">
        <f t="shared" si="370"/>
        <v>0</v>
      </c>
      <c r="AK647" s="218">
        <f t="shared" si="370"/>
        <v>0</v>
      </c>
      <c r="AL647" s="218">
        <f t="shared" si="370"/>
        <v>0</v>
      </c>
      <c r="AM647" s="218">
        <f t="shared" si="370"/>
        <v>0</v>
      </c>
      <c r="AN647" s="218">
        <f t="shared" si="370"/>
        <v>0</v>
      </c>
      <c r="AO647" s="218">
        <f t="shared" si="370"/>
        <v>0</v>
      </c>
      <c r="AP647" s="218">
        <f t="shared" si="370"/>
        <v>0</v>
      </c>
    </row>
    <row r="648" spans="1:42" x14ac:dyDescent="0.2">
      <c r="A648" s="37" t="s">
        <v>13</v>
      </c>
      <c r="B648" s="28"/>
      <c r="C648" s="20">
        <f>SUM(C638:C647)</f>
        <v>0</v>
      </c>
      <c r="D648" s="20">
        <f t="shared" ref="D648:AP648" si="371">SUM(D638:D647)</f>
        <v>0</v>
      </c>
      <c r="E648" s="20">
        <f t="shared" si="371"/>
        <v>0</v>
      </c>
      <c r="F648" s="20">
        <f t="shared" si="371"/>
        <v>0</v>
      </c>
      <c r="G648" s="20">
        <f t="shared" si="371"/>
        <v>0</v>
      </c>
      <c r="H648" s="20">
        <f t="shared" si="371"/>
        <v>0</v>
      </c>
      <c r="I648" s="20">
        <f t="shared" si="371"/>
        <v>0</v>
      </c>
      <c r="J648" s="20">
        <f t="shared" si="371"/>
        <v>0</v>
      </c>
      <c r="K648" s="20">
        <f t="shared" si="371"/>
        <v>0</v>
      </c>
      <c r="L648" s="20">
        <f t="shared" si="371"/>
        <v>0</v>
      </c>
      <c r="M648" s="20">
        <f t="shared" si="371"/>
        <v>0</v>
      </c>
      <c r="N648" s="20">
        <f t="shared" si="371"/>
        <v>0</v>
      </c>
      <c r="O648" s="20">
        <f t="shared" si="371"/>
        <v>0</v>
      </c>
      <c r="P648" s="20">
        <f t="shared" si="371"/>
        <v>0</v>
      </c>
      <c r="Q648" s="20">
        <f t="shared" si="371"/>
        <v>0</v>
      </c>
      <c r="R648" s="20">
        <f t="shared" si="371"/>
        <v>0</v>
      </c>
      <c r="S648" s="20">
        <f t="shared" si="371"/>
        <v>0</v>
      </c>
      <c r="T648" s="20">
        <f t="shared" si="371"/>
        <v>0</v>
      </c>
      <c r="U648" s="20">
        <f t="shared" si="371"/>
        <v>0</v>
      </c>
      <c r="V648" s="20">
        <f t="shared" si="371"/>
        <v>0</v>
      </c>
      <c r="W648" s="20">
        <f t="shared" si="371"/>
        <v>0</v>
      </c>
      <c r="X648" s="20">
        <f t="shared" si="371"/>
        <v>0</v>
      </c>
      <c r="Y648" s="20">
        <f t="shared" si="371"/>
        <v>0</v>
      </c>
      <c r="Z648" s="20">
        <f t="shared" si="371"/>
        <v>0</v>
      </c>
      <c r="AA648" s="20">
        <f t="shared" si="371"/>
        <v>0</v>
      </c>
      <c r="AB648" s="20">
        <f t="shared" si="371"/>
        <v>0</v>
      </c>
      <c r="AC648" s="20">
        <f t="shared" si="371"/>
        <v>0</v>
      </c>
      <c r="AD648" s="20">
        <f t="shared" si="371"/>
        <v>0</v>
      </c>
      <c r="AE648" s="20">
        <f t="shared" si="371"/>
        <v>0</v>
      </c>
      <c r="AF648" s="20">
        <f t="shared" si="371"/>
        <v>0</v>
      </c>
      <c r="AG648" s="20">
        <f t="shared" si="371"/>
        <v>0</v>
      </c>
      <c r="AH648" s="20">
        <f t="shared" si="371"/>
        <v>0</v>
      </c>
      <c r="AI648" s="20">
        <f t="shared" si="371"/>
        <v>0</v>
      </c>
      <c r="AJ648" s="20">
        <f t="shared" si="371"/>
        <v>0</v>
      </c>
      <c r="AK648" s="20">
        <f t="shared" si="371"/>
        <v>0</v>
      </c>
      <c r="AL648" s="20">
        <f t="shared" si="371"/>
        <v>0</v>
      </c>
      <c r="AM648" s="20">
        <f t="shared" si="371"/>
        <v>0</v>
      </c>
      <c r="AN648" s="20">
        <f t="shared" si="371"/>
        <v>0</v>
      </c>
      <c r="AO648" s="20">
        <f t="shared" si="371"/>
        <v>0</v>
      </c>
      <c r="AP648" s="20">
        <f t="shared" si="371"/>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309</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301</v>
      </c>
      <c r="B651" s="217">
        <v>0</v>
      </c>
      <c r="C651" s="217">
        <f>B654</f>
        <v>0</v>
      </c>
      <c r="D651" s="217">
        <f t="shared" ref="D651:AP651" si="372">C654</f>
        <v>0</v>
      </c>
      <c r="E651" s="217">
        <f t="shared" si="372"/>
        <v>0</v>
      </c>
      <c r="F651" s="217">
        <f t="shared" si="372"/>
        <v>0</v>
      </c>
      <c r="G651" s="217">
        <f t="shared" si="372"/>
        <v>0</v>
      </c>
      <c r="H651" s="217">
        <f t="shared" si="372"/>
        <v>0</v>
      </c>
      <c r="I651" s="217">
        <f t="shared" si="372"/>
        <v>0</v>
      </c>
      <c r="J651" s="217">
        <f t="shared" si="372"/>
        <v>0</v>
      </c>
      <c r="K651" s="217">
        <f t="shared" si="372"/>
        <v>0</v>
      </c>
      <c r="L651" s="217">
        <f t="shared" si="372"/>
        <v>0</v>
      </c>
      <c r="M651" s="217">
        <f t="shared" si="372"/>
        <v>0</v>
      </c>
      <c r="N651" s="217">
        <f t="shared" si="372"/>
        <v>0</v>
      </c>
      <c r="O651" s="217">
        <f t="shared" si="372"/>
        <v>0</v>
      </c>
      <c r="P651" s="217">
        <f t="shared" si="372"/>
        <v>0</v>
      </c>
      <c r="Q651" s="217">
        <f t="shared" si="372"/>
        <v>0</v>
      </c>
      <c r="R651" s="217">
        <f t="shared" si="372"/>
        <v>0</v>
      </c>
      <c r="S651" s="217">
        <f t="shared" si="372"/>
        <v>0</v>
      </c>
      <c r="T651" s="217">
        <f t="shared" si="372"/>
        <v>0</v>
      </c>
      <c r="U651" s="217">
        <f t="shared" si="372"/>
        <v>0</v>
      </c>
      <c r="V651" s="217">
        <f t="shared" si="372"/>
        <v>0</v>
      </c>
      <c r="W651" s="217">
        <f t="shared" si="372"/>
        <v>0</v>
      </c>
      <c r="X651" s="217">
        <f t="shared" si="372"/>
        <v>0</v>
      </c>
      <c r="Y651" s="217">
        <f t="shared" si="372"/>
        <v>0</v>
      </c>
      <c r="Z651" s="217">
        <f t="shared" si="372"/>
        <v>0</v>
      </c>
      <c r="AA651" s="217">
        <f t="shared" si="372"/>
        <v>0</v>
      </c>
      <c r="AB651" s="217">
        <f t="shared" si="372"/>
        <v>0</v>
      </c>
      <c r="AC651" s="217">
        <f t="shared" si="372"/>
        <v>0</v>
      </c>
      <c r="AD651" s="217">
        <f t="shared" si="372"/>
        <v>0</v>
      </c>
      <c r="AE651" s="217">
        <f t="shared" si="372"/>
        <v>0</v>
      </c>
      <c r="AF651" s="217">
        <f t="shared" si="372"/>
        <v>0</v>
      </c>
      <c r="AG651" s="217">
        <f t="shared" si="372"/>
        <v>0</v>
      </c>
      <c r="AH651" s="217">
        <f t="shared" si="372"/>
        <v>0</v>
      </c>
      <c r="AI651" s="217">
        <f t="shared" si="372"/>
        <v>0</v>
      </c>
      <c r="AJ651" s="217">
        <f t="shared" si="372"/>
        <v>0</v>
      </c>
      <c r="AK651" s="217">
        <f t="shared" si="372"/>
        <v>0</v>
      </c>
      <c r="AL651" s="217">
        <f t="shared" si="372"/>
        <v>0</v>
      </c>
      <c r="AM651" s="217">
        <f t="shared" si="372"/>
        <v>0</v>
      </c>
      <c r="AN651" s="217">
        <f t="shared" si="372"/>
        <v>0</v>
      </c>
      <c r="AO651" s="217">
        <f t="shared" si="372"/>
        <v>0</v>
      </c>
      <c r="AP651" s="217">
        <f t="shared" si="372"/>
        <v>0</v>
      </c>
    </row>
    <row r="652" spans="1:42" x14ac:dyDescent="0.2">
      <c r="A652" s="4" t="s">
        <v>73</v>
      </c>
      <c r="B652" s="217">
        <v>0</v>
      </c>
      <c r="C652" s="217">
        <f>C680</f>
        <v>0</v>
      </c>
      <c r="D652" s="217">
        <f t="shared" ref="D652:AP652" si="373">D680</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x14ac:dyDescent="0.2">
      <c r="A653" s="4" t="s">
        <v>302</v>
      </c>
      <c r="B653" s="218">
        <v>0</v>
      </c>
      <c r="C653" s="218">
        <f>-C668</f>
        <v>0</v>
      </c>
      <c r="D653" s="218">
        <f t="shared" ref="D653:AP653" si="374">-D668</f>
        <v>0</v>
      </c>
      <c r="E653" s="218">
        <f t="shared" si="374"/>
        <v>0</v>
      </c>
      <c r="F653" s="218">
        <f t="shared" si="374"/>
        <v>0</v>
      </c>
      <c r="G653" s="218">
        <f t="shared" si="374"/>
        <v>0</v>
      </c>
      <c r="H653" s="218">
        <f t="shared" si="374"/>
        <v>0</v>
      </c>
      <c r="I653" s="218">
        <f t="shared" si="374"/>
        <v>0</v>
      </c>
      <c r="J653" s="218">
        <f t="shared" si="374"/>
        <v>0</v>
      </c>
      <c r="K653" s="218">
        <f t="shared" si="374"/>
        <v>0</v>
      </c>
      <c r="L653" s="218">
        <f t="shared" si="374"/>
        <v>0</v>
      </c>
      <c r="M653" s="218">
        <f t="shared" si="374"/>
        <v>0</v>
      </c>
      <c r="N653" s="218">
        <f t="shared" si="374"/>
        <v>0</v>
      </c>
      <c r="O653" s="218">
        <f t="shared" si="374"/>
        <v>0</v>
      </c>
      <c r="P653" s="218">
        <f t="shared" si="374"/>
        <v>0</v>
      </c>
      <c r="Q653" s="218">
        <f t="shared" si="374"/>
        <v>0</v>
      </c>
      <c r="R653" s="218">
        <f t="shared" si="374"/>
        <v>0</v>
      </c>
      <c r="S653" s="218">
        <f t="shared" si="374"/>
        <v>0</v>
      </c>
      <c r="T653" s="218">
        <f t="shared" si="374"/>
        <v>0</v>
      </c>
      <c r="U653" s="218">
        <f t="shared" si="374"/>
        <v>0</v>
      </c>
      <c r="V653" s="218">
        <f t="shared" si="374"/>
        <v>0</v>
      </c>
      <c r="W653" s="218">
        <f t="shared" si="374"/>
        <v>0</v>
      </c>
      <c r="X653" s="218">
        <f t="shared" si="374"/>
        <v>0</v>
      </c>
      <c r="Y653" s="218">
        <f t="shared" si="374"/>
        <v>0</v>
      </c>
      <c r="Z653" s="218">
        <f t="shared" si="374"/>
        <v>0</v>
      </c>
      <c r="AA653" s="218">
        <f t="shared" si="374"/>
        <v>0</v>
      </c>
      <c r="AB653" s="218">
        <f t="shared" si="374"/>
        <v>0</v>
      </c>
      <c r="AC653" s="218">
        <f t="shared" si="374"/>
        <v>0</v>
      </c>
      <c r="AD653" s="218">
        <f t="shared" si="374"/>
        <v>0</v>
      </c>
      <c r="AE653" s="218">
        <f t="shared" si="374"/>
        <v>0</v>
      </c>
      <c r="AF653" s="218">
        <f t="shared" si="374"/>
        <v>0</v>
      </c>
      <c r="AG653" s="218">
        <f t="shared" si="374"/>
        <v>0</v>
      </c>
      <c r="AH653" s="218">
        <f t="shared" si="374"/>
        <v>0</v>
      </c>
      <c r="AI653" s="218">
        <f t="shared" si="374"/>
        <v>0</v>
      </c>
      <c r="AJ653" s="218">
        <f t="shared" si="374"/>
        <v>0</v>
      </c>
      <c r="AK653" s="218">
        <f t="shared" si="374"/>
        <v>0</v>
      </c>
      <c r="AL653" s="218">
        <f t="shared" si="374"/>
        <v>0</v>
      </c>
      <c r="AM653" s="218">
        <f t="shared" si="374"/>
        <v>0</v>
      </c>
      <c r="AN653" s="218">
        <f t="shared" si="374"/>
        <v>0</v>
      </c>
      <c r="AO653" s="218">
        <f t="shared" si="374"/>
        <v>0</v>
      </c>
      <c r="AP653" s="218">
        <f t="shared" si="374"/>
        <v>0</v>
      </c>
    </row>
    <row r="654" spans="1:42" x14ac:dyDescent="0.2">
      <c r="A654" s="4" t="s">
        <v>264</v>
      </c>
      <c r="B654" s="217">
        <f>SUM(B651:B653)</f>
        <v>0</v>
      </c>
      <c r="C654" s="217">
        <f>SUM(C651:C653)</f>
        <v>0</v>
      </c>
      <c r="D654" s="217">
        <f t="shared" ref="D654:AP654" si="375">SUM(D651:D653)</f>
        <v>0</v>
      </c>
      <c r="E654" s="217">
        <f t="shared" si="375"/>
        <v>0</v>
      </c>
      <c r="F654" s="217">
        <f t="shared" si="375"/>
        <v>0</v>
      </c>
      <c r="G654" s="217">
        <f t="shared" si="375"/>
        <v>0</v>
      </c>
      <c r="H654" s="217">
        <f t="shared" si="375"/>
        <v>0</v>
      </c>
      <c r="I654" s="217">
        <f t="shared" si="375"/>
        <v>0</v>
      </c>
      <c r="J654" s="217">
        <f t="shared" si="375"/>
        <v>0</v>
      </c>
      <c r="K654" s="217">
        <f t="shared" si="375"/>
        <v>0</v>
      </c>
      <c r="L654" s="217">
        <f t="shared" si="375"/>
        <v>0</v>
      </c>
      <c r="M654" s="217">
        <f t="shared" si="375"/>
        <v>0</v>
      </c>
      <c r="N654" s="217">
        <f t="shared" si="375"/>
        <v>0</v>
      </c>
      <c r="O654" s="217">
        <f t="shared" si="375"/>
        <v>0</v>
      </c>
      <c r="P654" s="217">
        <f t="shared" si="375"/>
        <v>0</v>
      </c>
      <c r="Q654" s="217">
        <f t="shared" si="375"/>
        <v>0</v>
      </c>
      <c r="R654" s="217">
        <f t="shared" si="375"/>
        <v>0</v>
      </c>
      <c r="S654" s="217">
        <f t="shared" si="375"/>
        <v>0</v>
      </c>
      <c r="T654" s="217">
        <f t="shared" si="375"/>
        <v>0</v>
      </c>
      <c r="U654" s="217">
        <f t="shared" si="375"/>
        <v>0</v>
      </c>
      <c r="V654" s="217">
        <f t="shared" si="375"/>
        <v>0</v>
      </c>
      <c r="W654" s="217">
        <f t="shared" si="375"/>
        <v>0</v>
      </c>
      <c r="X654" s="217">
        <f t="shared" si="375"/>
        <v>0</v>
      </c>
      <c r="Y654" s="217">
        <f t="shared" si="375"/>
        <v>0</v>
      </c>
      <c r="Z654" s="217">
        <f t="shared" si="375"/>
        <v>0</v>
      </c>
      <c r="AA654" s="217">
        <f t="shared" si="375"/>
        <v>0</v>
      </c>
      <c r="AB654" s="217">
        <f t="shared" si="375"/>
        <v>0</v>
      </c>
      <c r="AC654" s="217">
        <f t="shared" si="375"/>
        <v>0</v>
      </c>
      <c r="AD654" s="217">
        <f t="shared" si="375"/>
        <v>0</v>
      </c>
      <c r="AE654" s="217">
        <f t="shared" si="375"/>
        <v>0</v>
      </c>
      <c r="AF654" s="217">
        <f t="shared" si="375"/>
        <v>0</v>
      </c>
      <c r="AG654" s="217">
        <f t="shared" si="375"/>
        <v>0</v>
      </c>
      <c r="AH654" s="217">
        <f t="shared" si="375"/>
        <v>0</v>
      </c>
      <c r="AI654" s="217">
        <f t="shared" si="375"/>
        <v>0</v>
      </c>
      <c r="AJ654" s="217">
        <f t="shared" si="375"/>
        <v>0</v>
      </c>
      <c r="AK654" s="217">
        <f t="shared" si="375"/>
        <v>0</v>
      </c>
      <c r="AL654" s="217">
        <f t="shared" si="375"/>
        <v>0</v>
      </c>
      <c r="AM654" s="217">
        <f t="shared" si="375"/>
        <v>0</v>
      </c>
      <c r="AN654" s="217">
        <f t="shared" si="375"/>
        <v>0</v>
      </c>
      <c r="AO654" s="217">
        <f t="shared" si="375"/>
        <v>0</v>
      </c>
      <c r="AP654" s="217">
        <f t="shared" si="375"/>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304</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305</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6">SUM(C658:AP658)</f>
        <v>0</v>
      </c>
      <c r="C658" s="213">
        <f t="shared" ref="C658:AP658" si="377">IF(C$2&gt;analysis_period,0,IF(C$2=equip2_reserve_freq*$A658,equip2_reserve_cost*system_capacity*1000*(1+inflation_rate/100)^B$2,0))</f>
        <v>0</v>
      </c>
      <c r="D658" s="213">
        <f t="shared" si="377"/>
        <v>0</v>
      </c>
      <c r="E658" s="213">
        <f t="shared" si="377"/>
        <v>0</v>
      </c>
      <c r="F658" s="213">
        <f t="shared" si="377"/>
        <v>0</v>
      </c>
      <c r="G658" s="213">
        <f t="shared" si="377"/>
        <v>0</v>
      </c>
      <c r="H658" s="213">
        <f t="shared" si="377"/>
        <v>0</v>
      </c>
      <c r="I658" s="213">
        <f t="shared" si="377"/>
        <v>0</v>
      </c>
      <c r="J658" s="213">
        <f t="shared" si="377"/>
        <v>0</v>
      </c>
      <c r="K658" s="213">
        <f t="shared" si="377"/>
        <v>0</v>
      </c>
      <c r="L658" s="213">
        <f t="shared" si="377"/>
        <v>0</v>
      </c>
      <c r="M658" s="213">
        <f t="shared" si="377"/>
        <v>0</v>
      </c>
      <c r="N658" s="213">
        <f t="shared" si="377"/>
        <v>0</v>
      </c>
      <c r="O658" s="213">
        <f t="shared" si="377"/>
        <v>0</v>
      </c>
      <c r="P658" s="213">
        <f t="shared" si="377"/>
        <v>0</v>
      </c>
      <c r="Q658" s="213">
        <f t="shared" si="377"/>
        <v>0</v>
      </c>
      <c r="R658" s="213">
        <f t="shared" si="377"/>
        <v>0</v>
      </c>
      <c r="S658" s="213">
        <f t="shared" si="377"/>
        <v>0</v>
      </c>
      <c r="T658" s="213">
        <f t="shared" si="377"/>
        <v>0</v>
      </c>
      <c r="U658" s="213">
        <f t="shared" si="377"/>
        <v>0</v>
      </c>
      <c r="V658" s="213">
        <f t="shared" si="377"/>
        <v>0</v>
      </c>
      <c r="W658" s="213">
        <f t="shared" si="377"/>
        <v>0</v>
      </c>
      <c r="X658" s="213">
        <f t="shared" si="377"/>
        <v>0</v>
      </c>
      <c r="Y658" s="213">
        <f t="shared" si="377"/>
        <v>0</v>
      </c>
      <c r="Z658" s="213">
        <f t="shared" si="377"/>
        <v>0</v>
      </c>
      <c r="AA658" s="213">
        <f t="shared" si="377"/>
        <v>0</v>
      </c>
      <c r="AB658" s="213">
        <f t="shared" si="377"/>
        <v>0</v>
      </c>
      <c r="AC658" s="213">
        <f t="shared" si="377"/>
        <v>0</v>
      </c>
      <c r="AD658" s="213">
        <f t="shared" si="377"/>
        <v>0</v>
      </c>
      <c r="AE658" s="213">
        <f t="shared" si="377"/>
        <v>0</v>
      </c>
      <c r="AF658" s="213">
        <f t="shared" si="377"/>
        <v>0</v>
      </c>
      <c r="AG658" s="213">
        <f t="shared" si="377"/>
        <v>0</v>
      </c>
      <c r="AH658" s="213">
        <f t="shared" si="377"/>
        <v>0</v>
      </c>
      <c r="AI658" s="213">
        <f t="shared" si="377"/>
        <v>0</v>
      </c>
      <c r="AJ658" s="213">
        <f t="shared" si="377"/>
        <v>0</v>
      </c>
      <c r="AK658" s="213">
        <f t="shared" si="377"/>
        <v>0</v>
      </c>
      <c r="AL658" s="213">
        <f t="shared" si="377"/>
        <v>0</v>
      </c>
      <c r="AM658" s="213">
        <f t="shared" si="377"/>
        <v>0</v>
      </c>
      <c r="AN658" s="213">
        <f t="shared" si="377"/>
        <v>0</v>
      </c>
      <c r="AO658" s="213">
        <f t="shared" si="377"/>
        <v>0</v>
      </c>
      <c r="AP658" s="213">
        <f t="shared" si="377"/>
        <v>0</v>
      </c>
    </row>
    <row r="659" spans="1:42" x14ac:dyDescent="0.2">
      <c r="A659" s="4">
        <f>A658+1</f>
        <v>2</v>
      </c>
      <c r="B659" s="233">
        <f t="shared" si="376"/>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ref="A660:A667" si="379">A659+1</f>
        <v>3</v>
      </c>
      <c r="B660" s="233">
        <f t="shared" si="376"/>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9"/>
        <v>4</v>
      </c>
      <c r="B661" s="233">
        <f t="shared" si="376"/>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9"/>
        <v>5</v>
      </c>
      <c r="B662" s="233">
        <f t="shared" si="376"/>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9"/>
        <v>6</v>
      </c>
      <c r="B663" s="233">
        <f t="shared" si="376"/>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 t="shared" si="379"/>
        <v>7</v>
      </c>
      <c r="B664" s="233">
        <f t="shared" si="376"/>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9"/>
        <v>8</v>
      </c>
      <c r="B665" s="233">
        <f t="shared" si="376"/>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4">
        <f>A665+1</f>
        <v>9</v>
      </c>
      <c r="B666" s="233">
        <f t="shared" si="376"/>
        <v>0</v>
      </c>
      <c r="C666" s="213">
        <f t="shared" ref="C666:AP666" si="386">IF(C$2&gt;analysis_period,0,IF(C$2=equip2_reserve_freq*$A666,equip2_reserve_cost*system_capacity*1000*(1+inflation_rate/100)^B$2,0))</f>
        <v>0</v>
      </c>
      <c r="D666" s="213">
        <f t="shared" si="386"/>
        <v>0</v>
      </c>
      <c r="E666" s="213">
        <f t="shared" si="386"/>
        <v>0</v>
      </c>
      <c r="F666" s="213">
        <f t="shared" si="386"/>
        <v>0</v>
      </c>
      <c r="G666" s="213">
        <f t="shared" si="386"/>
        <v>0</v>
      </c>
      <c r="H666" s="213">
        <f t="shared" si="386"/>
        <v>0</v>
      </c>
      <c r="I666" s="213">
        <f t="shared" si="386"/>
        <v>0</v>
      </c>
      <c r="J666" s="213">
        <f t="shared" si="386"/>
        <v>0</v>
      </c>
      <c r="K666" s="213">
        <f t="shared" si="386"/>
        <v>0</v>
      </c>
      <c r="L666" s="213">
        <f t="shared" si="386"/>
        <v>0</v>
      </c>
      <c r="M666" s="213">
        <f t="shared" si="386"/>
        <v>0</v>
      </c>
      <c r="N666" s="213">
        <f t="shared" si="386"/>
        <v>0</v>
      </c>
      <c r="O666" s="213">
        <f t="shared" si="386"/>
        <v>0</v>
      </c>
      <c r="P666" s="213">
        <f t="shared" si="386"/>
        <v>0</v>
      </c>
      <c r="Q666" s="213">
        <f t="shared" si="386"/>
        <v>0</v>
      </c>
      <c r="R666" s="213">
        <f t="shared" si="386"/>
        <v>0</v>
      </c>
      <c r="S666" s="213">
        <f t="shared" si="386"/>
        <v>0</v>
      </c>
      <c r="T666" s="213">
        <f t="shared" si="386"/>
        <v>0</v>
      </c>
      <c r="U666" s="213">
        <f t="shared" si="386"/>
        <v>0</v>
      </c>
      <c r="V666" s="213">
        <f t="shared" si="386"/>
        <v>0</v>
      </c>
      <c r="W666" s="213">
        <f t="shared" si="386"/>
        <v>0</v>
      </c>
      <c r="X666" s="213">
        <f t="shared" si="386"/>
        <v>0</v>
      </c>
      <c r="Y666" s="213">
        <f t="shared" si="386"/>
        <v>0</v>
      </c>
      <c r="Z666" s="213">
        <f t="shared" si="386"/>
        <v>0</v>
      </c>
      <c r="AA666" s="213">
        <f t="shared" si="386"/>
        <v>0</v>
      </c>
      <c r="AB666" s="213">
        <f t="shared" si="386"/>
        <v>0</v>
      </c>
      <c r="AC666" s="213">
        <f t="shared" si="386"/>
        <v>0</v>
      </c>
      <c r="AD666" s="213">
        <f t="shared" si="386"/>
        <v>0</v>
      </c>
      <c r="AE666" s="213">
        <f t="shared" si="386"/>
        <v>0</v>
      </c>
      <c r="AF666" s="213">
        <f t="shared" si="386"/>
        <v>0</v>
      </c>
      <c r="AG666" s="213">
        <f t="shared" si="386"/>
        <v>0</v>
      </c>
      <c r="AH666" s="213">
        <f t="shared" si="386"/>
        <v>0</v>
      </c>
      <c r="AI666" s="213">
        <f t="shared" si="386"/>
        <v>0</v>
      </c>
      <c r="AJ666" s="213">
        <f t="shared" si="386"/>
        <v>0</v>
      </c>
      <c r="AK666" s="213">
        <f t="shared" si="386"/>
        <v>0</v>
      </c>
      <c r="AL666" s="213">
        <f t="shared" si="386"/>
        <v>0</v>
      </c>
      <c r="AM666" s="213">
        <f t="shared" si="386"/>
        <v>0</v>
      </c>
      <c r="AN666" s="213">
        <f t="shared" si="386"/>
        <v>0</v>
      </c>
      <c r="AO666" s="213">
        <f t="shared" si="386"/>
        <v>0</v>
      </c>
      <c r="AP666" s="213">
        <f t="shared" si="386"/>
        <v>0</v>
      </c>
    </row>
    <row r="667" spans="1:42" x14ac:dyDescent="0.2">
      <c r="A667" s="4">
        <f t="shared" si="379"/>
        <v>10</v>
      </c>
      <c r="B667" s="233">
        <f t="shared" si="376"/>
        <v>0</v>
      </c>
      <c r="C667" s="213">
        <f t="shared" ref="C667:AP667" si="387">IF(C$2&gt;analysis_period,0,IF(C$2=equip2_reserve_freq*$A667,equip2_reserve_cost*system_capacity*1000*(1+inflation_rate/100)^B$2,0))</f>
        <v>0</v>
      </c>
      <c r="D667" s="213">
        <f t="shared" si="387"/>
        <v>0</v>
      </c>
      <c r="E667" s="213">
        <f t="shared" si="387"/>
        <v>0</v>
      </c>
      <c r="F667" s="213">
        <f t="shared" si="387"/>
        <v>0</v>
      </c>
      <c r="G667" s="213">
        <f t="shared" si="387"/>
        <v>0</v>
      </c>
      <c r="H667" s="213">
        <f t="shared" si="387"/>
        <v>0</v>
      </c>
      <c r="I667" s="213">
        <f t="shared" si="387"/>
        <v>0</v>
      </c>
      <c r="J667" s="213">
        <f t="shared" si="387"/>
        <v>0</v>
      </c>
      <c r="K667" s="213">
        <f t="shared" si="387"/>
        <v>0</v>
      </c>
      <c r="L667" s="213">
        <f t="shared" si="387"/>
        <v>0</v>
      </c>
      <c r="M667" s="213">
        <f t="shared" si="387"/>
        <v>0</v>
      </c>
      <c r="N667" s="213">
        <f t="shared" si="387"/>
        <v>0</v>
      </c>
      <c r="O667" s="213">
        <f t="shared" si="387"/>
        <v>0</v>
      </c>
      <c r="P667" s="213">
        <f t="shared" si="387"/>
        <v>0</v>
      </c>
      <c r="Q667" s="213">
        <f t="shared" si="387"/>
        <v>0</v>
      </c>
      <c r="R667" s="213">
        <f t="shared" si="387"/>
        <v>0</v>
      </c>
      <c r="S667" s="213">
        <f t="shared" si="387"/>
        <v>0</v>
      </c>
      <c r="T667" s="213">
        <f t="shared" si="387"/>
        <v>0</v>
      </c>
      <c r="U667" s="213">
        <f t="shared" si="387"/>
        <v>0</v>
      </c>
      <c r="V667" s="213">
        <f t="shared" si="387"/>
        <v>0</v>
      </c>
      <c r="W667" s="213">
        <f t="shared" si="387"/>
        <v>0</v>
      </c>
      <c r="X667" s="213">
        <f t="shared" si="387"/>
        <v>0</v>
      </c>
      <c r="Y667" s="213">
        <f t="shared" si="387"/>
        <v>0</v>
      </c>
      <c r="Z667" s="213">
        <f t="shared" si="387"/>
        <v>0</v>
      </c>
      <c r="AA667" s="213">
        <f t="shared" si="387"/>
        <v>0</v>
      </c>
      <c r="AB667" s="213">
        <f t="shared" si="387"/>
        <v>0</v>
      </c>
      <c r="AC667" s="213">
        <f t="shared" si="387"/>
        <v>0</v>
      </c>
      <c r="AD667" s="213">
        <f t="shared" si="387"/>
        <v>0</v>
      </c>
      <c r="AE667" s="213">
        <f t="shared" si="387"/>
        <v>0</v>
      </c>
      <c r="AF667" s="213">
        <f t="shared" si="387"/>
        <v>0</v>
      </c>
      <c r="AG667" s="213">
        <f t="shared" si="387"/>
        <v>0</v>
      </c>
      <c r="AH667" s="213">
        <f t="shared" si="387"/>
        <v>0</v>
      </c>
      <c r="AI667" s="213">
        <f t="shared" si="387"/>
        <v>0</v>
      </c>
      <c r="AJ667" s="213">
        <f t="shared" si="387"/>
        <v>0</v>
      </c>
      <c r="AK667" s="213">
        <f t="shared" si="387"/>
        <v>0</v>
      </c>
      <c r="AL667" s="213">
        <f t="shared" si="387"/>
        <v>0</v>
      </c>
      <c r="AM667" s="213">
        <f t="shared" si="387"/>
        <v>0</v>
      </c>
      <c r="AN667" s="213">
        <f t="shared" si="387"/>
        <v>0</v>
      </c>
      <c r="AO667" s="213">
        <f t="shared" si="387"/>
        <v>0</v>
      </c>
      <c r="AP667" s="213">
        <f t="shared" si="387"/>
        <v>0</v>
      </c>
    </row>
    <row r="668" spans="1:42" x14ac:dyDescent="0.2">
      <c r="A668" s="37" t="s">
        <v>13</v>
      </c>
      <c r="B668" s="28"/>
      <c r="C668" s="217">
        <f>SUM(C658:C667)</f>
        <v>0</v>
      </c>
      <c r="D668" s="217">
        <f t="shared" ref="D668:AP668" si="388">SUM(D658:D667)</f>
        <v>0</v>
      </c>
      <c r="E668" s="217">
        <f t="shared" si="388"/>
        <v>0</v>
      </c>
      <c r="F668" s="217">
        <f t="shared" si="388"/>
        <v>0</v>
      </c>
      <c r="G668" s="217">
        <f t="shared" si="388"/>
        <v>0</v>
      </c>
      <c r="H668" s="217">
        <f t="shared" si="388"/>
        <v>0</v>
      </c>
      <c r="I668" s="217">
        <f t="shared" si="388"/>
        <v>0</v>
      </c>
      <c r="J668" s="217">
        <f t="shared" si="388"/>
        <v>0</v>
      </c>
      <c r="K668" s="217">
        <f t="shared" si="388"/>
        <v>0</v>
      </c>
      <c r="L668" s="217">
        <f t="shared" si="388"/>
        <v>0</v>
      </c>
      <c r="M668" s="217">
        <f t="shared" si="388"/>
        <v>0</v>
      </c>
      <c r="N668" s="217">
        <f t="shared" si="388"/>
        <v>0</v>
      </c>
      <c r="O668" s="217">
        <f t="shared" si="388"/>
        <v>0</v>
      </c>
      <c r="P668" s="217">
        <f t="shared" si="388"/>
        <v>0</v>
      </c>
      <c r="Q668" s="217">
        <f t="shared" si="388"/>
        <v>0</v>
      </c>
      <c r="R668" s="217">
        <f t="shared" si="388"/>
        <v>0</v>
      </c>
      <c r="S668" s="217">
        <f t="shared" si="388"/>
        <v>0</v>
      </c>
      <c r="T668" s="217">
        <f t="shared" si="388"/>
        <v>0</v>
      </c>
      <c r="U668" s="217">
        <f t="shared" si="388"/>
        <v>0</v>
      </c>
      <c r="V668" s="217">
        <f t="shared" si="388"/>
        <v>0</v>
      </c>
      <c r="W668" s="217">
        <f t="shared" si="388"/>
        <v>0</v>
      </c>
      <c r="X668" s="217">
        <f t="shared" si="388"/>
        <v>0</v>
      </c>
      <c r="Y668" s="217">
        <f t="shared" si="388"/>
        <v>0</v>
      </c>
      <c r="Z668" s="217">
        <f t="shared" si="388"/>
        <v>0</v>
      </c>
      <c r="AA668" s="217">
        <f t="shared" si="388"/>
        <v>0</v>
      </c>
      <c r="AB668" s="217">
        <f t="shared" si="388"/>
        <v>0</v>
      </c>
      <c r="AC668" s="217">
        <f t="shared" si="388"/>
        <v>0</v>
      </c>
      <c r="AD668" s="217">
        <f t="shared" si="388"/>
        <v>0</v>
      </c>
      <c r="AE668" s="217">
        <f t="shared" si="388"/>
        <v>0</v>
      </c>
      <c r="AF668" s="217">
        <f t="shared" si="388"/>
        <v>0</v>
      </c>
      <c r="AG668" s="217">
        <f t="shared" si="388"/>
        <v>0</v>
      </c>
      <c r="AH668" s="217">
        <f t="shared" si="388"/>
        <v>0</v>
      </c>
      <c r="AI668" s="217">
        <f t="shared" si="388"/>
        <v>0</v>
      </c>
      <c r="AJ668" s="217">
        <f t="shared" si="388"/>
        <v>0</v>
      </c>
      <c r="AK668" s="217">
        <f t="shared" si="388"/>
        <v>0</v>
      </c>
      <c r="AL668" s="217">
        <f t="shared" si="388"/>
        <v>0</v>
      </c>
      <c r="AM668" s="217">
        <f t="shared" si="388"/>
        <v>0</v>
      </c>
      <c r="AN668" s="217">
        <f t="shared" si="388"/>
        <v>0</v>
      </c>
      <c r="AO668" s="217">
        <f t="shared" si="388"/>
        <v>0</v>
      </c>
      <c r="AP668" s="217">
        <f t="shared" si="388"/>
        <v>0</v>
      </c>
    </row>
    <row r="669" spans="1:42" s="122" customFormat="1" x14ac:dyDescent="0.2">
      <c r="A669" s="4" t="s">
        <v>306</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9">SUM(C670:AP670)</f>
        <v>0</v>
      </c>
      <c r="C670" s="213">
        <f t="shared" ref="C670:AP670" si="390">IF(C$2&lt;=equip2_reserve_freq*$A$658,$B$658/(equip2_reserve_freq),0)</f>
        <v>0</v>
      </c>
      <c r="D670" s="213">
        <f t="shared" si="390"/>
        <v>0</v>
      </c>
      <c r="E670" s="213">
        <f t="shared" si="390"/>
        <v>0</v>
      </c>
      <c r="F670" s="213">
        <f t="shared" si="390"/>
        <v>0</v>
      </c>
      <c r="G670" s="213">
        <f t="shared" si="390"/>
        <v>0</v>
      </c>
      <c r="H670" s="213">
        <f t="shared" si="390"/>
        <v>0</v>
      </c>
      <c r="I670" s="213">
        <f t="shared" si="390"/>
        <v>0</v>
      </c>
      <c r="J670" s="213">
        <f t="shared" si="390"/>
        <v>0</v>
      </c>
      <c r="K670" s="213">
        <f t="shared" si="390"/>
        <v>0</v>
      </c>
      <c r="L670" s="213">
        <f t="shared" si="390"/>
        <v>0</v>
      </c>
      <c r="M670" s="213">
        <f t="shared" si="390"/>
        <v>0</v>
      </c>
      <c r="N670" s="213">
        <f t="shared" si="390"/>
        <v>0</v>
      </c>
      <c r="O670" s="213">
        <f t="shared" si="390"/>
        <v>0</v>
      </c>
      <c r="P670" s="213">
        <f t="shared" si="390"/>
        <v>0</v>
      </c>
      <c r="Q670" s="213">
        <f t="shared" si="390"/>
        <v>0</v>
      </c>
      <c r="R670" s="213">
        <f t="shared" si="390"/>
        <v>0</v>
      </c>
      <c r="S670" s="213">
        <f t="shared" si="390"/>
        <v>0</v>
      </c>
      <c r="T670" s="213">
        <f t="shared" si="390"/>
        <v>0</v>
      </c>
      <c r="U670" s="213">
        <f t="shared" si="390"/>
        <v>0</v>
      </c>
      <c r="V670" s="213">
        <f t="shared" si="390"/>
        <v>0</v>
      </c>
      <c r="W670" s="213">
        <f t="shared" si="390"/>
        <v>0</v>
      </c>
      <c r="X670" s="213">
        <f t="shared" si="390"/>
        <v>0</v>
      </c>
      <c r="Y670" s="213">
        <f t="shared" si="390"/>
        <v>0</v>
      </c>
      <c r="Z670" s="213">
        <f t="shared" si="390"/>
        <v>0</v>
      </c>
      <c r="AA670" s="213">
        <f t="shared" si="390"/>
        <v>0</v>
      </c>
      <c r="AB670" s="213">
        <f t="shared" si="390"/>
        <v>0</v>
      </c>
      <c r="AC670" s="213">
        <f t="shared" si="390"/>
        <v>0</v>
      </c>
      <c r="AD670" s="213">
        <f t="shared" si="390"/>
        <v>0</v>
      </c>
      <c r="AE670" s="213">
        <f t="shared" si="390"/>
        <v>0</v>
      </c>
      <c r="AF670" s="213">
        <f t="shared" si="390"/>
        <v>0</v>
      </c>
      <c r="AG670" s="213">
        <f t="shared" si="390"/>
        <v>0</v>
      </c>
      <c r="AH670" s="213">
        <f t="shared" si="390"/>
        <v>0</v>
      </c>
      <c r="AI670" s="213">
        <f t="shared" si="390"/>
        <v>0</v>
      </c>
      <c r="AJ670" s="213">
        <f t="shared" si="390"/>
        <v>0</v>
      </c>
      <c r="AK670" s="213">
        <f t="shared" si="390"/>
        <v>0</v>
      </c>
      <c r="AL670" s="213">
        <f t="shared" si="390"/>
        <v>0</v>
      </c>
      <c r="AM670" s="213">
        <f t="shared" si="390"/>
        <v>0</v>
      </c>
      <c r="AN670" s="213">
        <f t="shared" si="390"/>
        <v>0</v>
      </c>
      <c r="AO670" s="213">
        <f t="shared" si="390"/>
        <v>0</v>
      </c>
      <c r="AP670" s="213">
        <f t="shared" si="390"/>
        <v>0</v>
      </c>
    </row>
    <row r="671" spans="1:42" x14ac:dyDescent="0.2">
      <c r="A671" s="4">
        <f>A670+1</f>
        <v>2</v>
      </c>
      <c r="B671" s="238">
        <f t="shared" si="389"/>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ref="A672:A677" si="392">A671+1</f>
        <v>3</v>
      </c>
      <c r="B672" s="238">
        <f t="shared" si="389"/>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2"/>
        <v>4</v>
      </c>
      <c r="B673" s="238">
        <f t="shared" si="389"/>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2"/>
        <v>5</v>
      </c>
      <c r="B674" s="238">
        <f t="shared" si="389"/>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2"/>
        <v>6</v>
      </c>
      <c r="B675" s="238">
        <f t="shared" si="389"/>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 t="shared" si="392"/>
        <v>7</v>
      </c>
      <c r="B676" s="238">
        <f t="shared" si="389"/>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si="392"/>
        <v>8</v>
      </c>
      <c r="B677" s="238">
        <f t="shared" si="389"/>
        <v>0</v>
      </c>
      <c r="C677" s="213">
        <f t="shared" ref="C677:AP677" si="398">IF(AND(C$2&gt;equip2_reserve_freq*$A664,C$2&lt;=equip2_reserve_freq*$A665),$B665/(equip2_reserve_freq),0)</f>
        <v>0</v>
      </c>
      <c r="D677" s="213">
        <f t="shared" si="398"/>
        <v>0</v>
      </c>
      <c r="E677" s="213">
        <f t="shared" si="398"/>
        <v>0</v>
      </c>
      <c r="F677" s="213">
        <f t="shared" si="398"/>
        <v>0</v>
      </c>
      <c r="G677" s="213">
        <f t="shared" si="398"/>
        <v>0</v>
      </c>
      <c r="H677" s="213">
        <f t="shared" si="398"/>
        <v>0</v>
      </c>
      <c r="I677" s="213">
        <f t="shared" si="398"/>
        <v>0</v>
      </c>
      <c r="J677" s="213">
        <f t="shared" si="398"/>
        <v>0</v>
      </c>
      <c r="K677" s="213">
        <f t="shared" si="398"/>
        <v>0</v>
      </c>
      <c r="L677" s="213">
        <f t="shared" si="398"/>
        <v>0</v>
      </c>
      <c r="M677" s="213">
        <f t="shared" si="398"/>
        <v>0</v>
      </c>
      <c r="N677" s="213">
        <f t="shared" si="398"/>
        <v>0</v>
      </c>
      <c r="O677" s="213">
        <f t="shared" si="398"/>
        <v>0</v>
      </c>
      <c r="P677" s="213">
        <f t="shared" si="398"/>
        <v>0</v>
      </c>
      <c r="Q677" s="213">
        <f t="shared" si="398"/>
        <v>0</v>
      </c>
      <c r="R677" s="213">
        <f t="shared" si="398"/>
        <v>0</v>
      </c>
      <c r="S677" s="213">
        <f t="shared" si="398"/>
        <v>0</v>
      </c>
      <c r="T677" s="213">
        <f t="shared" si="398"/>
        <v>0</v>
      </c>
      <c r="U677" s="213">
        <f t="shared" si="398"/>
        <v>0</v>
      </c>
      <c r="V677" s="213">
        <f t="shared" si="398"/>
        <v>0</v>
      </c>
      <c r="W677" s="213">
        <f t="shared" si="398"/>
        <v>0</v>
      </c>
      <c r="X677" s="213">
        <f t="shared" si="398"/>
        <v>0</v>
      </c>
      <c r="Y677" s="213">
        <f t="shared" si="398"/>
        <v>0</v>
      </c>
      <c r="Z677" s="213">
        <f t="shared" si="398"/>
        <v>0</v>
      </c>
      <c r="AA677" s="213">
        <f t="shared" si="398"/>
        <v>0</v>
      </c>
      <c r="AB677" s="213">
        <f t="shared" si="398"/>
        <v>0</v>
      </c>
      <c r="AC677" s="213">
        <f t="shared" si="398"/>
        <v>0</v>
      </c>
      <c r="AD677" s="213">
        <f t="shared" si="398"/>
        <v>0</v>
      </c>
      <c r="AE677" s="213">
        <f t="shared" si="398"/>
        <v>0</v>
      </c>
      <c r="AF677" s="213">
        <f t="shared" si="398"/>
        <v>0</v>
      </c>
      <c r="AG677" s="213">
        <f t="shared" si="398"/>
        <v>0</v>
      </c>
      <c r="AH677" s="213">
        <f t="shared" si="398"/>
        <v>0</v>
      </c>
      <c r="AI677" s="213">
        <f t="shared" si="398"/>
        <v>0</v>
      </c>
      <c r="AJ677" s="213">
        <f t="shared" si="398"/>
        <v>0</v>
      </c>
      <c r="AK677" s="213">
        <f t="shared" si="398"/>
        <v>0</v>
      </c>
      <c r="AL677" s="213">
        <f t="shared" si="398"/>
        <v>0</v>
      </c>
      <c r="AM677" s="213">
        <f t="shared" si="398"/>
        <v>0</v>
      </c>
      <c r="AN677" s="213">
        <f t="shared" si="398"/>
        <v>0</v>
      </c>
      <c r="AO677" s="213">
        <f t="shared" si="398"/>
        <v>0</v>
      </c>
      <c r="AP677" s="213">
        <f t="shared" si="398"/>
        <v>0</v>
      </c>
    </row>
    <row r="678" spans="1:42" x14ac:dyDescent="0.2">
      <c r="A678" s="4">
        <f>A677+1</f>
        <v>9</v>
      </c>
      <c r="B678" s="238">
        <f t="shared" si="389"/>
        <v>0</v>
      </c>
      <c r="C678" s="213">
        <f t="shared" ref="C678:AP678" si="399">IF(AND(C$2&gt;equip2_reserve_freq*$A665,C$2&lt;=equip2_reserve_freq*$A666),$B666/(equip2_reserve_freq),0)</f>
        <v>0</v>
      </c>
      <c r="D678" s="213">
        <f t="shared" si="399"/>
        <v>0</v>
      </c>
      <c r="E678" s="213">
        <f t="shared" si="399"/>
        <v>0</v>
      </c>
      <c r="F678" s="213">
        <f t="shared" si="399"/>
        <v>0</v>
      </c>
      <c r="G678" s="213">
        <f t="shared" si="399"/>
        <v>0</v>
      </c>
      <c r="H678" s="213">
        <f t="shared" si="399"/>
        <v>0</v>
      </c>
      <c r="I678" s="213">
        <f t="shared" si="399"/>
        <v>0</v>
      </c>
      <c r="J678" s="213">
        <f t="shared" si="399"/>
        <v>0</v>
      </c>
      <c r="K678" s="213">
        <f t="shared" si="399"/>
        <v>0</v>
      </c>
      <c r="L678" s="213">
        <f t="shared" si="399"/>
        <v>0</v>
      </c>
      <c r="M678" s="213">
        <f t="shared" si="399"/>
        <v>0</v>
      </c>
      <c r="N678" s="213">
        <f t="shared" si="399"/>
        <v>0</v>
      </c>
      <c r="O678" s="213">
        <f t="shared" si="399"/>
        <v>0</v>
      </c>
      <c r="P678" s="213">
        <f t="shared" si="399"/>
        <v>0</v>
      </c>
      <c r="Q678" s="213">
        <f t="shared" si="399"/>
        <v>0</v>
      </c>
      <c r="R678" s="213">
        <f t="shared" si="399"/>
        <v>0</v>
      </c>
      <c r="S678" s="213">
        <f t="shared" si="399"/>
        <v>0</v>
      </c>
      <c r="T678" s="213">
        <f t="shared" si="399"/>
        <v>0</v>
      </c>
      <c r="U678" s="213">
        <f t="shared" si="399"/>
        <v>0</v>
      </c>
      <c r="V678" s="213">
        <f t="shared" si="399"/>
        <v>0</v>
      </c>
      <c r="W678" s="213">
        <f t="shared" si="399"/>
        <v>0</v>
      </c>
      <c r="X678" s="213">
        <f t="shared" si="399"/>
        <v>0</v>
      </c>
      <c r="Y678" s="213">
        <f t="shared" si="399"/>
        <v>0</v>
      </c>
      <c r="Z678" s="213">
        <f t="shared" si="399"/>
        <v>0</v>
      </c>
      <c r="AA678" s="213">
        <f t="shared" si="399"/>
        <v>0</v>
      </c>
      <c r="AB678" s="213">
        <f t="shared" si="399"/>
        <v>0</v>
      </c>
      <c r="AC678" s="213">
        <f t="shared" si="399"/>
        <v>0</v>
      </c>
      <c r="AD678" s="213">
        <f t="shared" si="399"/>
        <v>0</v>
      </c>
      <c r="AE678" s="213">
        <f t="shared" si="399"/>
        <v>0</v>
      </c>
      <c r="AF678" s="213">
        <f t="shared" si="399"/>
        <v>0</v>
      </c>
      <c r="AG678" s="213">
        <f t="shared" si="399"/>
        <v>0</v>
      </c>
      <c r="AH678" s="213">
        <f t="shared" si="399"/>
        <v>0</v>
      </c>
      <c r="AI678" s="213">
        <f t="shared" si="399"/>
        <v>0</v>
      </c>
      <c r="AJ678" s="213">
        <f t="shared" si="399"/>
        <v>0</v>
      </c>
      <c r="AK678" s="213">
        <f t="shared" si="399"/>
        <v>0</v>
      </c>
      <c r="AL678" s="213">
        <f t="shared" si="399"/>
        <v>0</v>
      </c>
      <c r="AM678" s="213">
        <f t="shared" si="399"/>
        <v>0</v>
      </c>
      <c r="AN678" s="213">
        <f t="shared" si="399"/>
        <v>0</v>
      </c>
      <c r="AO678" s="213">
        <f t="shared" si="399"/>
        <v>0</v>
      </c>
      <c r="AP678" s="213">
        <f t="shared" si="399"/>
        <v>0</v>
      </c>
    </row>
    <row r="679" spans="1:42" x14ac:dyDescent="0.2">
      <c r="A679" s="4">
        <f t="shared" ref="A679" si="400">A678+1</f>
        <v>10</v>
      </c>
      <c r="B679" s="238">
        <f t="shared" si="389"/>
        <v>0</v>
      </c>
      <c r="C679" s="218">
        <f t="shared" ref="C679:AP679" si="401">IF(AND(C$2&gt;equip2_reserve_freq*$A666,C$2&lt;=equip2_reserve_freq*$A667),$B667/(equip2_reserve_freq),0)</f>
        <v>0</v>
      </c>
      <c r="D679" s="218">
        <f t="shared" si="401"/>
        <v>0</v>
      </c>
      <c r="E679" s="218">
        <f t="shared" si="401"/>
        <v>0</v>
      </c>
      <c r="F679" s="218">
        <f t="shared" si="401"/>
        <v>0</v>
      </c>
      <c r="G679" s="218">
        <f t="shared" si="401"/>
        <v>0</v>
      </c>
      <c r="H679" s="218">
        <f t="shared" si="401"/>
        <v>0</v>
      </c>
      <c r="I679" s="218">
        <f t="shared" si="401"/>
        <v>0</v>
      </c>
      <c r="J679" s="218">
        <f t="shared" si="401"/>
        <v>0</v>
      </c>
      <c r="K679" s="218">
        <f t="shared" si="401"/>
        <v>0</v>
      </c>
      <c r="L679" s="218">
        <f t="shared" si="401"/>
        <v>0</v>
      </c>
      <c r="M679" s="218">
        <f t="shared" si="401"/>
        <v>0</v>
      </c>
      <c r="N679" s="218">
        <f t="shared" si="401"/>
        <v>0</v>
      </c>
      <c r="O679" s="218">
        <f t="shared" si="401"/>
        <v>0</v>
      </c>
      <c r="P679" s="218">
        <f t="shared" si="401"/>
        <v>0</v>
      </c>
      <c r="Q679" s="218">
        <f t="shared" si="401"/>
        <v>0</v>
      </c>
      <c r="R679" s="218">
        <f t="shared" si="401"/>
        <v>0</v>
      </c>
      <c r="S679" s="218">
        <f t="shared" si="401"/>
        <v>0</v>
      </c>
      <c r="T679" s="218">
        <f t="shared" si="401"/>
        <v>0</v>
      </c>
      <c r="U679" s="218">
        <f t="shared" si="401"/>
        <v>0</v>
      </c>
      <c r="V679" s="218">
        <f t="shared" si="401"/>
        <v>0</v>
      </c>
      <c r="W679" s="218">
        <f t="shared" si="401"/>
        <v>0</v>
      </c>
      <c r="X679" s="218">
        <f t="shared" si="401"/>
        <v>0</v>
      </c>
      <c r="Y679" s="218">
        <f t="shared" si="401"/>
        <v>0</v>
      </c>
      <c r="Z679" s="218">
        <f t="shared" si="401"/>
        <v>0</v>
      </c>
      <c r="AA679" s="218">
        <f t="shared" si="401"/>
        <v>0</v>
      </c>
      <c r="AB679" s="218">
        <f t="shared" si="401"/>
        <v>0</v>
      </c>
      <c r="AC679" s="218">
        <f t="shared" si="401"/>
        <v>0</v>
      </c>
      <c r="AD679" s="218">
        <f t="shared" si="401"/>
        <v>0</v>
      </c>
      <c r="AE679" s="218">
        <f t="shared" si="401"/>
        <v>0</v>
      </c>
      <c r="AF679" s="218">
        <f t="shared" si="401"/>
        <v>0</v>
      </c>
      <c r="AG679" s="218">
        <f t="shared" si="401"/>
        <v>0</v>
      </c>
      <c r="AH679" s="218">
        <f t="shared" si="401"/>
        <v>0</v>
      </c>
      <c r="AI679" s="218">
        <f t="shared" si="401"/>
        <v>0</v>
      </c>
      <c r="AJ679" s="218">
        <f t="shared" si="401"/>
        <v>0</v>
      </c>
      <c r="AK679" s="218">
        <f t="shared" si="401"/>
        <v>0</v>
      </c>
      <c r="AL679" s="218">
        <f t="shared" si="401"/>
        <v>0</v>
      </c>
      <c r="AM679" s="218">
        <f t="shared" si="401"/>
        <v>0</v>
      </c>
      <c r="AN679" s="218">
        <f t="shared" si="401"/>
        <v>0</v>
      </c>
      <c r="AO679" s="218">
        <f t="shared" si="401"/>
        <v>0</v>
      </c>
      <c r="AP679" s="218">
        <f t="shared" si="401"/>
        <v>0</v>
      </c>
    </row>
    <row r="680" spans="1:42" x14ac:dyDescent="0.2">
      <c r="A680" s="37" t="s">
        <v>13</v>
      </c>
      <c r="B680" s="28"/>
      <c r="C680" s="217">
        <f>SUM(C670:C679)</f>
        <v>0</v>
      </c>
      <c r="D680" s="217">
        <f t="shared" ref="D680:AP680" si="402">SUM(D670:D679)</f>
        <v>0</v>
      </c>
      <c r="E680" s="217">
        <f t="shared" si="402"/>
        <v>0</v>
      </c>
      <c r="F680" s="217">
        <f t="shared" si="402"/>
        <v>0</v>
      </c>
      <c r="G680" s="217">
        <f t="shared" si="402"/>
        <v>0</v>
      </c>
      <c r="H680" s="217">
        <f t="shared" si="402"/>
        <v>0</v>
      </c>
      <c r="I680" s="217">
        <f t="shared" si="402"/>
        <v>0</v>
      </c>
      <c r="J680" s="217">
        <f t="shared" si="402"/>
        <v>0</v>
      </c>
      <c r="K680" s="217">
        <f t="shared" si="402"/>
        <v>0</v>
      </c>
      <c r="L680" s="217">
        <f t="shared" si="402"/>
        <v>0</v>
      </c>
      <c r="M680" s="217">
        <f t="shared" si="402"/>
        <v>0</v>
      </c>
      <c r="N680" s="217">
        <f t="shared" si="402"/>
        <v>0</v>
      </c>
      <c r="O680" s="217">
        <f t="shared" si="402"/>
        <v>0</v>
      </c>
      <c r="P680" s="217">
        <f t="shared" si="402"/>
        <v>0</v>
      </c>
      <c r="Q680" s="217">
        <f t="shared" si="402"/>
        <v>0</v>
      </c>
      <c r="R680" s="217">
        <f t="shared" si="402"/>
        <v>0</v>
      </c>
      <c r="S680" s="217">
        <f t="shared" si="402"/>
        <v>0</v>
      </c>
      <c r="T680" s="217">
        <f t="shared" si="402"/>
        <v>0</v>
      </c>
      <c r="U680" s="217">
        <f t="shared" si="402"/>
        <v>0</v>
      </c>
      <c r="V680" s="217">
        <f t="shared" si="402"/>
        <v>0</v>
      </c>
      <c r="W680" s="217">
        <f t="shared" si="402"/>
        <v>0</v>
      </c>
      <c r="X680" s="217">
        <f t="shared" si="402"/>
        <v>0</v>
      </c>
      <c r="Y680" s="217">
        <f t="shared" si="402"/>
        <v>0</v>
      </c>
      <c r="Z680" s="217">
        <f t="shared" si="402"/>
        <v>0</v>
      </c>
      <c r="AA680" s="217">
        <f t="shared" si="402"/>
        <v>0</v>
      </c>
      <c r="AB680" s="217">
        <f t="shared" si="402"/>
        <v>0</v>
      </c>
      <c r="AC680" s="217">
        <f t="shared" si="402"/>
        <v>0</v>
      </c>
      <c r="AD680" s="217">
        <f t="shared" si="402"/>
        <v>0</v>
      </c>
      <c r="AE680" s="217">
        <f t="shared" si="402"/>
        <v>0</v>
      </c>
      <c r="AF680" s="217">
        <f t="shared" si="402"/>
        <v>0</v>
      </c>
      <c r="AG680" s="217">
        <f t="shared" si="402"/>
        <v>0</v>
      </c>
      <c r="AH680" s="217">
        <f t="shared" si="402"/>
        <v>0</v>
      </c>
      <c r="AI680" s="217">
        <f t="shared" si="402"/>
        <v>0</v>
      </c>
      <c r="AJ680" s="217">
        <f t="shared" si="402"/>
        <v>0</v>
      </c>
      <c r="AK680" s="217">
        <f t="shared" si="402"/>
        <v>0</v>
      </c>
      <c r="AL680" s="217">
        <f t="shared" si="402"/>
        <v>0</v>
      </c>
      <c r="AM680" s="217">
        <f t="shared" si="402"/>
        <v>0</v>
      </c>
      <c r="AN680" s="217">
        <f t="shared" si="402"/>
        <v>0</v>
      </c>
      <c r="AO680" s="217">
        <f t="shared" si="402"/>
        <v>0</v>
      </c>
      <c r="AP680" s="217">
        <f t="shared" si="402"/>
        <v>0</v>
      </c>
    </row>
    <row r="681" spans="1:42" s="122" customFormat="1" x14ac:dyDescent="0.2">
      <c r="A681" s="4"/>
      <c r="B681" s="203"/>
    </row>
    <row r="682" spans="1:42" s="122" customFormat="1" x14ac:dyDescent="0.2">
      <c r="A682" s="25" t="s">
        <v>310</v>
      </c>
    </row>
    <row r="683" spans="1:42" x14ac:dyDescent="0.2">
      <c r="A683" s="4" t="s">
        <v>301</v>
      </c>
      <c r="B683" s="217">
        <v>0</v>
      </c>
      <c r="C683" s="217">
        <f>B686</f>
        <v>0</v>
      </c>
      <c r="D683" s="217">
        <f t="shared" ref="D683:AP683" si="403">C686</f>
        <v>0</v>
      </c>
      <c r="E683" s="217">
        <f t="shared" si="403"/>
        <v>0</v>
      </c>
      <c r="F683" s="217">
        <f t="shared" si="403"/>
        <v>0</v>
      </c>
      <c r="G683" s="217">
        <f t="shared" si="403"/>
        <v>0</v>
      </c>
      <c r="H683" s="217">
        <f t="shared" si="403"/>
        <v>0</v>
      </c>
      <c r="I683" s="217">
        <f t="shared" si="403"/>
        <v>0</v>
      </c>
      <c r="J683" s="217">
        <f t="shared" si="403"/>
        <v>0</v>
      </c>
      <c r="K683" s="217">
        <f t="shared" si="403"/>
        <v>0</v>
      </c>
      <c r="L683" s="217">
        <f t="shared" si="403"/>
        <v>0</v>
      </c>
      <c r="M683" s="217">
        <f t="shared" si="403"/>
        <v>0</v>
      </c>
      <c r="N683" s="217">
        <f t="shared" si="403"/>
        <v>0</v>
      </c>
      <c r="O683" s="217">
        <f t="shared" si="403"/>
        <v>0</v>
      </c>
      <c r="P683" s="217">
        <f t="shared" si="403"/>
        <v>0</v>
      </c>
      <c r="Q683" s="217">
        <f t="shared" si="403"/>
        <v>0</v>
      </c>
      <c r="R683" s="217">
        <f t="shared" si="403"/>
        <v>0</v>
      </c>
      <c r="S683" s="217">
        <f t="shared" si="403"/>
        <v>0</v>
      </c>
      <c r="T683" s="217">
        <f t="shared" si="403"/>
        <v>0</v>
      </c>
      <c r="U683" s="217">
        <f t="shared" si="403"/>
        <v>0</v>
      </c>
      <c r="V683" s="217">
        <f t="shared" si="403"/>
        <v>0</v>
      </c>
      <c r="W683" s="217">
        <f t="shared" si="403"/>
        <v>0</v>
      </c>
      <c r="X683" s="217">
        <f t="shared" si="403"/>
        <v>0</v>
      </c>
      <c r="Y683" s="217">
        <f t="shared" si="403"/>
        <v>0</v>
      </c>
      <c r="Z683" s="217">
        <f t="shared" si="403"/>
        <v>0</v>
      </c>
      <c r="AA683" s="217">
        <f t="shared" si="403"/>
        <v>0</v>
      </c>
      <c r="AB683" s="217">
        <f t="shared" si="403"/>
        <v>0</v>
      </c>
      <c r="AC683" s="217">
        <f t="shared" si="403"/>
        <v>0</v>
      </c>
      <c r="AD683" s="217">
        <f t="shared" si="403"/>
        <v>0</v>
      </c>
      <c r="AE683" s="217">
        <f t="shared" si="403"/>
        <v>0</v>
      </c>
      <c r="AF683" s="217">
        <f t="shared" si="403"/>
        <v>0</v>
      </c>
      <c r="AG683" s="217">
        <f t="shared" si="403"/>
        <v>0</v>
      </c>
      <c r="AH683" s="217">
        <f t="shared" si="403"/>
        <v>0</v>
      </c>
      <c r="AI683" s="217">
        <f t="shared" si="403"/>
        <v>0</v>
      </c>
      <c r="AJ683" s="217">
        <f t="shared" si="403"/>
        <v>0</v>
      </c>
      <c r="AK683" s="217">
        <f t="shared" si="403"/>
        <v>0</v>
      </c>
      <c r="AL683" s="217">
        <f t="shared" si="403"/>
        <v>0</v>
      </c>
      <c r="AM683" s="217">
        <f t="shared" si="403"/>
        <v>0</v>
      </c>
      <c r="AN683" s="217">
        <f t="shared" si="403"/>
        <v>0</v>
      </c>
      <c r="AO683" s="217">
        <f t="shared" si="403"/>
        <v>0</v>
      </c>
      <c r="AP683" s="217">
        <f t="shared" si="403"/>
        <v>0</v>
      </c>
    </row>
    <row r="684" spans="1:42" x14ac:dyDescent="0.2">
      <c r="A684" s="4" t="s">
        <v>73</v>
      </c>
      <c r="B684" s="217">
        <v>0</v>
      </c>
      <c r="C684" s="217">
        <f>C712</f>
        <v>0</v>
      </c>
      <c r="D684" s="217">
        <f t="shared" ref="D684:AP684" si="404">D712</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x14ac:dyDescent="0.2">
      <c r="A685" s="4" t="s">
        <v>302</v>
      </c>
      <c r="B685" s="218">
        <v>0</v>
      </c>
      <c r="C685" s="218">
        <f>-C700</f>
        <v>0</v>
      </c>
      <c r="D685" s="218">
        <f t="shared" ref="D685:AP685" si="405">-D700</f>
        <v>0</v>
      </c>
      <c r="E685" s="218">
        <f t="shared" si="405"/>
        <v>0</v>
      </c>
      <c r="F685" s="218">
        <f t="shared" si="405"/>
        <v>0</v>
      </c>
      <c r="G685" s="218">
        <f t="shared" si="405"/>
        <v>0</v>
      </c>
      <c r="H685" s="218">
        <f t="shared" si="405"/>
        <v>0</v>
      </c>
      <c r="I685" s="218">
        <f t="shared" si="405"/>
        <v>0</v>
      </c>
      <c r="J685" s="218">
        <f t="shared" si="405"/>
        <v>0</v>
      </c>
      <c r="K685" s="218">
        <f t="shared" si="405"/>
        <v>0</v>
      </c>
      <c r="L685" s="218">
        <f t="shared" si="405"/>
        <v>0</v>
      </c>
      <c r="M685" s="218">
        <f t="shared" si="405"/>
        <v>0</v>
      </c>
      <c r="N685" s="218">
        <f t="shared" si="405"/>
        <v>0</v>
      </c>
      <c r="O685" s="218">
        <f t="shared" si="405"/>
        <v>0</v>
      </c>
      <c r="P685" s="218">
        <f t="shared" si="405"/>
        <v>0</v>
      </c>
      <c r="Q685" s="218">
        <f t="shared" si="405"/>
        <v>0</v>
      </c>
      <c r="R685" s="218">
        <f t="shared" si="405"/>
        <v>0</v>
      </c>
      <c r="S685" s="218">
        <f t="shared" si="405"/>
        <v>0</v>
      </c>
      <c r="T685" s="218">
        <f t="shared" si="405"/>
        <v>0</v>
      </c>
      <c r="U685" s="218">
        <f t="shared" si="405"/>
        <v>0</v>
      </c>
      <c r="V685" s="218">
        <f t="shared" si="405"/>
        <v>0</v>
      </c>
      <c r="W685" s="218">
        <f t="shared" si="405"/>
        <v>0</v>
      </c>
      <c r="X685" s="218">
        <f t="shared" si="405"/>
        <v>0</v>
      </c>
      <c r="Y685" s="218">
        <f t="shared" si="405"/>
        <v>0</v>
      </c>
      <c r="Z685" s="218">
        <f t="shared" si="405"/>
        <v>0</v>
      </c>
      <c r="AA685" s="218">
        <f t="shared" si="405"/>
        <v>0</v>
      </c>
      <c r="AB685" s="218">
        <f t="shared" si="405"/>
        <v>0</v>
      </c>
      <c r="AC685" s="218">
        <f t="shared" si="405"/>
        <v>0</v>
      </c>
      <c r="AD685" s="218">
        <f t="shared" si="405"/>
        <v>0</v>
      </c>
      <c r="AE685" s="218">
        <f t="shared" si="405"/>
        <v>0</v>
      </c>
      <c r="AF685" s="218">
        <f t="shared" si="405"/>
        <v>0</v>
      </c>
      <c r="AG685" s="218">
        <f t="shared" si="405"/>
        <v>0</v>
      </c>
      <c r="AH685" s="218">
        <f t="shared" si="405"/>
        <v>0</v>
      </c>
      <c r="AI685" s="218">
        <f t="shared" si="405"/>
        <v>0</v>
      </c>
      <c r="AJ685" s="218">
        <f t="shared" si="405"/>
        <v>0</v>
      </c>
      <c r="AK685" s="218">
        <f t="shared" si="405"/>
        <v>0</v>
      </c>
      <c r="AL685" s="218">
        <f t="shared" si="405"/>
        <v>0</v>
      </c>
      <c r="AM685" s="218">
        <f t="shared" si="405"/>
        <v>0</v>
      </c>
      <c r="AN685" s="218">
        <f t="shared" si="405"/>
        <v>0</v>
      </c>
      <c r="AO685" s="218">
        <f t="shared" si="405"/>
        <v>0</v>
      </c>
      <c r="AP685" s="218">
        <f t="shared" si="405"/>
        <v>0</v>
      </c>
    </row>
    <row r="686" spans="1:42" x14ac:dyDescent="0.2">
      <c r="A686" s="4" t="s">
        <v>264</v>
      </c>
      <c r="B686" s="217">
        <f>SUM(B683:B685)</f>
        <v>0</v>
      </c>
      <c r="C686" s="217">
        <f>SUM(C683:C685)</f>
        <v>0</v>
      </c>
      <c r="D686" s="217">
        <f t="shared" ref="D686:AP686" si="406">SUM(D683:D685)</f>
        <v>0</v>
      </c>
      <c r="E686" s="217">
        <f t="shared" si="406"/>
        <v>0</v>
      </c>
      <c r="F686" s="217">
        <f t="shared" si="406"/>
        <v>0</v>
      </c>
      <c r="G686" s="217">
        <f t="shared" si="406"/>
        <v>0</v>
      </c>
      <c r="H686" s="217">
        <f t="shared" si="406"/>
        <v>0</v>
      </c>
      <c r="I686" s="217">
        <f t="shared" si="406"/>
        <v>0</v>
      </c>
      <c r="J686" s="217">
        <f t="shared" si="406"/>
        <v>0</v>
      </c>
      <c r="K686" s="217">
        <f t="shared" si="406"/>
        <v>0</v>
      </c>
      <c r="L686" s="217">
        <f t="shared" si="406"/>
        <v>0</v>
      </c>
      <c r="M686" s="217">
        <f t="shared" si="406"/>
        <v>0</v>
      </c>
      <c r="N686" s="217">
        <f t="shared" si="406"/>
        <v>0</v>
      </c>
      <c r="O686" s="217">
        <f t="shared" si="406"/>
        <v>0</v>
      </c>
      <c r="P686" s="217">
        <f t="shared" si="406"/>
        <v>0</v>
      </c>
      <c r="Q686" s="217">
        <f t="shared" si="406"/>
        <v>0</v>
      </c>
      <c r="R686" s="217">
        <f t="shared" si="406"/>
        <v>0</v>
      </c>
      <c r="S686" s="217">
        <f t="shared" si="406"/>
        <v>0</v>
      </c>
      <c r="T686" s="217">
        <f t="shared" si="406"/>
        <v>0</v>
      </c>
      <c r="U686" s="217">
        <f t="shared" si="406"/>
        <v>0</v>
      </c>
      <c r="V686" s="217">
        <f t="shared" si="406"/>
        <v>0</v>
      </c>
      <c r="W686" s="217">
        <f t="shared" si="406"/>
        <v>0</v>
      </c>
      <c r="X686" s="217">
        <f t="shared" si="406"/>
        <v>0</v>
      </c>
      <c r="Y686" s="217">
        <f t="shared" si="406"/>
        <v>0</v>
      </c>
      <c r="Z686" s="217">
        <f t="shared" si="406"/>
        <v>0</v>
      </c>
      <c r="AA686" s="217">
        <f t="shared" si="406"/>
        <v>0</v>
      </c>
      <c r="AB686" s="217">
        <f t="shared" si="406"/>
        <v>0</v>
      </c>
      <c r="AC686" s="217">
        <f t="shared" si="406"/>
        <v>0</v>
      </c>
      <c r="AD686" s="217">
        <f t="shared" si="406"/>
        <v>0</v>
      </c>
      <c r="AE686" s="217">
        <f t="shared" si="406"/>
        <v>0</v>
      </c>
      <c r="AF686" s="217">
        <f t="shared" si="406"/>
        <v>0</v>
      </c>
      <c r="AG686" s="217">
        <f t="shared" si="406"/>
        <v>0</v>
      </c>
      <c r="AH686" s="217">
        <f t="shared" si="406"/>
        <v>0</v>
      </c>
      <c r="AI686" s="217">
        <f t="shared" si="406"/>
        <v>0</v>
      </c>
      <c r="AJ686" s="217">
        <f t="shared" si="406"/>
        <v>0</v>
      </c>
      <c r="AK686" s="217">
        <f t="shared" si="406"/>
        <v>0</v>
      </c>
      <c r="AL686" s="217">
        <f t="shared" si="406"/>
        <v>0</v>
      </c>
      <c r="AM686" s="217">
        <f t="shared" si="406"/>
        <v>0</v>
      </c>
      <c r="AN686" s="217">
        <f t="shared" si="406"/>
        <v>0</v>
      </c>
      <c r="AO686" s="217">
        <f t="shared" si="406"/>
        <v>0</v>
      </c>
      <c r="AP686" s="217">
        <f t="shared" si="406"/>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304</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305</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7">SUM(C690:AP690)</f>
        <v>0</v>
      </c>
      <c r="C690" s="213">
        <f t="shared" ref="C690:AP690" si="408">IF(C$2&gt;analysis_period,0,IF(C$2=equip3_reserve_freq*$A690,equip3_reserve_cost*system_capacity*1000*(1+inflation_rate/100)^B$2,0))</f>
        <v>0</v>
      </c>
      <c r="D690" s="213">
        <f t="shared" si="408"/>
        <v>0</v>
      </c>
      <c r="E690" s="213">
        <f t="shared" si="408"/>
        <v>0</v>
      </c>
      <c r="F690" s="213">
        <f t="shared" si="408"/>
        <v>0</v>
      </c>
      <c r="G690" s="213">
        <f t="shared" si="408"/>
        <v>0</v>
      </c>
      <c r="H690" s="213">
        <f t="shared" si="408"/>
        <v>0</v>
      </c>
      <c r="I690" s="213">
        <f t="shared" si="408"/>
        <v>0</v>
      </c>
      <c r="J690" s="213">
        <f t="shared" si="408"/>
        <v>0</v>
      </c>
      <c r="K690" s="213">
        <f t="shared" si="408"/>
        <v>0</v>
      </c>
      <c r="L690" s="213">
        <f t="shared" si="408"/>
        <v>0</v>
      </c>
      <c r="M690" s="213">
        <f t="shared" si="408"/>
        <v>0</v>
      </c>
      <c r="N690" s="213">
        <f t="shared" si="408"/>
        <v>0</v>
      </c>
      <c r="O690" s="213">
        <f t="shared" si="408"/>
        <v>0</v>
      </c>
      <c r="P690" s="213">
        <f t="shared" si="408"/>
        <v>0</v>
      </c>
      <c r="Q690" s="213">
        <f t="shared" si="408"/>
        <v>0</v>
      </c>
      <c r="R690" s="213">
        <f t="shared" si="408"/>
        <v>0</v>
      </c>
      <c r="S690" s="213">
        <f t="shared" si="408"/>
        <v>0</v>
      </c>
      <c r="T690" s="213">
        <f t="shared" si="408"/>
        <v>0</v>
      </c>
      <c r="U690" s="213">
        <f t="shared" si="408"/>
        <v>0</v>
      </c>
      <c r="V690" s="213">
        <f t="shared" si="408"/>
        <v>0</v>
      </c>
      <c r="W690" s="213">
        <f t="shared" si="408"/>
        <v>0</v>
      </c>
      <c r="X690" s="213">
        <f t="shared" si="408"/>
        <v>0</v>
      </c>
      <c r="Y690" s="213">
        <f t="shared" si="408"/>
        <v>0</v>
      </c>
      <c r="Z690" s="213">
        <f t="shared" si="408"/>
        <v>0</v>
      </c>
      <c r="AA690" s="213">
        <f t="shared" si="408"/>
        <v>0</v>
      </c>
      <c r="AB690" s="213">
        <f t="shared" si="408"/>
        <v>0</v>
      </c>
      <c r="AC690" s="213">
        <f t="shared" si="408"/>
        <v>0</v>
      </c>
      <c r="AD690" s="213">
        <f t="shared" si="408"/>
        <v>0</v>
      </c>
      <c r="AE690" s="213">
        <f t="shared" si="408"/>
        <v>0</v>
      </c>
      <c r="AF690" s="213">
        <f t="shared" si="408"/>
        <v>0</v>
      </c>
      <c r="AG690" s="213">
        <f t="shared" si="408"/>
        <v>0</v>
      </c>
      <c r="AH690" s="213">
        <f t="shared" si="408"/>
        <v>0</v>
      </c>
      <c r="AI690" s="213">
        <f t="shared" si="408"/>
        <v>0</v>
      </c>
      <c r="AJ690" s="213">
        <f t="shared" si="408"/>
        <v>0</v>
      </c>
      <c r="AK690" s="213">
        <f t="shared" si="408"/>
        <v>0</v>
      </c>
      <c r="AL690" s="213">
        <f t="shared" si="408"/>
        <v>0</v>
      </c>
      <c r="AM690" s="213">
        <f t="shared" si="408"/>
        <v>0</v>
      </c>
      <c r="AN690" s="213">
        <f t="shared" si="408"/>
        <v>0</v>
      </c>
      <c r="AO690" s="213">
        <f t="shared" si="408"/>
        <v>0</v>
      </c>
      <c r="AP690" s="213">
        <f t="shared" si="408"/>
        <v>0</v>
      </c>
    </row>
    <row r="691" spans="1:42" x14ac:dyDescent="0.2">
      <c r="A691" s="4">
        <f>A690+1</f>
        <v>2</v>
      </c>
      <c r="B691" s="238">
        <f t="shared" si="407"/>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ref="A692:A699" si="410">A691+1</f>
        <v>3</v>
      </c>
      <c r="B692" s="238">
        <f t="shared" si="407"/>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10"/>
        <v>4</v>
      </c>
      <c r="B693" s="238">
        <f t="shared" si="407"/>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10"/>
        <v>5</v>
      </c>
      <c r="B694" s="238">
        <f t="shared" si="407"/>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10"/>
        <v>6</v>
      </c>
      <c r="B695" s="238">
        <f t="shared" si="407"/>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 t="shared" si="410"/>
        <v>7</v>
      </c>
      <c r="B696" s="238">
        <f t="shared" si="407"/>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10"/>
        <v>8</v>
      </c>
      <c r="B697" s="238">
        <f t="shared" si="407"/>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4">
        <f>A697+1</f>
        <v>9</v>
      </c>
      <c r="B698" s="238">
        <f t="shared" si="407"/>
        <v>0</v>
      </c>
      <c r="C698" s="213">
        <f t="shared" ref="C698:AP698" si="417">IF(C$2&gt;analysis_period,0,IF(C$2=equip3_reserve_freq*$A698,equip3_reserve_cost*system_capacity*1000*(1+inflation_rate/100)^B$2,0))</f>
        <v>0</v>
      </c>
      <c r="D698" s="213">
        <f t="shared" si="417"/>
        <v>0</v>
      </c>
      <c r="E698" s="213">
        <f t="shared" si="417"/>
        <v>0</v>
      </c>
      <c r="F698" s="213">
        <f t="shared" si="417"/>
        <v>0</v>
      </c>
      <c r="G698" s="213">
        <f t="shared" si="417"/>
        <v>0</v>
      </c>
      <c r="H698" s="213">
        <f t="shared" si="417"/>
        <v>0</v>
      </c>
      <c r="I698" s="213">
        <f t="shared" si="417"/>
        <v>0</v>
      </c>
      <c r="J698" s="213">
        <f t="shared" si="417"/>
        <v>0</v>
      </c>
      <c r="K698" s="213">
        <f t="shared" si="417"/>
        <v>0</v>
      </c>
      <c r="L698" s="213">
        <f t="shared" si="417"/>
        <v>0</v>
      </c>
      <c r="M698" s="213">
        <f t="shared" si="417"/>
        <v>0</v>
      </c>
      <c r="N698" s="213">
        <f t="shared" si="417"/>
        <v>0</v>
      </c>
      <c r="O698" s="213">
        <f t="shared" si="417"/>
        <v>0</v>
      </c>
      <c r="P698" s="213">
        <f t="shared" si="417"/>
        <v>0</v>
      </c>
      <c r="Q698" s="213">
        <f t="shared" si="417"/>
        <v>0</v>
      </c>
      <c r="R698" s="213">
        <f t="shared" si="417"/>
        <v>0</v>
      </c>
      <c r="S698" s="213">
        <f t="shared" si="417"/>
        <v>0</v>
      </c>
      <c r="T698" s="213">
        <f t="shared" si="417"/>
        <v>0</v>
      </c>
      <c r="U698" s="213">
        <f t="shared" si="417"/>
        <v>0</v>
      </c>
      <c r="V698" s="213">
        <f t="shared" si="417"/>
        <v>0</v>
      </c>
      <c r="W698" s="213">
        <f t="shared" si="417"/>
        <v>0</v>
      </c>
      <c r="X698" s="213">
        <f t="shared" si="417"/>
        <v>0</v>
      </c>
      <c r="Y698" s="213">
        <f t="shared" si="417"/>
        <v>0</v>
      </c>
      <c r="Z698" s="213">
        <f t="shared" si="417"/>
        <v>0</v>
      </c>
      <c r="AA698" s="213">
        <f t="shared" si="417"/>
        <v>0</v>
      </c>
      <c r="AB698" s="213">
        <f t="shared" si="417"/>
        <v>0</v>
      </c>
      <c r="AC698" s="213">
        <f t="shared" si="417"/>
        <v>0</v>
      </c>
      <c r="AD698" s="213">
        <f t="shared" si="417"/>
        <v>0</v>
      </c>
      <c r="AE698" s="213">
        <f t="shared" si="417"/>
        <v>0</v>
      </c>
      <c r="AF698" s="213">
        <f t="shared" si="417"/>
        <v>0</v>
      </c>
      <c r="AG698" s="213">
        <f t="shared" si="417"/>
        <v>0</v>
      </c>
      <c r="AH698" s="213">
        <f t="shared" si="417"/>
        <v>0</v>
      </c>
      <c r="AI698" s="213">
        <f t="shared" si="417"/>
        <v>0</v>
      </c>
      <c r="AJ698" s="213">
        <f t="shared" si="417"/>
        <v>0</v>
      </c>
      <c r="AK698" s="213">
        <f t="shared" si="417"/>
        <v>0</v>
      </c>
      <c r="AL698" s="213">
        <f t="shared" si="417"/>
        <v>0</v>
      </c>
      <c r="AM698" s="213">
        <f t="shared" si="417"/>
        <v>0</v>
      </c>
      <c r="AN698" s="213">
        <f t="shared" si="417"/>
        <v>0</v>
      </c>
      <c r="AO698" s="213">
        <f t="shared" si="417"/>
        <v>0</v>
      </c>
      <c r="AP698" s="213">
        <f t="shared" si="417"/>
        <v>0</v>
      </c>
    </row>
    <row r="699" spans="1:42" x14ac:dyDescent="0.2">
      <c r="A699" s="4">
        <f t="shared" si="410"/>
        <v>10</v>
      </c>
      <c r="B699" s="238">
        <f t="shared" si="407"/>
        <v>0</v>
      </c>
      <c r="C699" s="213">
        <f t="shared" ref="C699:AP699" si="418">IF(C$2&gt;analysis_period,0,IF(C$2=equip3_reserve_freq*$A699,equip3_reserve_cost*system_capacity*1000*(1+inflation_rate/100)^B$2,0))</f>
        <v>0</v>
      </c>
      <c r="D699" s="213">
        <f t="shared" si="418"/>
        <v>0</v>
      </c>
      <c r="E699" s="213">
        <f t="shared" si="418"/>
        <v>0</v>
      </c>
      <c r="F699" s="213">
        <f t="shared" si="418"/>
        <v>0</v>
      </c>
      <c r="G699" s="213">
        <f t="shared" si="418"/>
        <v>0</v>
      </c>
      <c r="H699" s="213">
        <f t="shared" si="418"/>
        <v>0</v>
      </c>
      <c r="I699" s="213">
        <f t="shared" si="418"/>
        <v>0</v>
      </c>
      <c r="J699" s="213">
        <f t="shared" si="418"/>
        <v>0</v>
      </c>
      <c r="K699" s="213">
        <f t="shared" si="418"/>
        <v>0</v>
      </c>
      <c r="L699" s="213">
        <f t="shared" si="418"/>
        <v>0</v>
      </c>
      <c r="M699" s="213">
        <f t="shared" si="418"/>
        <v>0</v>
      </c>
      <c r="N699" s="213">
        <f t="shared" si="418"/>
        <v>0</v>
      </c>
      <c r="O699" s="213">
        <f t="shared" si="418"/>
        <v>0</v>
      </c>
      <c r="P699" s="213">
        <f t="shared" si="418"/>
        <v>0</v>
      </c>
      <c r="Q699" s="213">
        <f t="shared" si="418"/>
        <v>0</v>
      </c>
      <c r="R699" s="213">
        <f t="shared" si="418"/>
        <v>0</v>
      </c>
      <c r="S699" s="213">
        <f t="shared" si="418"/>
        <v>0</v>
      </c>
      <c r="T699" s="213">
        <f t="shared" si="418"/>
        <v>0</v>
      </c>
      <c r="U699" s="213">
        <f t="shared" si="418"/>
        <v>0</v>
      </c>
      <c r="V699" s="213">
        <f t="shared" si="418"/>
        <v>0</v>
      </c>
      <c r="W699" s="213">
        <f t="shared" si="418"/>
        <v>0</v>
      </c>
      <c r="X699" s="213">
        <f t="shared" si="418"/>
        <v>0</v>
      </c>
      <c r="Y699" s="213">
        <f t="shared" si="418"/>
        <v>0</v>
      </c>
      <c r="Z699" s="213">
        <f t="shared" si="418"/>
        <v>0</v>
      </c>
      <c r="AA699" s="213">
        <f t="shared" si="418"/>
        <v>0</v>
      </c>
      <c r="AB699" s="213">
        <f t="shared" si="418"/>
        <v>0</v>
      </c>
      <c r="AC699" s="213">
        <f t="shared" si="418"/>
        <v>0</v>
      </c>
      <c r="AD699" s="213">
        <f t="shared" si="418"/>
        <v>0</v>
      </c>
      <c r="AE699" s="213">
        <f t="shared" si="418"/>
        <v>0</v>
      </c>
      <c r="AF699" s="213">
        <f t="shared" si="418"/>
        <v>0</v>
      </c>
      <c r="AG699" s="213">
        <f t="shared" si="418"/>
        <v>0</v>
      </c>
      <c r="AH699" s="213">
        <f t="shared" si="418"/>
        <v>0</v>
      </c>
      <c r="AI699" s="213">
        <f t="shared" si="418"/>
        <v>0</v>
      </c>
      <c r="AJ699" s="213">
        <f t="shared" si="418"/>
        <v>0</v>
      </c>
      <c r="AK699" s="213">
        <f t="shared" si="418"/>
        <v>0</v>
      </c>
      <c r="AL699" s="213">
        <f t="shared" si="418"/>
        <v>0</v>
      </c>
      <c r="AM699" s="213">
        <f t="shared" si="418"/>
        <v>0</v>
      </c>
      <c r="AN699" s="213">
        <f t="shared" si="418"/>
        <v>0</v>
      </c>
      <c r="AO699" s="213">
        <f t="shared" si="418"/>
        <v>0</v>
      </c>
      <c r="AP699" s="213">
        <f t="shared" si="418"/>
        <v>0</v>
      </c>
    </row>
    <row r="700" spans="1:42" x14ac:dyDescent="0.2">
      <c r="A700" s="37" t="s">
        <v>13</v>
      </c>
      <c r="B700" s="28"/>
      <c r="C700" s="217">
        <f>SUM(C690:C699)</f>
        <v>0</v>
      </c>
      <c r="D700" s="217">
        <f t="shared" ref="D700:AP700" si="419">SUM(D690:D699)</f>
        <v>0</v>
      </c>
      <c r="E700" s="217">
        <f t="shared" si="419"/>
        <v>0</v>
      </c>
      <c r="F700" s="217">
        <f t="shared" si="419"/>
        <v>0</v>
      </c>
      <c r="G700" s="217">
        <f t="shared" si="419"/>
        <v>0</v>
      </c>
      <c r="H700" s="217">
        <f t="shared" si="419"/>
        <v>0</v>
      </c>
      <c r="I700" s="217">
        <f t="shared" si="419"/>
        <v>0</v>
      </c>
      <c r="J700" s="217">
        <f t="shared" si="419"/>
        <v>0</v>
      </c>
      <c r="K700" s="217">
        <f t="shared" si="419"/>
        <v>0</v>
      </c>
      <c r="L700" s="217">
        <f t="shared" si="419"/>
        <v>0</v>
      </c>
      <c r="M700" s="217">
        <f t="shared" si="419"/>
        <v>0</v>
      </c>
      <c r="N700" s="217">
        <f t="shared" si="419"/>
        <v>0</v>
      </c>
      <c r="O700" s="217">
        <f t="shared" si="419"/>
        <v>0</v>
      </c>
      <c r="P700" s="217">
        <f t="shared" si="419"/>
        <v>0</v>
      </c>
      <c r="Q700" s="217">
        <f t="shared" si="419"/>
        <v>0</v>
      </c>
      <c r="R700" s="217">
        <f t="shared" si="419"/>
        <v>0</v>
      </c>
      <c r="S700" s="217">
        <f t="shared" si="419"/>
        <v>0</v>
      </c>
      <c r="T700" s="217">
        <f t="shared" si="419"/>
        <v>0</v>
      </c>
      <c r="U700" s="217">
        <f t="shared" si="419"/>
        <v>0</v>
      </c>
      <c r="V700" s="217">
        <f t="shared" si="419"/>
        <v>0</v>
      </c>
      <c r="W700" s="217">
        <f t="shared" si="419"/>
        <v>0</v>
      </c>
      <c r="X700" s="217">
        <f t="shared" si="419"/>
        <v>0</v>
      </c>
      <c r="Y700" s="217">
        <f t="shared" si="419"/>
        <v>0</v>
      </c>
      <c r="Z700" s="217">
        <f t="shared" si="419"/>
        <v>0</v>
      </c>
      <c r="AA700" s="217">
        <f t="shared" si="419"/>
        <v>0</v>
      </c>
      <c r="AB700" s="217">
        <f t="shared" si="419"/>
        <v>0</v>
      </c>
      <c r="AC700" s="217">
        <f t="shared" si="419"/>
        <v>0</v>
      </c>
      <c r="AD700" s="217">
        <f t="shared" si="419"/>
        <v>0</v>
      </c>
      <c r="AE700" s="217">
        <f t="shared" si="419"/>
        <v>0</v>
      </c>
      <c r="AF700" s="217">
        <f t="shared" si="419"/>
        <v>0</v>
      </c>
      <c r="AG700" s="217">
        <f t="shared" si="419"/>
        <v>0</v>
      </c>
      <c r="AH700" s="217">
        <f t="shared" si="419"/>
        <v>0</v>
      </c>
      <c r="AI700" s="217">
        <f t="shared" si="419"/>
        <v>0</v>
      </c>
      <c r="AJ700" s="217">
        <f t="shared" si="419"/>
        <v>0</v>
      </c>
      <c r="AK700" s="217">
        <f t="shared" si="419"/>
        <v>0</v>
      </c>
      <c r="AL700" s="217">
        <f t="shared" si="419"/>
        <v>0</v>
      </c>
      <c r="AM700" s="217">
        <f t="shared" si="419"/>
        <v>0</v>
      </c>
      <c r="AN700" s="217">
        <f t="shared" si="419"/>
        <v>0</v>
      </c>
      <c r="AO700" s="217">
        <f t="shared" si="419"/>
        <v>0</v>
      </c>
      <c r="AP700" s="217">
        <f t="shared" si="419"/>
        <v>0</v>
      </c>
    </row>
    <row r="701" spans="1:42" s="122" customFormat="1" x14ac:dyDescent="0.2">
      <c r="A701" s="4" t="s">
        <v>306</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20">SUM(C702:AP702)</f>
        <v>0</v>
      </c>
      <c r="C702" s="213">
        <f t="shared" ref="C702:AP702" si="421">IF(C$2&lt;=equip3_reserve_freq*$A$690,$B$690/(equip3_reserve_freq),0)</f>
        <v>0</v>
      </c>
      <c r="D702" s="213">
        <f t="shared" si="421"/>
        <v>0</v>
      </c>
      <c r="E702" s="213">
        <f t="shared" si="421"/>
        <v>0</v>
      </c>
      <c r="F702" s="213">
        <f t="shared" si="421"/>
        <v>0</v>
      </c>
      <c r="G702" s="213">
        <f t="shared" si="421"/>
        <v>0</v>
      </c>
      <c r="H702" s="213">
        <f t="shared" si="421"/>
        <v>0</v>
      </c>
      <c r="I702" s="213">
        <f t="shared" si="421"/>
        <v>0</v>
      </c>
      <c r="J702" s="213">
        <f t="shared" si="421"/>
        <v>0</v>
      </c>
      <c r="K702" s="213">
        <f t="shared" si="421"/>
        <v>0</v>
      </c>
      <c r="L702" s="213">
        <f t="shared" si="421"/>
        <v>0</v>
      </c>
      <c r="M702" s="213">
        <f t="shared" si="421"/>
        <v>0</v>
      </c>
      <c r="N702" s="213">
        <f t="shared" si="421"/>
        <v>0</v>
      </c>
      <c r="O702" s="213">
        <f t="shared" si="421"/>
        <v>0</v>
      </c>
      <c r="P702" s="213">
        <f t="shared" si="421"/>
        <v>0</v>
      </c>
      <c r="Q702" s="213">
        <f t="shared" si="421"/>
        <v>0</v>
      </c>
      <c r="R702" s="213">
        <f t="shared" si="421"/>
        <v>0</v>
      </c>
      <c r="S702" s="213">
        <f t="shared" si="421"/>
        <v>0</v>
      </c>
      <c r="T702" s="213">
        <f t="shared" si="421"/>
        <v>0</v>
      </c>
      <c r="U702" s="213">
        <f t="shared" si="421"/>
        <v>0</v>
      </c>
      <c r="V702" s="213">
        <f t="shared" si="421"/>
        <v>0</v>
      </c>
      <c r="W702" s="213">
        <f t="shared" si="421"/>
        <v>0</v>
      </c>
      <c r="X702" s="213">
        <f t="shared" si="421"/>
        <v>0</v>
      </c>
      <c r="Y702" s="213">
        <f t="shared" si="421"/>
        <v>0</v>
      </c>
      <c r="Z702" s="213">
        <f t="shared" si="421"/>
        <v>0</v>
      </c>
      <c r="AA702" s="213">
        <f t="shared" si="421"/>
        <v>0</v>
      </c>
      <c r="AB702" s="213">
        <f t="shared" si="421"/>
        <v>0</v>
      </c>
      <c r="AC702" s="213">
        <f t="shared" si="421"/>
        <v>0</v>
      </c>
      <c r="AD702" s="213">
        <f t="shared" si="421"/>
        <v>0</v>
      </c>
      <c r="AE702" s="213">
        <f t="shared" si="421"/>
        <v>0</v>
      </c>
      <c r="AF702" s="213">
        <f t="shared" si="421"/>
        <v>0</v>
      </c>
      <c r="AG702" s="213">
        <f t="shared" si="421"/>
        <v>0</v>
      </c>
      <c r="AH702" s="213">
        <f t="shared" si="421"/>
        <v>0</v>
      </c>
      <c r="AI702" s="213">
        <f t="shared" si="421"/>
        <v>0</v>
      </c>
      <c r="AJ702" s="213">
        <f t="shared" si="421"/>
        <v>0</v>
      </c>
      <c r="AK702" s="213">
        <f t="shared" si="421"/>
        <v>0</v>
      </c>
      <c r="AL702" s="213">
        <f t="shared" si="421"/>
        <v>0</v>
      </c>
      <c r="AM702" s="213">
        <f t="shared" si="421"/>
        <v>0</v>
      </c>
      <c r="AN702" s="213">
        <f t="shared" si="421"/>
        <v>0</v>
      </c>
      <c r="AO702" s="213">
        <f t="shared" si="421"/>
        <v>0</v>
      </c>
      <c r="AP702" s="213">
        <f t="shared" si="421"/>
        <v>0</v>
      </c>
    </row>
    <row r="703" spans="1:42" x14ac:dyDescent="0.2">
      <c r="A703" s="4">
        <f>A702+1</f>
        <v>2</v>
      </c>
      <c r="B703" s="238">
        <f t="shared" si="420"/>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ref="A704:A709" si="423">A703+1</f>
        <v>3</v>
      </c>
      <c r="B704" s="238">
        <f t="shared" si="420"/>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3"/>
        <v>4</v>
      </c>
      <c r="B705" s="238">
        <f t="shared" si="420"/>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3"/>
        <v>5</v>
      </c>
      <c r="B706" s="238">
        <f t="shared" si="420"/>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3"/>
        <v>6</v>
      </c>
      <c r="B707" s="238">
        <f t="shared" si="420"/>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 t="shared" si="423"/>
        <v>7</v>
      </c>
      <c r="B708" s="238">
        <f t="shared" si="420"/>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si="423"/>
        <v>8</v>
      </c>
      <c r="B709" s="238">
        <f t="shared" si="420"/>
        <v>0</v>
      </c>
      <c r="C709" s="213">
        <f t="shared" ref="C709:AP709" si="429">IF(AND(C$2&gt;equip3_reserve_freq*$A696,C$2&lt;=equip3_reserve_freq*$A697),$B697/(equip3_reserve_freq),0)</f>
        <v>0</v>
      </c>
      <c r="D709" s="213">
        <f t="shared" si="429"/>
        <v>0</v>
      </c>
      <c r="E709" s="213">
        <f t="shared" si="429"/>
        <v>0</v>
      </c>
      <c r="F709" s="213">
        <f t="shared" si="429"/>
        <v>0</v>
      </c>
      <c r="G709" s="213">
        <f t="shared" si="429"/>
        <v>0</v>
      </c>
      <c r="H709" s="213">
        <f t="shared" si="429"/>
        <v>0</v>
      </c>
      <c r="I709" s="213">
        <f t="shared" si="429"/>
        <v>0</v>
      </c>
      <c r="J709" s="213">
        <f t="shared" si="429"/>
        <v>0</v>
      </c>
      <c r="K709" s="213">
        <f t="shared" si="429"/>
        <v>0</v>
      </c>
      <c r="L709" s="213">
        <f t="shared" si="429"/>
        <v>0</v>
      </c>
      <c r="M709" s="213">
        <f t="shared" si="429"/>
        <v>0</v>
      </c>
      <c r="N709" s="213">
        <f t="shared" si="429"/>
        <v>0</v>
      </c>
      <c r="O709" s="213">
        <f t="shared" si="429"/>
        <v>0</v>
      </c>
      <c r="P709" s="213">
        <f t="shared" si="429"/>
        <v>0</v>
      </c>
      <c r="Q709" s="213">
        <f t="shared" si="429"/>
        <v>0</v>
      </c>
      <c r="R709" s="213">
        <f t="shared" si="429"/>
        <v>0</v>
      </c>
      <c r="S709" s="213">
        <f t="shared" si="429"/>
        <v>0</v>
      </c>
      <c r="T709" s="213">
        <f t="shared" si="429"/>
        <v>0</v>
      </c>
      <c r="U709" s="213">
        <f t="shared" si="429"/>
        <v>0</v>
      </c>
      <c r="V709" s="213">
        <f t="shared" si="429"/>
        <v>0</v>
      </c>
      <c r="W709" s="213">
        <f t="shared" si="429"/>
        <v>0</v>
      </c>
      <c r="X709" s="213">
        <f t="shared" si="429"/>
        <v>0</v>
      </c>
      <c r="Y709" s="213">
        <f t="shared" si="429"/>
        <v>0</v>
      </c>
      <c r="Z709" s="213">
        <f t="shared" si="429"/>
        <v>0</v>
      </c>
      <c r="AA709" s="213">
        <f t="shared" si="429"/>
        <v>0</v>
      </c>
      <c r="AB709" s="213">
        <f t="shared" si="429"/>
        <v>0</v>
      </c>
      <c r="AC709" s="213">
        <f t="shared" si="429"/>
        <v>0</v>
      </c>
      <c r="AD709" s="213">
        <f t="shared" si="429"/>
        <v>0</v>
      </c>
      <c r="AE709" s="213">
        <f t="shared" si="429"/>
        <v>0</v>
      </c>
      <c r="AF709" s="213">
        <f t="shared" si="429"/>
        <v>0</v>
      </c>
      <c r="AG709" s="213">
        <f t="shared" si="429"/>
        <v>0</v>
      </c>
      <c r="AH709" s="213">
        <f t="shared" si="429"/>
        <v>0</v>
      </c>
      <c r="AI709" s="213">
        <f t="shared" si="429"/>
        <v>0</v>
      </c>
      <c r="AJ709" s="213">
        <f t="shared" si="429"/>
        <v>0</v>
      </c>
      <c r="AK709" s="213">
        <f t="shared" si="429"/>
        <v>0</v>
      </c>
      <c r="AL709" s="213">
        <f t="shared" si="429"/>
        <v>0</v>
      </c>
      <c r="AM709" s="213">
        <f t="shared" si="429"/>
        <v>0</v>
      </c>
      <c r="AN709" s="213">
        <f t="shared" si="429"/>
        <v>0</v>
      </c>
      <c r="AO709" s="213">
        <f t="shared" si="429"/>
        <v>0</v>
      </c>
      <c r="AP709" s="213">
        <f t="shared" si="429"/>
        <v>0</v>
      </c>
    </row>
    <row r="710" spans="1:42" x14ac:dyDescent="0.2">
      <c r="A710" s="4">
        <f>A709+1</f>
        <v>9</v>
      </c>
      <c r="B710" s="238">
        <f t="shared" si="420"/>
        <v>0</v>
      </c>
      <c r="C710" s="213">
        <f t="shared" ref="C710:AP710" si="430">IF(AND(C$2&gt;equip3_reserve_freq*$A697,C$2&lt;=equip3_reserve_freq*$A698),$B698/(equip3_reserve_freq),0)</f>
        <v>0</v>
      </c>
      <c r="D710" s="213">
        <f t="shared" si="430"/>
        <v>0</v>
      </c>
      <c r="E710" s="213">
        <f t="shared" si="430"/>
        <v>0</v>
      </c>
      <c r="F710" s="213">
        <f t="shared" si="430"/>
        <v>0</v>
      </c>
      <c r="G710" s="213">
        <f t="shared" si="430"/>
        <v>0</v>
      </c>
      <c r="H710" s="213">
        <f t="shared" si="430"/>
        <v>0</v>
      </c>
      <c r="I710" s="213">
        <f t="shared" si="430"/>
        <v>0</v>
      </c>
      <c r="J710" s="213">
        <f t="shared" si="430"/>
        <v>0</v>
      </c>
      <c r="K710" s="213">
        <f t="shared" si="430"/>
        <v>0</v>
      </c>
      <c r="L710" s="213">
        <f t="shared" si="430"/>
        <v>0</v>
      </c>
      <c r="M710" s="213">
        <f t="shared" si="430"/>
        <v>0</v>
      </c>
      <c r="N710" s="213">
        <f t="shared" si="430"/>
        <v>0</v>
      </c>
      <c r="O710" s="213">
        <f t="shared" si="430"/>
        <v>0</v>
      </c>
      <c r="P710" s="213">
        <f t="shared" si="430"/>
        <v>0</v>
      </c>
      <c r="Q710" s="213">
        <f t="shared" si="430"/>
        <v>0</v>
      </c>
      <c r="R710" s="213">
        <f t="shared" si="430"/>
        <v>0</v>
      </c>
      <c r="S710" s="213">
        <f t="shared" si="430"/>
        <v>0</v>
      </c>
      <c r="T710" s="213">
        <f t="shared" si="430"/>
        <v>0</v>
      </c>
      <c r="U710" s="213">
        <f t="shared" si="430"/>
        <v>0</v>
      </c>
      <c r="V710" s="213">
        <f t="shared" si="430"/>
        <v>0</v>
      </c>
      <c r="W710" s="213">
        <f t="shared" si="430"/>
        <v>0</v>
      </c>
      <c r="X710" s="213">
        <f t="shared" si="430"/>
        <v>0</v>
      </c>
      <c r="Y710" s="213">
        <f t="shared" si="430"/>
        <v>0</v>
      </c>
      <c r="Z710" s="213">
        <f t="shared" si="430"/>
        <v>0</v>
      </c>
      <c r="AA710" s="213">
        <f t="shared" si="430"/>
        <v>0</v>
      </c>
      <c r="AB710" s="213">
        <f t="shared" si="430"/>
        <v>0</v>
      </c>
      <c r="AC710" s="213">
        <f t="shared" si="430"/>
        <v>0</v>
      </c>
      <c r="AD710" s="213">
        <f t="shared" si="430"/>
        <v>0</v>
      </c>
      <c r="AE710" s="213">
        <f t="shared" si="430"/>
        <v>0</v>
      </c>
      <c r="AF710" s="213">
        <f t="shared" si="430"/>
        <v>0</v>
      </c>
      <c r="AG710" s="213">
        <f t="shared" si="430"/>
        <v>0</v>
      </c>
      <c r="AH710" s="213">
        <f t="shared" si="430"/>
        <v>0</v>
      </c>
      <c r="AI710" s="213">
        <f t="shared" si="430"/>
        <v>0</v>
      </c>
      <c r="AJ710" s="213">
        <f t="shared" si="430"/>
        <v>0</v>
      </c>
      <c r="AK710" s="213">
        <f t="shared" si="430"/>
        <v>0</v>
      </c>
      <c r="AL710" s="213">
        <f t="shared" si="430"/>
        <v>0</v>
      </c>
      <c r="AM710" s="213">
        <f t="shared" si="430"/>
        <v>0</v>
      </c>
      <c r="AN710" s="213">
        <f t="shared" si="430"/>
        <v>0</v>
      </c>
      <c r="AO710" s="213">
        <f t="shared" si="430"/>
        <v>0</v>
      </c>
      <c r="AP710" s="213">
        <f t="shared" si="430"/>
        <v>0</v>
      </c>
    </row>
    <row r="711" spans="1:42" x14ac:dyDescent="0.2">
      <c r="A711" s="4">
        <f t="shared" ref="A711" si="431">A710+1</f>
        <v>10</v>
      </c>
      <c r="B711" s="238">
        <f t="shared" si="420"/>
        <v>0</v>
      </c>
      <c r="C711" s="218">
        <f t="shared" ref="C711:AP711" si="432">IF(AND(C$2&gt;equip3_reserve_freq*$A698,C$2&lt;=equip3_reserve_freq*$A699),$B699/(equip3_reserve_freq),0)</f>
        <v>0</v>
      </c>
      <c r="D711" s="218">
        <f t="shared" si="432"/>
        <v>0</v>
      </c>
      <c r="E711" s="218">
        <f t="shared" si="432"/>
        <v>0</v>
      </c>
      <c r="F711" s="218">
        <f t="shared" si="432"/>
        <v>0</v>
      </c>
      <c r="G711" s="218">
        <f t="shared" si="432"/>
        <v>0</v>
      </c>
      <c r="H711" s="218">
        <f t="shared" si="432"/>
        <v>0</v>
      </c>
      <c r="I711" s="218">
        <f t="shared" si="432"/>
        <v>0</v>
      </c>
      <c r="J711" s="218">
        <f t="shared" si="432"/>
        <v>0</v>
      </c>
      <c r="K711" s="218">
        <f t="shared" si="432"/>
        <v>0</v>
      </c>
      <c r="L711" s="218">
        <f t="shared" si="432"/>
        <v>0</v>
      </c>
      <c r="M711" s="218">
        <f t="shared" si="432"/>
        <v>0</v>
      </c>
      <c r="N711" s="218">
        <f t="shared" si="432"/>
        <v>0</v>
      </c>
      <c r="O711" s="218">
        <f t="shared" si="432"/>
        <v>0</v>
      </c>
      <c r="P711" s="218">
        <f t="shared" si="432"/>
        <v>0</v>
      </c>
      <c r="Q711" s="218">
        <f t="shared" si="432"/>
        <v>0</v>
      </c>
      <c r="R711" s="218">
        <f t="shared" si="432"/>
        <v>0</v>
      </c>
      <c r="S711" s="218">
        <f t="shared" si="432"/>
        <v>0</v>
      </c>
      <c r="T711" s="218">
        <f t="shared" si="432"/>
        <v>0</v>
      </c>
      <c r="U711" s="218">
        <f t="shared" si="432"/>
        <v>0</v>
      </c>
      <c r="V711" s="218">
        <f t="shared" si="432"/>
        <v>0</v>
      </c>
      <c r="W711" s="218">
        <f t="shared" si="432"/>
        <v>0</v>
      </c>
      <c r="X711" s="218">
        <f t="shared" si="432"/>
        <v>0</v>
      </c>
      <c r="Y711" s="218">
        <f t="shared" si="432"/>
        <v>0</v>
      </c>
      <c r="Z711" s="218">
        <f t="shared" si="432"/>
        <v>0</v>
      </c>
      <c r="AA711" s="218">
        <f t="shared" si="432"/>
        <v>0</v>
      </c>
      <c r="AB711" s="218">
        <f t="shared" si="432"/>
        <v>0</v>
      </c>
      <c r="AC711" s="218">
        <f t="shared" si="432"/>
        <v>0</v>
      </c>
      <c r="AD711" s="218">
        <f t="shared" si="432"/>
        <v>0</v>
      </c>
      <c r="AE711" s="218">
        <f t="shared" si="432"/>
        <v>0</v>
      </c>
      <c r="AF711" s="218">
        <f t="shared" si="432"/>
        <v>0</v>
      </c>
      <c r="AG711" s="218">
        <f t="shared" si="432"/>
        <v>0</v>
      </c>
      <c r="AH711" s="218">
        <f t="shared" si="432"/>
        <v>0</v>
      </c>
      <c r="AI711" s="218">
        <f t="shared" si="432"/>
        <v>0</v>
      </c>
      <c r="AJ711" s="218">
        <f t="shared" si="432"/>
        <v>0</v>
      </c>
      <c r="AK711" s="218">
        <f t="shared" si="432"/>
        <v>0</v>
      </c>
      <c r="AL711" s="218">
        <f t="shared" si="432"/>
        <v>0</v>
      </c>
      <c r="AM711" s="218">
        <f t="shared" si="432"/>
        <v>0</v>
      </c>
      <c r="AN711" s="218">
        <f t="shared" si="432"/>
        <v>0</v>
      </c>
      <c r="AO711" s="218">
        <f t="shared" si="432"/>
        <v>0</v>
      </c>
      <c r="AP711" s="218">
        <f t="shared" si="432"/>
        <v>0</v>
      </c>
    </row>
    <row r="712" spans="1:42" x14ac:dyDescent="0.2">
      <c r="A712" s="37" t="s">
        <v>13</v>
      </c>
      <c r="B712" s="28"/>
      <c r="C712" s="217">
        <f>SUM(C702:C711)</f>
        <v>0</v>
      </c>
      <c r="D712" s="217">
        <f t="shared" ref="D712:AP712" si="433">SUM(D702:D711)</f>
        <v>0</v>
      </c>
      <c r="E712" s="217">
        <f t="shared" si="433"/>
        <v>0</v>
      </c>
      <c r="F712" s="217">
        <f t="shared" si="433"/>
        <v>0</v>
      </c>
      <c r="G712" s="217">
        <f t="shared" si="433"/>
        <v>0</v>
      </c>
      <c r="H712" s="217">
        <f t="shared" si="433"/>
        <v>0</v>
      </c>
      <c r="I712" s="217">
        <f t="shared" si="433"/>
        <v>0</v>
      </c>
      <c r="J712" s="217">
        <f t="shared" si="433"/>
        <v>0</v>
      </c>
      <c r="K712" s="217">
        <f t="shared" si="433"/>
        <v>0</v>
      </c>
      <c r="L712" s="217">
        <f t="shared" si="433"/>
        <v>0</v>
      </c>
      <c r="M712" s="217">
        <f t="shared" si="433"/>
        <v>0</v>
      </c>
      <c r="N712" s="217">
        <f t="shared" si="433"/>
        <v>0</v>
      </c>
      <c r="O712" s="217">
        <f t="shared" si="433"/>
        <v>0</v>
      </c>
      <c r="P712" s="217">
        <f t="shared" si="433"/>
        <v>0</v>
      </c>
      <c r="Q712" s="217">
        <f t="shared" si="433"/>
        <v>0</v>
      </c>
      <c r="R712" s="217">
        <f t="shared" si="433"/>
        <v>0</v>
      </c>
      <c r="S712" s="217">
        <f t="shared" si="433"/>
        <v>0</v>
      </c>
      <c r="T712" s="217">
        <f t="shared" si="433"/>
        <v>0</v>
      </c>
      <c r="U712" s="217">
        <f t="shared" si="433"/>
        <v>0</v>
      </c>
      <c r="V712" s="217">
        <f t="shared" si="433"/>
        <v>0</v>
      </c>
      <c r="W712" s="217">
        <f t="shared" si="433"/>
        <v>0</v>
      </c>
      <c r="X712" s="217">
        <f t="shared" si="433"/>
        <v>0</v>
      </c>
      <c r="Y712" s="217">
        <f t="shared" si="433"/>
        <v>0</v>
      </c>
      <c r="Z712" s="217">
        <f t="shared" si="433"/>
        <v>0</v>
      </c>
      <c r="AA712" s="217">
        <f t="shared" si="433"/>
        <v>0</v>
      </c>
      <c r="AB712" s="217">
        <f t="shared" si="433"/>
        <v>0</v>
      </c>
      <c r="AC712" s="217">
        <f t="shared" si="433"/>
        <v>0</v>
      </c>
      <c r="AD712" s="217">
        <f t="shared" si="433"/>
        <v>0</v>
      </c>
      <c r="AE712" s="217">
        <f t="shared" si="433"/>
        <v>0</v>
      </c>
      <c r="AF712" s="217">
        <f t="shared" si="433"/>
        <v>0</v>
      </c>
      <c r="AG712" s="217">
        <f t="shared" si="433"/>
        <v>0</v>
      </c>
      <c r="AH712" s="217">
        <f t="shared" si="433"/>
        <v>0</v>
      </c>
      <c r="AI712" s="217">
        <f t="shared" si="433"/>
        <v>0</v>
      </c>
      <c r="AJ712" s="217">
        <f t="shared" si="433"/>
        <v>0</v>
      </c>
      <c r="AK712" s="217">
        <f t="shared" si="433"/>
        <v>0</v>
      </c>
      <c r="AL712" s="217">
        <f t="shared" si="433"/>
        <v>0</v>
      </c>
      <c r="AM712" s="217">
        <f t="shared" si="433"/>
        <v>0</v>
      </c>
      <c r="AN712" s="217">
        <f t="shared" si="433"/>
        <v>0</v>
      </c>
      <c r="AO712" s="217">
        <f t="shared" si="433"/>
        <v>0</v>
      </c>
      <c r="AP712" s="217">
        <f t="shared" si="433"/>
        <v>0</v>
      </c>
    </row>
    <row r="713" spans="1:42" s="122" customFormat="1" x14ac:dyDescent="0.2">
      <c r="A713" s="4"/>
      <c r="B713" s="203"/>
    </row>
    <row r="714" spans="1:42" s="122" customFormat="1" x14ac:dyDescent="0.2">
      <c r="A714" s="4" t="s">
        <v>307</v>
      </c>
      <c r="B714" s="203"/>
    </row>
    <row r="715" spans="1:42" x14ac:dyDescent="0.2">
      <c r="A715" s="27" t="s">
        <v>308</v>
      </c>
      <c r="B715" s="217">
        <f>B604+B610+B616+B622+B654+B686</f>
        <v>0</v>
      </c>
      <c r="C715" s="217">
        <f t="shared" ref="C715:AP715" si="434">C604+C610+C616+C622+C654+C686</f>
        <v>0</v>
      </c>
      <c r="D715" s="217">
        <f t="shared" si="434"/>
        <v>0</v>
      </c>
      <c r="E715" s="217">
        <f t="shared" si="434"/>
        <v>0</v>
      </c>
      <c r="F715" s="217">
        <f t="shared" si="434"/>
        <v>0</v>
      </c>
      <c r="G715" s="217">
        <f t="shared" si="434"/>
        <v>0</v>
      </c>
      <c r="H715" s="217">
        <f t="shared" si="434"/>
        <v>0</v>
      </c>
      <c r="I715" s="217">
        <f t="shared" si="434"/>
        <v>0</v>
      </c>
      <c r="J715" s="217">
        <f t="shared" si="434"/>
        <v>0</v>
      </c>
      <c r="K715" s="217">
        <f t="shared" si="434"/>
        <v>0</v>
      </c>
      <c r="L715" s="217">
        <f t="shared" si="434"/>
        <v>0</v>
      </c>
      <c r="M715" s="217">
        <f t="shared" si="434"/>
        <v>0</v>
      </c>
      <c r="N715" s="217">
        <f t="shared" si="434"/>
        <v>0</v>
      </c>
      <c r="O715" s="217">
        <f t="shared" si="434"/>
        <v>0</v>
      </c>
      <c r="P715" s="217">
        <f t="shared" si="434"/>
        <v>0</v>
      </c>
      <c r="Q715" s="217">
        <f t="shared" si="434"/>
        <v>0</v>
      </c>
      <c r="R715" s="217">
        <f t="shared" si="434"/>
        <v>0</v>
      </c>
      <c r="S715" s="217">
        <f t="shared" si="434"/>
        <v>0</v>
      </c>
      <c r="T715" s="217">
        <f t="shared" si="434"/>
        <v>0</v>
      </c>
      <c r="U715" s="217">
        <f t="shared" si="434"/>
        <v>0</v>
      </c>
      <c r="V715" s="217">
        <f t="shared" si="434"/>
        <v>0</v>
      </c>
      <c r="W715" s="217">
        <f t="shared" si="434"/>
        <v>0</v>
      </c>
      <c r="X715" s="217">
        <f t="shared" si="434"/>
        <v>0</v>
      </c>
      <c r="Y715" s="217">
        <f t="shared" si="434"/>
        <v>0</v>
      </c>
      <c r="Z715" s="217">
        <f t="shared" si="434"/>
        <v>0</v>
      </c>
      <c r="AA715" s="217">
        <f t="shared" si="434"/>
        <v>0</v>
      </c>
      <c r="AB715" s="217">
        <f t="shared" si="434"/>
        <v>0</v>
      </c>
      <c r="AC715" s="217">
        <f t="shared" si="434"/>
        <v>0</v>
      </c>
      <c r="AD715" s="217">
        <f t="shared" si="434"/>
        <v>0</v>
      </c>
      <c r="AE715" s="217">
        <f t="shared" si="434"/>
        <v>0</v>
      </c>
      <c r="AF715" s="217">
        <f t="shared" si="434"/>
        <v>0</v>
      </c>
      <c r="AG715" s="217">
        <f t="shared" si="434"/>
        <v>0</v>
      </c>
      <c r="AH715" s="217">
        <f t="shared" si="434"/>
        <v>0</v>
      </c>
      <c r="AI715" s="217">
        <f t="shared" si="434"/>
        <v>0</v>
      </c>
      <c r="AJ715" s="217">
        <f t="shared" si="434"/>
        <v>0</v>
      </c>
      <c r="AK715" s="217">
        <f t="shared" si="434"/>
        <v>0</v>
      </c>
      <c r="AL715" s="217">
        <f t="shared" si="434"/>
        <v>0</v>
      </c>
      <c r="AM715" s="217">
        <f t="shared" si="434"/>
        <v>0</v>
      </c>
      <c r="AN715" s="217">
        <f t="shared" si="434"/>
        <v>0</v>
      </c>
      <c r="AO715" s="217">
        <f t="shared" si="434"/>
        <v>0</v>
      </c>
      <c r="AP715" s="217">
        <f t="shared" si="434"/>
        <v>0</v>
      </c>
    </row>
    <row r="716" spans="1:42" x14ac:dyDescent="0.2">
      <c r="A716" s="27" t="s">
        <v>307</v>
      </c>
      <c r="B716" s="213"/>
      <c r="C716" s="217">
        <f t="shared" ref="C716:AP716" si="435">IF(C$2&lt;=analysis_period,B715*reserves_interest/100,0)</f>
        <v>0</v>
      </c>
      <c r="D716" s="217">
        <f t="shared" si="435"/>
        <v>0</v>
      </c>
      <c r="E716" s="217">
        <f t="shared" si="435"/>
        <v>0</v>
      </c>
      <c r="F716" s="217">
        <f t="shared" si="435"/>
        <v>0</v>
      </c>
      <c r="G716" s="217">
        <f t="shared" si="435"/>
        <v>0</v>
      </c>
      <c r="H716" s="217">
        <f t="shared" si="435"/>
        <v>0</v>
      </c>
      <c r="I716" s="217">
        <f t="shared" si="435"/>
        <v>0</v>
      </c>
      <c r="J716" s="217">
        <f t="shared" si="435"/>
        <v>0</v>
      </c>
      <c r="K716" s="217">
        <f t="shared" si="435"/>
        <v>0</v>
      </c>
      <c r="L716" s="217">
        <f t="shared" si="435"/>
        <v>0</v>
      </c>
      <c r="M716" s="217">
        <f t="shared" si="435"/>
        <v>0</v>
      </c>
      <c r="N716" s="217">
        <f t="shared" si="435"/>
        <v>0</v>
      </c>
      <c r="O716" s="217">
        <f t="shared" si="435"/>
        <v>0</v>
      </c>
      <c r="P716" s="217">
        <f t="shared" si="435"/>
        <v>0</v>
      </c>
      <c r="Q716" s="217">
        <f t="shared" si="435"/>
        <v>0</v>
      </c>
      <c r="R716" s="217">
        <f t="shared" si="435"/>
        <v>0</v>
      </c>
      <c r="S716" s="217">
        <f t="shared" si="435"/>
        <v>0</v>
      </c>
      <c r="T716" s="217">
        <f t="shared" si="435"/>
        <v>0</v>
      </c>
      <c r="U716" s="217">
        <f t="shared" si="435"/>
        <v>0</v>
      </c>
      <c r="V716" s="217">
        <f t="shared" si="435"/>
        <v>0</v>
      </c>
      <c r="W716" s="217">
        <f t="shared" si="435"/>
        <v>0</v>
      </c>
      <c r="X716" s="217">
        <f t="shared" si="435"/>
        <v>0</v>
      </c>
      <c r="Y716" s="217">
        <f t="shared" si="435"/>
        <v>0</v>
      </c>
      <c r="Z716" s="217">
        <f t="shared" si="435"/>
        <v>0</v>
      </c>
      <c r="AA716" s="217">
        <f t="shared" si="435"/>
        <v>0</v>
      </c>
      <c r="AB716" s="217">
        <f t="shared" si="435"/>
        <v>0</v>
      </c>
      <c r="AC716" s="217">
        <f t="shared" si="435"/>
        <v>0</v>
      </c>
      <c r="AD716" s="217">
        <f t="shared" si="435"/>
        <v>0</v>
      </c>
      <c r="AE716" s="217">
        <f t="shared" si="435"/>
        <v>0</v>
      </c>
      <c r="AF716" s="217">
        <f t="shared" si="435"/>
        <v>0</v>
      </c>
      <c r="AG716" s="217">
        <f t="shared" si="435"/>
        <v>0</v>
      </c>
      <c r="AH716" s="217">
        <f t="shared" si="435"/>
        <v>0</v>
      </c>
      <c r="AI716" s="217">
        <f t="shared" si="435"/>
        <v>0</v>
      </c>
      <c r="AJ716" s="217">
        <f t="shared" si="435"/>
        <v>0</v>
      </c>
      <c r="AK716" s="217">
        <f t="shared" si="435"/>
        <v>0</v>
      </c>
      <c r="AL716" s="217">
        <f t="shared" si="435"/>
        <v>0</v>
      </c>
      <c r="AM716" s="217">
        <f t="shared" si="435"/>
        <v>0</v>
      </c>
      <c r="AN716" s="217">
        <f t="shared" si="435"/>
        <v>0</v>
      </c>
      <c r="AO716" s="217">
        <f t="shared" si="435"/>
        <v>0</v>
      </c>
      <c r="AP716" s="217">
        <f t="shared" si="435"/>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234</v>
      </c>
      <c r="B1" s="306"/>
      <c r="C1" s="307"/>
      <c r="D1" s="306"/>
      <c r="E1" s="337"/>
      <c r="F1" s="337"/>
      <c r="G1" s="338"/>
    </row>
    <row r="2" spans="1:7" s="1" customFormat="1" ht="12.75" x14ac:dyDescent="0.2">
      <c r="A2" s="2" t="s">
        <v>77</v>
      </c>
      <c r="B2" s="3" t="s">
        <v>44</v>
      </c>
      <c r="C2" s="3" t="s">
        <v>45</v>
      </c>
      <c r="D2" s="3" t="s">
        <v>46</v>
      </c>
      <c r="E2" s="3" t="s">
        <v>47</v>
      </c>
      <c r="F2" s="3" t="s">
        <v>48</v>
      </c>
      <c r="G2" s="339"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7"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2022-05-10T21:49:54Z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