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showInkAnnotation="0" codeName="ThisWorkbook" defaultThemeVersion="124226"/>
  <xr:revisionPtr revIDLastSave="0" documentId="13_ncr:1_{E318200B-BD41-4582-B269-D5D32FB99741}"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Inputs!$C$25</definedName>
    <definedName name="AnnualCapacityRevenue">Inputs!$C$160</definedName>
    <definedName name="AnnualCurtailmentRevenue">Inputs!$C$161</definedName>
    <definedName name="AnnualLandLease">Inputs!$D$206</definedName>
    <definedName name="AnnualOMCapacity">Inputs!$D$164</definedName>
    <definedName name="AnnualOMFixed">Inputs!$D$163</definedName>
    <definedName name="AnnualOMProduction">Inputs!$D$165</definedName>
    <definedName name="AnnualPBIFederal">Inputs!$D$170</definedName>
    <definedName name="AnnualPBIOther">Inputs!$D$173</definedName>
    <definedName name="AnnualPBIState">Inputs!$D$171</definedName>
    <definedName name="AnnualPBIUtility">Inputs!$D$172</definedName>
    <definedName name="AnnualPPAPrice">Inputs!$C$157</definedName>
    <definedName name="AnnualPTCFederal">Inputs!$D$175</definedName>
    <definedName name="AnnualPTCState">Inputs!$D$176</definedName>
    <definedName name="AnnualTaxFederal">Inputs!$C$168</definedName>
    <definedName name="AnnualTaxState">Inputs!$C$167</definedName>
    <definedName name="batt_annual_discharge_energy">Inputs!$C$154</definedName>
    <definedName name="cbi_fed_amount">Inputs!$C$126</definedName>
    <definedName name="cbi_fed_deprbas_fed">Inputs!$G$126</definedName>
    <definedName name="cbi_fed_deprbas_sta">Inputs!$H$126</definedName>
    <definedName name="cbi_fed_maxvalue">Inputs!$D$126</definedName>
    <definedName name="cbi_fed_tax_fed">Inputs!$E$126</definedName>
    <definedName name="cbi_fed_tax_sta">Inputs!$F$126</definedName>
    <definedName name="cbi_oth_amount">Inputs!$C$129</definedName>
    <definedName name="cbi_oth_deprbas_fed">Inputs!$G$129</definedName>
    <definedName name="cbi_oth_deprbas_sta">Inputs!$H$129</definedName>
    <definedName name="cbi_oth_maxvalue">Inputs!$D$129</definedName>
    <definedName name="cbi_oth_tax_fed">Inputs!$E$129</definedName>
    <definedName name="cbi_oth_tax_sta">Inputs!$F$129</definedName>
    <definedName name="cbi_sta_amount">Inputs!$C$127</definedName>
    <definedName name="cbi_sta_deprbas_fed">Inputs!$G$127</definedName>
    <definedName name="cbi_sta_deprbas_sta">Inputs!$H$127</definedName>
    <definedName name="cbi_sta_maxvalue">Inputs!$D$127</definedName>
    <definedName name="cbi_sta_tax_fed">Inputs!$E$127</definedName>
    <definedName name="cbi_sta_tax_sta">Inputs!$F$127</definedName>
    <definedName name="cbi_uti_amount">Inputs!$C$128</definedName>
    <definedName name="cbi_uti_deprbas_fed">Inputs!$G$128</definedName>
    <definedName name="cbi_uti_deprbas_sta">Inputs!$H$128</definedName>
    <definedName name="cbi_uti_maxvalue">Inputs!$D$128</definedName>
    <definedName name="cbi_uti_tax_fed">Inputs!$E$128</definedName>
    <definedName name="cbi_uti_tax_sta">Inputs!$F$128</definedName>
    <definedName name="cf_battery_replacement_cost">Inputs!$C$183</definedName>
    <definedName name="cf_disbursement_debtservice">Inputs!$C$198</definedName>
    <definedName name="cf_energy_net">Inputs!$C$152</definedName>
    <definedName name="cf_energy_purchases">Inputs!$C$151</definedName>
    <definedName name="cf_energy_sales">Inputs!$C$150</definedName>
    <definedName name="cf_energy_without_battery">Inputs!$C$153</definedName>
    <definedName name="cf_fuelcell_replacement_cost">Inputs!$C$188</definedName>
    <definedName name="cf_funding_debtservice">Inputs!$C$197</definedName>
    <definedName name="cf_om_capacity1_expense">Inputs!$C$181</definedName>
    <definedName name="cf_om_capacity2_expense">Inputs!$C$186</definedName>
    <definedName name="cf_om_fixed1_expense">Inputs!$C$180</definedName>
    <definedName name="cf_om_fixed2_expense">Inputs!$C$185</definedName>
    <definedName name="cf_om_fuel_expense">Inputs!$C$191</definedName>
    <definedName name="cf_om_opt_fuel_1_expense">Inputs!$C$192</definedName>
    <definedName name="cf_om_opt_fuel_2_expense">Inputs!$C$193</definedName>
    <definedName name="cf_om_production1_expense">Inputs!$C$182</definedName>
    <definedName name="cf_om_production2_expense">Inputs!$C$187</definedName>
    <definedName name="cf_recapitalization">Inputs!$C$195</definedName>
    <definedName name="cf_reserve_debtservice">Inputs!$C$199</definedName>
    <definedName name="cf_utility_bill">Inputs!$C$178</definedName>
    <definedName name="const_per_interest_rate1">Inputs!$F$81</definedName>
    <definedName name="const_per_interest_rate2">Inputs!$F$82</definedName>
    <definedName name="const_per_interest_rate3">Inputs!$F$83</definedName>
    <definedName name="const_per_interest_rate4">Inputs!$F$84</definedName>
    <definedName name="const_per_interest_rate5">Inputs!$F$85</definedName>
    <definedName name="const_per_months1">Inputs!$E$81</definedName>
    <definedName name="const_per_months2">Inputs!$E$82</definedName>
    <definedName name="const_per_months3">Inputs!$E$83</definedName>
    <definedName name="const_per_months4">Inputs!$E$84</definedName>
    <definedName name="const_per_months5">Inputs!$E$85</definedName>
    <definedName name="const_per_percent1">Inputs!$C$81</definedName>
    <definedName name="const_per_percent2">Inputs!$C$82</definedName>
    <definedName name="const_per_percent3">Inputs!$C$83</definedName>
    <definedName name="const_per_percent4">Inputs!$C$84</definedName>
    <definedName name="const_per_percent5">Inputs!$C$85</definedName>
    <definedName name="const_per_upfront_rate1">Inputs!$D$81</definedName>
    <definedName name="const_per_upfront_rate2">Inputs!$D$82</definedName>
    <definedName name="const_per_upfront_rate3">Inputs!$D$83</definedName>
    <definedName name="const_per_upfront_rate4">Inputs!$D$84</definedName>
    <definedName name="const_per_upfront_rate5">Inputs!$D$85</definedName>
    <definedName name="construction_financing_cost">Inputs!$C$77</definedName>
    <definedName name="cost_debt_closing">Inputs!$C$69</definedName>
    <definedName name="cost_debt_fee">Inputs!$C$70</definedName>
    <definedName name="cost_other_financing">Inputs!$C$74</definedName>
    <definedName name="CostDebtUpfront">Inputs!$C$71</definedName>
    <definedName name="DebtPayment">Inputs!$C$64</definedName>
    <definedName name="DebtPercent">Inputs!$C$59</definedName>
    <definedName name="DebtServiceCoverageRatio">Inputs!$C$61</definedName>
    <definedName name="depr_alloc_custom_percent">Inputs!$C$144</definedName>
    <definedName name="depr_alloc_macrs_15_percent">Inputs!$C$139</definedName>
    <definedName name="depr_alloc_macrs_5_percent">Inputs!$C$138</definedName>
    <definedName name="depr_alloc_sl_15_percent">Inputs!$C$141</definedName>
    <definedName name="depr_alloc_sl_20_percent">Inputs!$C$142</definedName>
    <definedName name="depr_alloc_sl_39_percent">Inputs!$C$143</definedName>
    <definedName name="depr_alloc_sl_5_percent">Inputs!$C$140</definedName>
    <definedName name="depr_bonus_fed">Inputs!$D$145</definedName>
    <definedName name="depr_bonus_fed_custom">Inputs!$D$144</definedName>
    <definedName name="depr_bonus_fed_macrs_15">Inputs!$D$139</definedName>
    <definedName name="depr_bonus_fed_macrs_5">Inputs!$D$138</definedName>
    <definedName name="depr_bonus_fed_sl_15">Inputs!$D$141</definedName>
    <definedName name="depr_bonus_fed_sl_20">Inputs!$D$142</definedName>
    <definedName name="depr_bonus_fed_sl_39">Inputs!$D$143</definedName>
    <definedName name="depr_bonus_fed_sl_5">Inputs!$D$140</definedName>
    <definedName name="depr_bonus_sta">Inputs!$E$145</definedName>
    <definedName name="depr_bonus_sta_custom">Inputs!$E$144</definedName>
    <definedName name="depr_bonus_sta_macrs_15">Inputs!$E$139</definedName>
    <definedName name="depr_bonus_sta_macrs_5">Inputs!$E$138</definedName>
    <definedName name="depr_bonus_sta_sl_15">Inputs!$E$141</definedName>
    <definedName name="depr_bonus_sta_sl_20">Inputs!$E$142</definedName>
    <definedName name="depr_bonus_sta_sl_39">Inputs!$E$143</definedName>
    <definedName name="depr_bonus_sta_sl_5">Inputs!$E$140</definedName>
    <definedName name="depr_custom_schedule">Inputs!$D$201</definedName>
    <definedName name="depr_itc_fed_custom">Inputs!$F$144</definedName>
    <definedName name="depr_itc_fed_macrs_15">Inputs!$F$139</definedName>
    <definedName name="depr_itc_fed_macrs_5">Inputs!$F$138</definedName>
    <definedName name="depr_itc_fed_sl_15">Inputs!$F$141</definedName>
    <definedName name="depr_itc_fed_sl_20">Inputs!$F$142</definedName>
    <definedName name="depr_itc_fed_sl_39">Inputs!$F$143</definedName>
    <definedName name="depr_itc_fed_sl_5">Inputs!$F$140</definedName>
    <definedName name="depr_itc_sta_custom">Inputs!$G$144</definedName>
    <definedName name="depr_itc_sta_macrs_15">Inputs!$G$139</definedName>
    <definedName name="depr_itc_sta_macrs_5">Inputs!$G$138</definedName>
    <definedName name="depr_itc_sta_sl_15">Inputs!$G$141</definedName>
    <definedName name="depr_itc_sta_sl_20">Inputs!$G$142</definedName>
    <definedName name="depr_itc_sta_sl_39">Inputs!$G$143</definedName>
    <definedName name="depr_itc_sta_sl_5">Inputs!$G$140</definedName>
    <definedName name="dscr_limit_debt_fraction">Inputs!$C$62</definedName>
    <definedName name="dscr_maximum_debt_fraction">Inputs!$C$63</definedName>
    <definedName name="dscr_reserve_months">Inputs!$C$91</definedName>
    <definedName name="equip_reserve_depr_fed">Inputs!$C$98</definedName>
    <definedName name="equip_reserve_depr_sta">Inputs!$C$99</definedName>
    <definedName name="equip1_reserve_cost">Inputs!$C$94</definedName>
    <definedName name="equip1_reserve_freq">Inputs!$E$94</definedName>
    <definedName name="equip2_reserve_cost">Inputs!$C$95</definedName>
    <definedName name="equip2_reserve_freq">Inputs!$E$95</definedName>
    <definedName name="equip3_reserve_cost">Inputs!$C$96</definedName>
    <definedName name="equip3_reserve_freq">Inputs!$E$96</definedName>
    <definedName name="federal_tax_rate">Inputs!$C$44</definedName>
    <definedName name="flip_target_year">Inputs!$C$32</definedName>
    <definedName name="fuelcell_annual_energy_discharged">Inputs!$C$155</definedName>
    <definedName name="FuelCellFuel">Inputs!$C$189</definedName>
    <definedName name="GrossRevenue">Inputs!$C$158</definedName>
    <definedName name="ibi_fed_amount">Inputs!$C$116</definedName>
    <definedName name="ibi_fed_amount_deprbas_fed">Inputs!$G$116</definedName>
    <definedName name="ibi_fed_amount_deprbas_sta">Inputs!$H$116</definedName>
    <definedName name="ibi_fed_amount_tax_fed">Inputs!$E$116</definedName>
    <definedName name="ibi_fed_amount_tax_sta">Inputs!$F$116</definedName>
    <definedName name="ibi_fed_percent">Inputs!$C$121</definedName>
    <definedName name="ibi_fed_percent_deprbas_fed">Inputs!$G$121</definedName>
    <definedName name="ibi_fed_percent_deprbas_sta">Inputs!$H$121</definedName>
    <definedName name="ibi_fed_percent_maxvalue">Inputs!$D$121</definedName>
    <definedName name="ibi_fed_percent_tax_fed">Inputs!$E$121</definedName>
    <definedName name="ibi_fed_percent_tax_sta">Inputs!$F$121</definedName>
    <definedName name="ibi_oth_amount">Inputs!$C$119</definedName>
    <definedName name="ibi_oth_amount_deprbas_fed">Inputs!$G$119</definedName>
    <definedName name="ibi_oth_amount_deprbas_sta">Inputs!$H$119</definedName>
    <definedName name="ibi_oth_amount_tax_fed">Inputs!$E$119</definedName>
    <definedName name="ibi_oth_amount_tax_sta">Inputs!$F$119</definedName>
    <definedName name="ibi_oth_percent">Inputs!$C$124</definedName>
    <definedName name="ibi_oth_percent_deprbas_fed">Inputs!$G$124</definedName>
    <definedName name="ibi_oth_percent_deprbas_sta">Inputs!$H$124</definedName>
    <definedName name="ibi_oth_percent_maxvalue">Inputs!$D$124</definedName>
    <definedName name="ibi_oth_percent_tax_fed">Inputs!$E$124</definedName>
    <definedName name="ibi_oth_percent_tax_sta">Inputs!$F$124</definedName>
    <definedName name="ibi_sta_amount">Inputs!$C$117</definedName>
    <definedName name="ibi_sta_amount_deprbas_fed">Inputs!$G$117</definedName>
    <definedName name="ibi_sta_amount_deprbas_sta">Inputs!$H$117</definedName>
    <definedName name="ibi_sta_amount_tax_fed">Inputs!$E$117</definedName>
    <definedName name="ibi_sta_amount_tax_sta">Inputs!$F$117</definedName>
    <definedName name="ibi_sta_percent">Inputs!$C$122</definedName>
    <definedName name="ibi_sta_percent_deprbas_fed">Inputs!$G$122</definedName>
    <definedName name="ibi_sta_percent_deprbas_sta">Inputs!$H$122</definedName>
    <definedName name="ibi_sta_percent_maxvalue">Inputs!$D$122</definedName>
    <definedName name="ibi_sta_percent_tax_fed">Inputs!$E$122</definedName>
    <definedName name="ibi_sta_percent_tax_sta">Inputs!$F$122</definedName>
    <definedName name="ibi_uti_amount">Inputs!$C$118</definedName>
    <definedName name="ibi_uti_amount_deprbas_fed">Inputs!$G$118</definedName>
    <definedName name="ibi_uti_amount_deprbas_sta">Inputs!$H$118</definedName>
    <definedName name="ibi_uti_amount_tax_fed">Inputs!$E$118</definedName>
    <definedName name="ibi_uti_amount_tax_sta">Inputs!$F$118</definedName>
    <definedName name="ibi_uti_percent">Inputs!$C$123</definedName>
    <definedName name="ibi_uti_percent_deprbas_fed">Inputs!$G$123</definedName>
    <definedName name="ibi_uti_percent_deprbas_sta">Inputs!$H$123</definedName>
    <definedName name="ibi_uti_percent_maxvalue">Inputs!$D$123</definedName>
    <definedName name="ibi_uti_percent_tax_fed">Inputs!$E$123</definedName>
    <definedName name="ibi_uti_percent_tax_sta">Inputs!$F$123</definedName>
    <definedName name="inflation_rate">Inputs!$C$40</definedName>
    <definedName name="insurance_rate">Inputs!$C$47</definedName>
    <definedName name="IRRTarget">Inputs!$C$31</definedName>
    <definedName name="itc_fed_amount">Inputs!$C$104</definedName>
    <definedName name="itc_fed_amount_deprbas_fed">Inputs!$E$104</definedName>
    <definedName name="itc_fed_amount_deprbas_sta">Inputs!$F$104</definedName>
    <definedName name="itc_fed_percent">Inputs!$C$107</definedName>
    <definedName name="itc_fed_percent_deprbas_fed">Inputs!$E$107</definedName>
    <definedName name="itc_fed_percent_deprbas_sta">Inputs!$F$107</definedName>
    <definedName name="itc_fed_percent_maxvalue">Inputs!$D$107</definedName>
    <definedName name="itc_sta_amount">Inputs!$C$105</definedName>
    <definedName name="itc_sta_amount_deprbas_fed">Inputs!$E$105</definedName>
    <definedName name="itc_sta_amount_deprbas_sta">Inputs!$F$105</definedName>
    <definedName name="itc_sta_percent">Inputs!$C$108</definedName>
    <definedName name="itc_sta_percent_deprbas_fed">Inputs!$E$108</definedName>
    <definedName name="itc_sta_percent_deprbas_sta">Inputs!$F$108</definedName>
    <definedName name="itc_sta_percent_maxvalue">Inputs!$D$108</definedName>
    <definedName name="loan_moratorium">Inputs!$C$67</definedName>
    <definedName name="months_receivables_reserve">Inputs!$C$92</definedName>
    <definedName name="months_working_reserve">Inputs!$C$90</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Inputs!$C$131</definedName>
    <definedName name="pbi_fed_escal">Inputs!$E$131</definedName>
    <definedName name="pbi_fed_for_ds">Inputs!$H$131</definedName>
    <definedName name="pbi_fed_tax_fed">Inputs!$F$131</definedName>
    <definedName name="pbi_fed_tax_sta">Inputs!$G$131</definedName>
    <definedName name="pbi_fed_term">Inputs!$D$131</definedName>
    <definedName name="pbi_oth_amount">Inputs!$C$134</definedName>
    <definedName name="pbi_oth_escal">Inputs!$E$134</definedName>
    <definedName name="pbi_oth_for_ds">Inputs!$H$134</definedName>
    <definedName name="pbi_oth_tax_fed">Inputs!$F$134</definedName>
    <definedName name="pbi_oth_tax_sta">Inputs!$G$134</definedName>
    <definedName name="pbi_oth_term">Inputs!$D$134</definedName>
    <definedName name="pbi_sta_amount">Inputs!$C$132</definedName>
    <definedName name="pbi_sta_escal">Inputs!$E$132</definedName>
    <definedName name="pbi_sta_for_ds">Inputs!$H$132</definedName>
    <definedName name="pbi_sta_tax_fed">Inputs!$F$132</definedName>
    <definedName name="pbi_sta_tax_sta">Inputs!$G$132</definedName>
    <definedName name="pbi_sta_term">Inputs!$D$132</definedName>
    <definedName name="pbi_uti_amount">Inputs!$C$133</definedName>
    <definedName name="pbi_uti_escal">Inputs!$E$133</definedName>
    <definedName name="pbi_uti_for_ds">Inputs!$H$133</definedName>
    <definedName name="pbi_uti_tax_fed">Inputs!$F$133</definedName>
    <definedName name="pbi_uti_tax_sta">Inputs!$G$133</definedName>
    <definedName name="pbi_uti_term">Inputs!$D$133</definedName>
    <definedName name="ppa_escalation">Inputs!$C$34</definedName>
    <definedName name="PPAPriceInput">Inputs!$C$33</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Inputs!$C$110</definedName>
    <definedName name="ptc_fed_escal">Inputs!$E$110</definedName>
    <definedName name="ptc_fed_term">Inputs!$D$110</definedName>
    <definedName name="ptc_sta_amount">Inputs!$C$111</definedName>
    <definedName name="ptc_sta_escal">Inputs!$E$111</definedName>
    <definedName name="ptc_sta_term">Inputs!$D$111</definedName>
    <definedName name="real_discount_rate">Inputs!$C$41</definedName>
    <definedName name="reserves_interest">Inputs!$C$89</definedName>
    <definedName name="RevenueSelfConsumption">Inputs!$C$159</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torageCosts">Inputs!$C$203</definedName>
    <definedName name="StorageDischarge">Inputs!$C$204</definedName>
    <definedName name="system_capacity">Inputs!$C$3</definedName>
    <definedName name="system_heat_rate">Inputs!$C$26</definedName>
    <definedName name="term_int_rate">Inputs!$C$68</definedName>
    <definedName name="term_tenor">Inputs!$C$66</definedName>
    <definedName name="TODMultipliersApply">Inputs!$C$35</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592" i="7" l="1"/>
  <c r="AO592" i="7"/>
  <c r="AN592" i="7"/>
  <c r="AM592" i="7"/>
  <c r="AL592" i="7"/>
  <c r="AK592" i="7"/>
  <c r="AJ592" i="7"/>
  <c r="AI592" i="7"/>
  <c r="AH592" i="7"/>
  <c r="AG592" i="7"/>
  <c r="AF592" i="7"/>
  <c r="AE592" i="7"/>
  <c r="AD592" i="7"/>
  <c r="AC592" i="7"/>
  <c r="AB592" i="7"/>
  <c r="AA592" i="7"/>
  <c r="Z592" i="7"/>
  <c r="Y592" i="7"/>
  <c r="X592" i="7"/>
  <c r="W592" i="7"/>
  <c r="V592" i="7"/>
  <c r="U592" i="7"/>
  <c r="T592" i="7"/>
  <c r="S592" i="7"/>
  <c r="R592" i="7"/>
  <c r="Q592" i="7"/>
  <c r="P592" i="7"/>
  <c r="O592" i="7"/>
  <c r="N592" i="7"/>
  <c r="M592" i="7"/>
  <c r="L592" i="7"/>
  <c r="K592" i="7"/>
  <c r="J592" i="7"/>
  <c r="I592" i="7"/>
  <c r="H592" i="7"/>
  <c r="G592" i="7"/>
  <c r="F592" i="7"/>
  <c r="E592" i="7"/>
  <c r="D592" i="7"/>
  <c r="C592" i="7"/>
  <c r="B597" i="7"/>
  <c r="AP588" i="7"/>
  <c r="AO588" i="7"/>
  <c r="AN588" i="7"/>
  <c r="AM588" i="7"/>
  <c r="AL588" i="7"/>
  <c r="AK588" i="7"/>
  <c r="AJ588" i="7"/>
  <c r="AI588" i="7"/>
  <c r="AH588" i="7"/>
  <c r="AG588" i="7"/>
  <c r="AF588" i="7"/>
  <c r="AE588" i="7"/>
  <c r="AD588" i="7"/>
  <c r="AC588" i="7"/>
  <c r="AB588" i="7"/>
  <c r="AA588" i="7"/>
  <c r="Z588" i="7"/>
  <c r="Y588" i="7"/>
  <c r="X588" i="7"/>
  <c r="W588" i="7"/>
  <c r="V588" i="7"/>
  <c r="U588" i="7"/>
  <c r="T588" i="7"/>
  <c r="S588" i="7"/>
  <c r="R588" i="7"/>
  <c r="Q588" i="7"/>
  <c r="P588" i="7"/>
  <c r="O588" i="7"/>
  <c r="N588" i="7"/>
  <c r="M588" i="7"/>
  <c r="L588" i="7"/>
  <c r="K588" i="7"/>
  <c r="J588" i="7"/>
  <c r="I588" i="7"/>
  <c r="H588" i="7"/>
  <c r="G588" i="7"/>
  <c r="F588" i="7"/>
  <c r="E588" i="7"/>
  <c r="D588" i="7"/>
  <c r="C588" i="7"/>
  <c r="C587" i="7"/>
  <c r="B57" i="7" a="1"/>
  <c r="B57" i="7" s="1"/>
  <c r="B159" i="7" a="1"/>
  <c r="B159" i="7" s="1"/>
  <c r="B51" i="7" a="1"/>
  <c r="G51" i="7" s="1"/>
  <c r="B8" i="7" a="1"/>
  <c r="C8" i="7" s="1"/>
  <c r="B46" i="7" a="1"/>
  <c r="C46" i="7" s="1"/>
  <c r="B158" i="7" a="1"/>
  <c r="B158" i="7" s="1"/>
  <c r="P54" i="7" l="1"/>
  <c r="AM55" i="7"/>
  <c r="W51" i="7"/>
  <c r="AL54" i="7"/>
  <c r="AD52" i="7"/>
  <c r="AJ53" i="7"/>
  <c r="R55" i="7"/>
  <c r="O53" i="7"/>
  <c r="AC55" i="7"/>
  <c r="G55" i="7"/>
  <c r="AA54" i="7"/>
  <c r="F54" i="7"/>
  <c r="Y53" i="7"/>
  <c r="D53" i="7"/>
  <c r="I52" i="7"/>
  <c r="AD55" i="7"/>
  <c r="I55" i="7"/>
  <c r="AB54" i="7"/>
  <c r="G54" i="7"/>
  <c r="AA53" i="7"/>
  <c r="E53" i="7"/>
  <c r="N52" i="7"/>
  <c r="AO55" i="7"/>
  <c r="S55" i="7"/>
  <c r="AM54" i="7"/>
  <c r="R54" i="7"/>
  <c r="AK53" i="7"/>
  <c r="P53" i="7"/>
  <c r="AJ52" i="7"/>
  <c r="AE51" i="7"/>
  <c r="AN58" i="7"/>
  <c r="AJ58" i="7"/>
  <c r="AF58" i="7"/>
  <c r="AB58" i="7"/>
  <c r="X58" i="7"/>
  <c r="T58" i="7"/>
  <c r="P58" i="7"/>
  <c r="L58" i="7"/>
  <c r="H58" i="7"/>
  <c r="D58" i="7"/>
  <c r="AO57" i="7"/>
  <c r="AK57" i="7"/>
  <c r="AG57" i="7"/>
  <c r="AC57" i="7"/>
  <c r="Y57" i="7"/>
  <c r="U57" i="7"/>
  <c r="Q57" i="7"/>
  <c r="M57" i="7"/>
  <c r="I57" i="7"/>
  <c r="E57" i="7"/>
  <c r="AM58" i="7"/>
  <c r="AI58" i="7"/>
  <c r="AE58" i="7"/>
  <c r="AA58" i="7"/>
  <c r="W58" i="7"/>
  <c r="S58" i="7"/>
  <c r="O58" i="7"/>
  <c r="K58" i="7"/>
  <c r="G58" i="7"/>
  <c r="C58" i="7"/>
  <c r="AN57" i="7"/>
  <c r="AJ57" i="7"/>
  <c r="AF57" i="7"/>
  <c r="AB57" i="7"/>
  <c r="X57" i="7"/>
  <c r="T57" i="7"/>
  <c r="P57" i="7"/>
  <c r="L57" i="7"/>
  <c r="H57" i="7"/>
  <c r="D57" i="7"/>
  <c r="AP58" i="7"/>
  <c r="AL58" i="7"/>
  <c r="AH58" i="7"/>
  <c r="AD58" i="7"/>
  <c r="Z58" i="7"/>
  <c r="V58" i="7"/>
  <c r="R58" i="7"/>
  <c r="N58" i="7"/>
  <c r="J58" i="7"/>
  <c r="F58" i="7"/>
  <c r="B58" i="7"/>
  <c r="AM57" i="7"/>
  <c r="AI57" i="7"/>
  <c r="AE57" i="7"/>
  <c r="AA57" i="7"/>
  <c r="W57" i="7"/>
  <c r="S57" i="7"/>
  <c r="O57" i="7"/>
  <c r="K57" i="7"/>
  <c r="G57" i="7"/>
  <c r="C57" i="7"/>
  <c r="AO58" i="7"/>
  <c r="AK58" i="7"/>
  <c r="AG58" i="7"/>
  <c r="AC58" i="7"/>
  <c r="Y58" i="7"/>
  <c r="U58" i="7"/>
  <c r="Q58" i="7"/>
  <c r="M58" i="7"/>
  <c r="I58" i="7"/>
  <c r="E58" i="7"/>
  <c r="AP57" i="7"/>
  <c r="AL57" i="7"/>
  <c r="AH57" i="7"/>
  <c r="AD57" i="7"/>
  <c r="Z57" i="7"/>
  <c r="V57" i="7"/>
  <c r="R57" i="7"/>
  <c r="N57" i="7"/>
  <c r="J57" i="7"/>
  <c r="F57" i="7"/>
  <c r="AI55" i="7"/>
  <c r="Y55" i="7"/>
  <c r="N55" i="7"/>
  <c r="C55" i="7"/>
  <c r="AH54" i="7"/>
  <c r="W54" i="7"/>
  <c r="L54" i="7"/>
  <c r="B54" i="7"/>
  <c r="AF53" i="7"/>
  <c r="U53" i="7"/>
  <c r="K53" i="7"/>
  <c r="AO52" i="7"/>
  <c r="Y52" i="7"/>
  <c r="D52" i="7"/>
  <c r="O51" i="7"/>
  <c r="AH55" i="7"/>
  <c r="W55" i="7"/>
  <c r="M55" i="7"/>
  <c r="B55" i="7"/>
  <c r="AF54" i="7"/>
  <c r="V54" i="7"/>
  <c r="K54" i="7"/>
  <c r="AO53" i="7"/>
  <c r="AE53" i="7"/>
  <c r="T53" i="7"/>
  <c r="I53" i="7"/>
  <c r="AN52" i="7"/>
  <c r="T52" i="7"/>
  <c r="AM51" i="7"/>
  <c r="E51" i="7"/>
  <c r="B51" i="7"/>
  <c r="J51" i="7"/>
  <c r="R51" i="7"/>
  <c r="Z51" i="7"/>
  <c r="AH51" i="7"/>
  <c r="AO51" i="7"/>
  <c r="E52" i="7"/>
  <c r="J52" i="7"/>
  <c r="P52" i="7"/>
  <c r="U52" i="7"/>
  <c r="Z52" i="7"/>
  <c r="AF52" i="7"/>
  <c r="AK52" i="7"/>
  <c r="AP52" i="7"/>
  <c r="G53" i="7"/>
  <c r="L53" i="7"/>
  <c r="Q53" i="7"/>
  <c r="W53" i="7"/>
  <c r="AB53" i="7"/>
  <c r="AG53" i="7"/>
  <c r="AM53" i="7"/>
  <c r="C54" i="7"/>
  <c r="H54" i="7"/>
  <c r="N54" i="7"/>
  <c r="S54" i="7"/>
  <c r="X54" i="7"/>
  <c r="AD54" i="7"/>
  <c r="AI54" i="7"/>
  <c r="AN54" i="7"/>
  <c r="E55" i="7"/>
  <c r="J55" i="7"/>
  <c r="O55" i="7"/>
  <c r="U55" i="7"/>
  <c r="Z55" i="7"/>
  <c r="AE55" i="7"/>
  <c r="AK55" i="7"/>
  <c r="AP55" i="7"/>
  <c r="C51" i="7"/>
  <c r="K51" i="7"/>
  <c r="S51" i="7"/>
  <c r="AA51" i="7"/>
  <c r="AI51" i="7"/>
  <c r="AP51" i="7"/>
  <c r="F52" i="7"/>
  <c r="L52" i="7"/>
  <c r="Q52" i="7"/>
  <c r="V52" i="7"/>
  <c r="AB52" i="7"/>
  <c r="AG52" i="7"/>
  <c r="AL52" i="7"/>
  <c r="C53" i="7"/>
  <c r="H53" i="7"/>
  <c r="M53" i="7"/>
  <c r="S53" i="7"/>
  <c r="X53" i="7"/>
  <c r="AC53" i="7"/>
  <c r="AI53" i="7"/>
  <c r="AN53" i="7"/>
  <c r="D54" i="7"/>
  <c r="J54" i="7"/>
  <c r="O54" i="7"/>
  <c r="T54" i="7"/>
  <c r="Z54" i="7"/>
  <c r="AE54" i="7"/>
  <c r="AJ54" i="7"/>
  <c r="AP54" i="7"/>
  <c r="F55" i="7"/>
  <c r="K55" i="7"/>
  <c r="Q55" i="7"/>
  <c r="V55" i="7"/>
  <c r="AA55" i="7"/>
  <c r="AG55" i="7"/>
  <c r="AL55" i="7"/>
  <c r="F51" i="7"/>
  <c r="N51" i="7"/>
  <c r="V51" i="7"/>
  <c r="AD51" i="7"/>
  <c r="AL51" i="7"/>
  <c r="B52" i="7"/>
  <c r="H52" i="7"/>
  <c r="M52" i="7"/>
  <c r="R52" i="7"/>
  <c r="X52" i="7"/>
  <c r="AC52" i="7"/>
  <c r="AH52" i="7"/>
  <c r="AO159" i="7"/>
  <c r="AC159" i="7"/>
  <c r="U159" i="7"/>
  <c r="Q159" i="7"/>
  <c r="I159" i="7"/>
  <c r="E159" i="7"/>
  <c r="AN159" i="7"/>
  <c r="AJ159" i="7"/>
  <c r="AF159" i="7"/>
  <c r="AB159" i="7"/>
  <c r="X159" i="7"/>
  <c r="T159" i="7"/>
  <c r="P159" i="7"/>
  <c r="L159" i="7"/>
  <c r="H159" i="7"/>
  <c r="D159" i="7"/>
  <c r="Y159" i="7"/>
  <c r="AM159" i="7"/>
  <c r="AE159" i="7"/>
  <c r="AA159" i="7"/>
  <c r="W159" i="7"/>
  <c r="S159" i="7"/>
  <c r="O159" i="7"/>
  <c r="K159" i="7"/>
  <c r="G159" i="7"/>
  <c r="C159" i="7"/>
  <c r="AK159" i="7"/>
  <c r="AG159" i="7"/>
  <c r="M159" i="7"/>
  <c r="AI159" i="7"/>
  <c r="AP159" i="7"/>
  <c r="AL159" i="7"/>
  <c r="AH159" i="7"/>
  <c r="AD159" i="7"/>
  <c r="Z159" i="7"/>
  <c r="V159" i="7"/>
  <c r="R159" i="7"/>
  <c r="N159" i="7"/>
  <c r="J159" i="7"/>
  <c r="F159"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AK51" i="7"/>
  <c r="AG51" i="7"/>
  <c r="AC51" i="7"/>
  <c r="Y51" i="7"/>
  <c r="U51" i="7"/>
  <c r="Q51" i="7"/>
  <c r="M51" i="7"/>
  <c r="I51"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9" i="7"/>
  <c r="AB49" i="7"/>
  <c r="T49" i="7"/>
  <c r="AK48" i="7"/>
  <c r="E48" i="7"/>
  <c r="V47" i="7"/>
  <c r="F47" i="7"/>
  <c r="W46" i="7"/>
  <c r="Z49" i="7"/>
  <c r="B49" i="7"/>
  <c r="AM49" i="7"/>
  <c r="AE49" i="7"/>
  <c r="W49" i="7"/>
  <c r="O49" i="7"/>
  <c r="G49" i="7"/>
  <c r="AN48" i="7"/>
  <c r="AF48" i="7"/>
  <c r="X48" i="7"/>
  <c r="P48" i="7"/>
  <c r="H48" i="7"/>
  <c r="AO47" i="7"/>
  <c r="AG47" i="7"/>
  <c r="Y47" i="7"/>
  <c r="Q47" i="7"/>
  <c r="I47" i="7"/>
  <c r="AP46" i="7"/>
  <c r="AH46" i="7"/>
  <c r="Z46" i="7"/>
  <c r="R46" i="7"/>
  <c r="J46" i="7"/>
  <c r="B46" i="7"/>
  <c r="AL49" i="7"/>
  <c r="AD49" i="7"/>
  <c r="V49" i="7"/>
  <c r="N49" i="7"/>
  <c r="F49" i="7"/>
  <c r="AM48" i="7"/>
  <c r="AE48" i="7"/>
  <c r="W48" i="7"/>
  <c r="O48" i="7"/>
  <c r="G48" i="7"/>
  <c r="AN47" i="7"/>
  <c r="AF47" i="7"/>
  <c r="X47" i="7"/>
  <c r="P47" i="7"/>
  <c r="H47" i="7"/>
  <c r="AO46" i="7"/>
  <c r="AG46" i="7"/>
  <c r="Y46" i="7"/>
  <c r="Q46" i="7"/>
  <c r="I46" i="7"/>
  <c r="AK49" i="7"/>
  <c r="AC49" i="7"/>
  <c r="U49" i="7"/>
  <c r="M49" i="7"/>
  <c r="E49" i="7"/>
  <c r="AL48" i="7"/>
  <c r="AD48" i="7"/>
  <c r="V48" i="7"/>
  <c r="N48" i="7"/>
  <c r="F48" i="7"/>
  <c r="AM47" i="7"/>
  <c r="AE47" i="7"/>
  <c r="W47" i="7"/>
  <c r="O47" i="7"/>
  <c r="G47" i="7"/>
  <c r="AN46" i="7"/>
  <c r="AF46" i="7"/>
  <c r="X46" i="7"/>
  <c r="P46" i="7"/>
  <c r="H46" i="7"/>
  <c r="D49" i="7"/>
  <c r="U48" i="7"/>
  <c r="AL47" i="7"/>
  <c r="N47" i="7"/>
  <c r="AE46" i="7"/>
  <c r="G46" i="7"/>
  <c r="AI49" i="7"/>
  <c r="AA49" i="7"/>
  <c r="S49" i="7"/>
  <c r="K49" i="7"/>
  <c r="C49" i="7"/>
  <c r="AJ48" i="7"/>
  <c r="AB48" i="7"/>
  <c r="T48" i="7"/>
  <c r="L48" i="7"/>
  <c r="D48" i="7"/>
  <c r="AK47" i="7"/>
  <c r="AC47" i="7"/>
  <c r="U47" i="7"/>
  <c r="M47" i="7"/>
  <c r="E47" i="7"/>
  <c r="AL46" i="7"/>
  <c r="AD46" i="7"/>
  <c r="V46" i="7"/>
  <c r="N46" i="7"/>
  <c r="F46" i="7"/>
  <c r="R49" i="7"/>
  <c r="AI48" i="7"/>
  <c r="S48" i="7"/>
  <c r="K48" i="7"/>
  <c r="C48" i="7"/>
  <c r="AB47" i="7"/>
  <c r="T47" i="7"/>
  <c r="L47" i="7"/>
  <c r="D47" i="7"/>
  <c r="AK46" i="7"/>
  <c r="AC46" i="7"/>
  <c r="U46" i="7"/>
  <c r="M46" i="7"/>
  <c r="E46" i="7"/>
  <c r="L49" i="7"/>
  <c r="AC48" i="7"/>
  <c r="M48" i="7"/>
  <c r="AD47" i="7"/>
  <c r="AM46" i="7"/>
  <c r="O46" i="7"/>
  <c r="AP49" i="7"/>
  <c r="AH49" i="7"/>
  <c r="J49" i="7"/>
  <c r="AA48" i="7"/>
  <c r="AJ47" i="7"/>
  <c r="AO49" i="7"/>
  <c r="AG49" i="7"/>
  <c r="Y49" i="7"/>
  <c r="Q49" i="7"/>
  <c r="I49" i="7"/>
  <c r="AP48" i="7"/>
  <c r="AH48" i="7"/>
  <c r="Z48" i="7"/>
  <c r="R48" i="7"/>
  <c r="J48" i="7"/>
  <c r="B48" i="7"/>
  <c r="AI47" i="7"/>
  <c r="AA47" i="7"/>
  <c r="S47" i="7"/>
  <c r="K47" i="7"/>
  <c r="C47" i="7"/>
  <c r="AJ46" i="7"/>
  <c r="AB46" i="7"/>
  <c r="T46" i="7"/>
  <c r="L46" i="7"/>
  <c r="D46" i="7"/>
  <c r="AN49" i="7"/>
  <c r="AF49" i="7"/>
  <c r="X49" i="7"/>
  <c r="P49" i="7"/>
  <c r="H49" i="7"/>
  <c r="AO48" i="7"/>
  <c r="AG48" i="7"/>
  <c r="Y48" i="7"/>
  <c r="Q48" i="7"/>
  <c r="I48" i="7"/>
  <c r="AP47" i="7"/>
  <c r="AH47" i="7"/>
  <c r="Z47" i="7"/>
  <c r="R47" i="7"/>
  <c r="J47" i="7"/>
  <c r="B47" i="7"/>
  <c r="AI46" i="7"/>
  <c r="AA46" i="7"/>
  <c r="S46" i="7"/>
  <c r="K46" i="7"/>
  <c r="B17" i="7" a="1"/>
  <c r="C17" i="7" s="1"/>
  <c r="AP17" i="7" l="1"/>
  <c r="AO17" i="7"/>
  <c r="Q17" i="7"/>
  <c r="Y17" i="7"/>
  <c r="R17" i="7"/>
  <c r="M17" i="7"/>
  <c r="U17" i="7"/>
  <c r="Z17" i="7"/>
  <c r="B17" i="7"/>
  <c r="V17" i="7"/>
  <c r="AL17" i="7"/>
  <c r="N17" i="7"/>
  <c r="AK17" i="7"/>
  <c r="AH17" i="7"/>
  <c r="J17" i="7"/>
  <c r="AG17" i="7"/>
  <c r="I17" i="7"/>
  <c r="AD17" i="7"/>
  <c r="F17" i="7"/>
  <c r="AC17" i="7"/>
  <c r="E17" i="7"/>
  <c r="AN17" i="7"/>
  <c r="AJ17" i="7"/>
  <c r="AF17" i="7"/>
  <c r="AB17" i="7"/>
  <c r="X17" i="7"/>
  <c r="T17" i="7"/>
  <c r="P17" i="7"/>
  <c r="L17" i="7"/>
  <c r="H17" i="7"/>
  <c r="D17" i="7"/>
  <c r="AM17" i="7"/>
  <c r="AI17" i="7"/>
  <c r="AE17" i="7"/>
  <c r="AA17" i="7"/>
  <c r="W17" i="7"/>
  <c r="S17" i="7"/>
  <c r="O17" i="7"/>
  <c r="K17" i="7"/>
  <c r="G17"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1" i="7" s="1"/>
  <c r="AO5" i="7"/>
  <c r="AO41" i="7" s="1"/>
  <c r="AK5" i="7"/>
  <c r="AK41" i="7" s="1"/>
  <c r="AG5" i="7"/>
  <c r="AG41" i="7" s="1"/>
  <c r="AC5" i="7"/>
  <c r="AC41" i="7" s="1"/>
  <c r="Y5" i="7"/>
  <c r="Y41" i="7" s="1"/>
  <c r="U5" i="7"/>
  <c r="U41" i="7" s="1"/>
  <c r="Q5" i="7"/>
  <c r="Q41" i="7" s="1"/>
  <c r="M5" i="7"/>
  <c r="M41" i="7" s="1"/>
  <c r="I5" i="7"/>
  <c r="I41" i="7" s="1"/>
  <c r="E5" i="7"/>
  <c r="E41" i="7" s="1"/>
  <c r="AN5" i="7"/>
  <c r="AN41" i="7" s="1"/>
  <c r="AJ5" i="7"/>
  <c r="AJ41" i="7" s="1"/>
  <c r="AF5" i="7"/>
  <c r="AF41" i="7" s="1"/>
  <c r="AB5" i="7"/>
  <c r="AB41" i="7" s="1"/>
  <c r="X5" i="7"/>
  <c r="X41" i="7" s="1"/>
  <c r="T5" i="7"/>
  <c r="T41" i="7" s="1"/>
  <c r="P5" i="7"/>
  <c r="P41" i="7" s="1"/>
  <c r="L5" i="7"/>
  <c r="L41" i="7" s="1"/>
  <c r="H5" i="7"/>
  <c r="H41" i="7" s="1"/>
  <c r="D5" i="7"/>
  <c r="D41" i="7" s="1"/>
  <c r="AM5" i="7"/>
  <c r="AM41" i="7" s="1"/>
  <c r="AI5" i="7"/>
  <c r="AI41" i="7" s="1"/>
  <c r="AE5" i="7"/>
  <c r="AE41" i="7" s="1"/>
  <c r="AA5" i="7"/>
  <c r="AA41" i="7" s="1"/>
  <c r="W5" i="7"/>
  <c r="W41" i="7" s="1"/>
  <c r="S5" i="7"/>
  <c r="S41" i="7" s="1"/>
  <c r="O5" i="7"/>
  <c r="O41" i="7" s="1"/>
  <c r="K5" i="7"/>
  <c r="K41" i="7" s="1"/>
  <c r="G5" i="7"/>
  <c r="G41" i="7" s="1"/>
  <c r="C5" i="7"/>
  <c r="AP5" i="7"/>
  <c r="AP41" i="7" s="1"/>
  <c r="AL5" i="7"/>
  <c r="AL41" i="7" s="1"/>
  <c r="AD5" i="7"/>
  <c r="AD41" i="7" s="1"/>
  <c r="Z5" i="7"/>
  <c r="Z41" i="7" s="1"/>
  <c r="V5" i="7"/>
  <c r="V41" i="7" s="1"/>
  <c r="R5" i="7"/>
  <c r="R41" i="7" s="1"/>
  <c r="N5" i="7"/>
  <c r="N41" i="7" s="1"/>
  <c r="J5" i="7"/>
  <c r="J41" i="7" s="1"/>
  <c r="F5" i="7"/>
  <c r="F41" i="7" s="1"/>
  <c r="C567" i="7" l="1"/>
  <c r="C41" i="7"/>
  <c r="AB567" i="7"/>
  <c r="AB563" i="7"/>
  <c r="F567" i="7"/>
  <c r="F563" i="7"/>
  <c r="AP567" i="7"/>
  <c r="AP563" i="7"/>
  <c r="AE567" i="7"/>
  <c r="AE563" i="7"/>
  <c r="X567" i="7"/>
  <c r="X563" i="7"/>
  <c r="Q567" i="7"/>
  <c r="Q563" i="7"/>
  <c r="D567" i="7"/>
  <c r="D563" i="7"/>
  <c r="U567" i="7"/>
  <c r="U563" i="7"/>
  <c r="G567" i="7"/>
  <c r="G563" i="7"/>
  <c r="Y567" i="7"/>
  <c r="Y563" i="7"/>
  <c r="R567" i="7"/>
  <c r="R563" i="7"/>
  <c r="AJ567" i="7"/>
  <c r="AJ563" i="7"/>
  <c r="AC567" i="7"/>
  <c r="AC563" i="7"/>
  <c r="AN567" i="7"/>
  <c r="AN563" i="7"/>
  <c r="J567" i="7"/>
  <c r="J563" i="7"/>
  <c r="AI567" i="7"/>
  <c r="AI563" i="7"/>
  <c r="N567" i="7"/>
  <c r="N563" i="7"/>
  <c r="AM567" i="7"/>
  <c r="AM563" i="7"/>
  <c r="AF567" i="7"/>
  <c r="AF563" i="7"/>
  <c r="K567" i="7"/>
  <c r="K563" i="7"/>
  <c r="V567" i="7"/>
  <c r="V563" i="7"/>
  <c r="O567" i="7"/>
  <c r="O563" i="7"/>
  <c r="H567" i="7"/>
  <c r="H563" i="7"/>
  <c r="AG567" i="7"/>
  <c r="AG563" i="7"/>
  <c r="Z567" i="7"/>
  <c r="Z563" i="7"/>
  <c r="S567" i="7"/>
  <c r="S563" i="7"/>
  <c r="L567" i="7"/>
  <c r="L563" i="7"/>
  <c r="E567" i="7"/>
  <c r="E563" i="7"/>
  <c r="AK567" i="7"/>
  <c r="AK563" i="7"/>
  <c r="AD567" i="7"/>
  <c r="AD563" i="7"/>
  <c r="W567" i="7"/>
  <c r="W563" i="7"/>
  <c r="P567" i="7"/>
  <c r="P563" i="7"/>
  <c r="I567" i="7"/>
  <c r="I563" i="7"/>
  <c r="AO567" i="7"/>
  <c r="AO563" i="7"/>
  <c r="AL567" i="7"/>
  <c r="AL563" i="7"/>
  <c r="AA567" i="7"/>
  <c r="AA563" i="7"/>
  <c r="T567" i="7"/>
  <c r="T563" i="7"/>
  <c r="M567" i="7"/>
  <c r="M563" i="7"/>
  <c r="AH567" i="7"/>
  <c r="AH563" i="7"/>
  <c r="AP559" i="7"/>
  <c r="AP555" i="7"/>
  <c r="AP528" i="7"/>
  <c r="AP522" i="7"/>
  <c r="AP146" i="7"/>
  <c r="AP14" i="7"/>
  <c r="AB559" i="7"/>
  <c r="AB555" i="7"/>
  <c r="AB528" i="7"/>
  <c r="AB522" i="7"/>
  <c r="AB146" i="7"/>
  <c r="AB14" i="7"/>
  <c r="G7" i="7"/>
  <c r="G559" i="7"/>
  <c r="G555" i="7"/>
  <c r="G528" i="7"/>
  <c r="G522" i="7"/>
  <c r="G146" i="7"/>
  <c r="G14" i="7"/>
  <c r="Q559" i="7"/>
  <c r="Q555" i="7"/>
  <c r="Q528" i="7"/>
  <c r="Q522" i="7"/>
  <c r="Q146" i="7"/>
  <c r="Q14" i="7"/>
  <c r="AM559" i="7"/>
  <c r="AM555" i="7"/>
  <c r="AM528" i="7"/>
  <c r="AM522" i="7"/>
  <c r="AM146" i="7"/>
  <c r="AM14" i="7"/>
  <c r="R559" i="7"/>
  <c r="R555" i="7"/>
  <c r="R528" i="7"/>
  <c r="R522" i="7"/>
  <c r="R146" i="7"/>
  <c r="R14" i="7"/>
  <c r="D7" i="7"/>
  <c r="D559" i="7"/>
  <c r="D555" i="7"/>
  <c r="D528" i="7"/>
  <c r="D522" i="7"/>
  <c r="D146" i="7"/>
  <c r="D14" i="7"/>
  <c r="AN559" i="7"/>
  <c r="AN555" i="7"/>
  <c r="AN528" i="7"/>
  <c r="AN522" i="7"/>
  <c r="AN146" i="7"/>
  <c r="AN14" i="7"/>
  <c r="X559" i="7"/>
  <c r="X555" i="7"/>
  <c r="X528" i="7"/>
  <c r="X522" i="7"/>
  <c r="X146" i="7"/>
  <c r="X14" i="7"/>
  <c r="J559" i="7"/>
  <c r="J555" i="7"/>
  <c r="J528" i="7"/>
  <c r="J522" i="7"/>
  <c r="J146" i="7"/>
  <c r="J14" i="7"/>
  <c r="U559" i="7"/>
  <c r="U555" i="7"/>
  <c r="U528" i="7"/>
  <c r="U522" i="7"/>
  <c r="U146" i="7"/>
  <c r="U14" i="7"/>
  <c r="Y559" i="7"/>
  <c r="Y555" i="7"/>
  <c r="Y528" i="7"/>
  <c r="Y522" i="7"/>
  <c r="Y146" i="7"/>
  <c r="Y14" i="7"/>
  <c r="AC559" i="7"/>
  <c r="AC555" i="7"/>
  <c r="AC528" i="7"/>
  <c r="AC522" i="7"/>
  <c r="AC146" i="7"/>
  <c r="AC14" i="7"/>
  <c r="O559" i="7"/>
  <c r="O555" i="7"/>
  <c r="O528" i="7"/>
  <c r="O522" i="7"/>
  <c r="O146" i="7"/>
  <c r="O14" i="7"/>
  <c r="S559" i="7"/>
  <c r="S555" i="7"/>
  <c r="S528" i="7"/>
  <c r="S522" i="7"/>
  <c r="S146" i="7"/>
  <c r="S14" i="7"/>
  <c r="E559" i="7"/>
  <c r="E555" i="7"/>
  <c r="E528" i="7"/>
  <c r="E522" i="7"/>
  <c r="E146" i="7"/>
  <c r="E14" i="7"/>
  <c r="AK559" i="7"/>
  <c r="AK555" i="7"/>
  <c r="AK528" i="7"/>
  <c r="AK522" i="7"/>
  <c r="AK146" i="7"/>
  <c r="AK14" i="7"/>
  <c r="F559" i="7"/>
  <c r="F555" i="7"/>
  <c r="F528" i="7"/>
  <c r="F522" i="7"/>
  <c r="F146" i="7"/>
  <c r="F14" i="7"/>
  <c r="C7" i="7"/>
  <c r="C563" i="7"/>
  <c r="C559" i="7"/>
  <c r="C555" i="7"/>
  <c r="C528" i="7"/>
  <c r="C522" i="7"/>
  <c r="C146" i="7"/>
  <c r="C14" i="7"/>
  <c r="AF559" i="7"/>
  <c r="AF555" i="7"/>
  <c r="AF528" i="7"/>
  <c r="AF522" i="7"/>
  <c r="AF146" i="7"/>
  <c r="AF14" i="7"/>
  <c r="AJ559" i="7"/>
  <c r="AJ555" i="7"/>
  <c r="AJ528" i="7"/>
  <c r="AJ522" i="7"/>
  <c r="AJ146" i="7"/>
  <c r="AJ14" i="7"/>
  <c r="H559" i="7"/>
  <c r="H555" i="7"/>
  <c r="H528" i="7"/>
  <c r="H522" i="7"/>
  <c r="H146" i="7"/>
  <c r="H14" i="7"/>
  <c r="AE559" i="7"/>
  <c r="AE555" i="7"/>
  <c r="AE528" i="7"/>
  <c r="AE522" i="7"/>
  <c r="AE146" i="7"/>
  <c r="AE14" i="7"/>
  <c r="AI559" i="7"/>
  <c r="AI555" i="7"/>
  <c r="AI528" i="7"/>
  <c r="AI522" i="7"/>
  <c r="AI146" i="7"/>
  <c r="AI14" i="7"/>
  <c r="N559" i="7"/>
  <c r="N555" i="7"/>
  <c r="N528" i="7"/>
  <c r="N522" i="7"/>
  <c r="N146" i="7"/>
  <c r="N14" i="7"/>
  <c r="K559" i="7"/>
  <c r="K555" i="7"/>
  <c r="K528" i="7"/>
  <c r="K522" i="7"/>
  <c r="K146" i="7"/>
  <c r="K14" i="7"/>
  <c r="V7" i="7"/>
  <c r="V559" i="7"/>
  <c r="V555" i="7"/>
  <c r="V528" i="7"/>
  <c r="V522" i="7"/>
  <c r="V146" i="7"/>
  <c r="V14" i="7"/>
  <c r="AG559" i="7"/>
  <c r="AG555" i="7"/>
  <c r="AG528" i="7"/>
  <c r="AG522" i="7"/>
  <c r="AG146" i="7"/>
  <c r="AG14" i="7"/>
  <c r="Z559" i="7"/>
  <c r="Z555" i="7"/>
  <c r="Z528" i="7"/>
  <c r="Z522" i="7"/>
  <c r="Z146" i="7"/>
  <c r="Z14" i="7"/>
  <c r="L559" i="7"/>
  <c r="L555" i="7"/>
  <c r="L528" i="7"/>
  <c r="L522" i="7"/>
  <c r="L146" i="7"/>
  <c r="L14" i="7"/>
  <c r="AD559" i="7"/>
  <c r="AD555" i="7"/>
  <c r="AD528" i="7"/>
  <c r="AD522" i="7"/>
  <c r="AD146" i="7"/>
  <c r="AD14" i="7"/>
  <c r="W559" i="7"/>
  <c r="W555" i="7"/>
  <c r="W528" i="7"/>
  <c r="W522" i="7"/>
  <c r="W146" i="7"/>
  <c r="W14" i="7"/>
  <c r="P559" i="7"/>
  <c r="P555" i="7"/>
  <c r="P528" i="7"/>
  <c r="P522" i="7"/>
  <c r="P146" i="7"/>
  <c r="P14" i="7"/>
  <c r="I559" i="7"/>
  <c r="I555" i="7"/>
  <c r="I528" i="7"/>
  <c r="I522" i="7"/>
  <c r="I146" i="7"/>
  <c r="I14" i="7"/>
  <c r="AO559" i="7"/>
  <c r="AO555" i="7"/>
  <c r="AO528" i="7"/>
  <c r="AO522" i="7"/>
  <c r="AO146" i="7"/>
  <c r="AO14" i="7"/>
  <c r="AL559" i="7"/>
  <c r="AL555" i="7"/>
  <c r="AL528" i="7"/>
  <c r="AL522" i="7"/>
  <c r="AL146" i="7"/>
  <c r="AL14" i="7"/>
  <c r="AA559" i="7"/>
  <c r="AA555" i="7"/>
  <c r="AA528" i="7"/>
  <c r="AA522" i="7"/>
  <c r="AA146" i="7"/>
  <c r="AA14" i="7"/>
  <c r="T559" i="7"/>
  <c r="T555" i="7"/>
  <c r="T528" i="7"/>
  <c r="T522" i="7"/>
  <c r="T146" i="7"/>
  <c r="T14" i="7"/>
  <c r="M559" i="7"/>
  <c r="M555" i="7"/>
  <c r="M528" i="7"/>
  <c r="M522" i="7"/>
  <c r="M146" i="7"/>
  <c r="M14" i="7"/>
  <c r="AH559" i="7"/>
  <c r="AH555" i="7"/>
  <c r="AH528" i="7"/>
  <c r="AH522" i="7"/>
  <c r="AH146"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1" i="7" l="1" a="1"/>
  <c r="D21" i="7" s="1"/>
  <c r="B20" i="7" a="1"/>
  <c r="B20" i="7" s="1"/>
  <c r="AG20" i="7" l="1"/>
  <c r="Q20" i="7"/>
  <c r="M20" i="7"/>
  <c r="AK21" i="7"/>
  <c r="Z21" i="7"/>
  <c r="J21" i="7"/>
  <c r="AO20" i="7"/>
  <c r="I20" i="7"/>
  <c r="AD21" i="7"/>
  <c r="Y21" i="7"/>
  <c r="N21" i="7"/>
  <c r="I21" i="7"/>
  <c r="C21" i="7"/>
  <c r="AL21" i="7"/>
  <c r="AG21" i="7"/>
  <c r="AA21" i="7"/>
  <c r="V21" i="7"/>
  <c r="Q21" i="7"/>
  <c r="K21" i="7"/>
  <c r="F21" i="7"/>
  <c r="AC20" i="7"/>
  <c r="AP21" i="7"/>
  <c r="AE21" i="7"/>
  <c r="U21" i="7"/>
  <c r="O21" i="7"/>
  <c r="E21" i="7"/>
  <c r="Y20" i="7"/>
  <c r="AO21" i="7"/>
  <c r="AI21" i="7"/>
  <c r="S21" i="7"/>
  <c r="AK20" i="7"/>
  <c r="U20" i="7"/>
  <c r="E20" i="7"/>
  <c r="AM21" i="7"/>
  <c r="AH21" i="7"/>
  <c r="AC21" i="7"/>
  <c r="W21" i="7"/>
  <c r="R21" i="7"/>
  <c r="M21" i="7"/>
  <c r="G21" i="7"/>
  <c r="B21" i="7"/>
  <c r="AN21" i="7"/>
  <c r="AJ21" i="7"/>
  <c r="AF21" i="7"/>
  <c r="AB21" i="7"/>
  <c r="X21" i="7"/>
  <c r="T21" i="7"/>
  <c r="P21" i="7"/>
  <c r="L21" i="7"/>
  <c r="H21" i="7"/>
  <c r="AN20" i="7"/>
  <c r="AJ20" i="7"/>
  <c r="AF20" i="7"/>
  <c r="AB20" i="7"/>
  <c r="X20" i="7"/>
  <c r="T20" i="7"/>
  <c r="P20" i="7"/>
  <c r="L20" i="7"/>
  <c r="H20" i="7"/>
  <c r="D20" i="7"/>
  <c r="AM20" i="7"/>
  <c r="AI20" i="7"/>
  <c r="AE20" i="7"/>
  <c r="AA20" i="7"/>
  <c r="W20" i="7"/>
  <c r="S20" i="7"/>
  <c r="O20" i="7"/>
  <c r="K20" i="7"/>
  <c r="G20" i="7"/>
  <c r="C20" i="7"/>
  <c r="AP20" i="7"/>
  <c r="AL20" i="7"/>
  <c r="AH20" i="7"/>
  <c r="AD20" i="7"/>
  <c r="Z20" i="7"/>
  <c r="V20" i="7"/>
  <c r="R20" i="7"/>
  <c r="N20" i="7"/>
  <c r="J20" i="7"/>
  <c r="F20" i="7"/>
  <c r="B240" i="7" a="1"/>
  <c r="D240" i="7" s="1"/>
  <c r="B200" i="7" a="1"/>
  <c r="D200" i="7" s="1"/>
  <c r="AL240" i="7" l="1"/>
  <c r="AG240" i="7"/>
  <c r="AA240" i="7"/>
  <c r="V240" i="7"/>
  <c r="Q240" i="7"/>
  <c r="K240" i="7"/>
  <c r="F240" i="7"/>
  <c r="AP200" i="7"/>
  <c r="AK200" i="7"/>
  <c r="AE200" i="7"/>
  <c r="Z200" i="7"/>
  <c r="U200" i="7"/>
  <c r="O200" i="7"/>
  <c r="J200" i="7"/>
  <c r="E200" i="7"/>
  <c r="AP240" i="7"/>
  <c r="AK240" i="7"/>
  <c r="AE240" i="7"/>
  <c r="Z240" i="7"/>
  <c r="U240" i="7"/>
  <c r="O240" i="7"/>
  <c r="J240" i="7"/>
  <c r="E240" i="7"/>
  <c r="AO200" i="7"/>
  <c r="AI200" i="7"/>
  <c r="AD200" i="7"/>
  <c r="Y200" i="7"/>
  <c r="S200" i="7"/>
  <c r="N200" i="7"/>
  <c r="I200" i="7"/>
  <c r="C200" i="7"/>
  <c r="AO240" i="7"/>
  <c r="AI240" i="7"/>
  <c r="AD240" i="7"/>
  <c r="Y240" i="7"/>
  <c r="S240" i="7"/>
  <c r="N240" i="7"/>
  <c r="I240" i="7"/>
  <c r="C240" i="7"/>
  <c r="AM200" i="7"/>
  <c r="AH200" i="7"/>
  <c r="AC200" i="7"/>
  <c r="W200" i="7"/>
  <c r="R200" i="7"/>
  <c r="M200" i="7"/>
  <c r="G200" i="7"/>
  <c r="B200" i="7"/>
  <c r="AM240" i="7"/>
  <c r="AH240" i="7"/>
  <c r="AC240" i="7"/>
  <c r="W240" i="7"/>
  <c r="R240" i="7"/>
  <c r="M240" i="7"/>
  <c r="G240" i="7"/>
  <c r="B240" i="7"/>
  <c r="AL200" i="7"/>
  <c r="AG200" i="7"/>
  <c r="AA200" i="7"/>
  <c r="V200" i="7"/>
  <c r="Q200" i="7"/>
  <c r="K200" i="7"/>
  <c r="F200" i="7"/>
  <c r="AN240" i="7"/>
  <c r="AJ240" i="7"/>
  <c r="AF240" i="7"/>
  <c r="AB240" i="7"/>
  <c r="X240" i="7"/>
  <c r="T240" i="7"/>
  <c r="P240" i="7"/>
  <c r="L240" i="7"/>
  <c r="H240" i="7"/>
  <c r="AN200" i="7"/>
  <c r="AJ200" i="7"/>
  <c r="AF200" i="7"/>
  <c r="AB200" i="7"/>
  <c r="X200" i="7"/>
  <c r="T200" i="7"/>
  <c r="P200" i="7"/>
  <c r="L200" i="7"/>
  <c r="H200" i="7"/>
  <c r="B614" i="7"/>
  <c r="B608" i="7"/>
  <c r="C2" i="7" l="1"/>
  <c r="C59" i="7" l="1"/>
  <c r="C29" i="7"/>
  <c r="C608" i="7"/>
  <c r="C614" i="7"/>
  <c r="D2" i="7"/>
  <c r="D59" i="7" s="1"/>
  <c r="C56" i="7"/>
  <c r="C44" i="1"/>
  <c r="C45" i="1"/>
  <c r="D29" i="7" l="1"/>
  <c r="E2" i="7"/>
  <c r="E59" i="7" s="1"/>
  <c r="D608" i="7"/>
  <c r="D614" i="7"/>
  <c r="D56" i="7"/>
  <c r="P253" i="7"/>
  <c r="P252" i="7"/>
  <c r="P251" i="7"/>
  <c r="P250" i="7"/>
  <c r="P249" i="7"/>
  <c r="P248" i="7"/>
  <c r="P247" i="7"/>
  <c r="P389" i="7"/>
  <c r="P388" i="7"/>
  <c r="P387" i="7"/>
  <c r="P386" i="7"/>
  <c r="P385" i="7"/>
  <c r="P384" i="7"/>
  <c r="G389" i="7"/>
  <c r="G388" i="7"/>
  <c r="G387" i="7"/>
  <c r="G386" i="7"/>
  <c r="G385" i="7"/>
  <c r="G384" i="7"/>
  <c r="G383" i="7"/>
  <c r="G253" i="7"/>
  <c r="G252" i="7"/>
  <c r="G251" i="7"/>
  <c r="G250" i="7"/>
  <c r="G249" i="7"/>
  <c r="G248" i="7"/>
  <c r="G247" i="7"/>
  <c r="E29" i="7" l="1"/>
  <c r="F2" i="7"/>
  <c r="F59" i="7" s="1"/>
  <c r="E608" i="7"/>
  <c r="E614" i="7"/>
  <c r="E56" i="7"/>
  <c r="G390" i="7"/>
  <c r="P254" i="7"/>
  <c r="G254" i="7"/>
  <c r="C146" i="1"/>
  <c r="B253" i="7" s="1"/>
  <c r="F29" i="7" l="1"/>
  <c r="G2" i="7"/>
  <c r="G59" i="7" s="1"/>
  <c r="F614" i="7"/>
  <c r="F608" i="7"/>
  <c r="F56" i="7"/>
  <c r="B430" i="7"/>
  <c r="B429" i="7"/>
  <c r="C422" i="7" a="1"/>
  <c r="D422" i="7" s="1"/>
  <c r="M389" i="7"/>
  <c r="M388" i="7"/>
  <c r="B389" i="7"/>
  <c r="B294" i="7"/>
  <c r="B293" i="7"/>
  <c r="C286" i="7" a="1"/>
  <c r="D286" i="7" s="1"/>
  <c r="B286" i="7"/>
  <c r="B285" i="7"/>
  <c r="M253" i="7"/>
  <c r="M252" i="7"/>
  <c r="B252" i="7"/>
  <c r="G29" i="7" l="1"/>
  <c r="H2" i="7"/>
  <c r="H59" i="7" s="1"/>
  <c r="G608" i="7"/>
  <c r="G614" i="7"/>
  <c r="G56" i="7"/>
  <c r="AM422" i="7"/>
  <c r="AI422" i="7"/>
  <c r="AE422" i="7"/>
  <c r="AA422" i="7"/>
  <c r="W422" i="7"/>
  <c r="S422" i="7"/>
  <c r="O422" i="7"/>
  <c r="K422" i="7"/>
  <c r="G422" i="7"/>
  <c r="C422" i="7"/>
  <c r="AP422" i="7"/>
  <c r="AL422" i="7"/>
  <c r="AH422" i="7"/>
  <c r="AD422" i="7"/>
  <c r="Z422" i="7"/>
  <c r="V422" i="7"/>
  <c r="R422" i="7"/>
  <c r="N422" i="7"/>
  <c r="J422" i="7"/>
  <c r="F422" i="7"/>
  <c r="AO422" i="7"/>
  <c r="AK422" i="7"/>
  <c r="AG422" i="7"/>
  <c r="AC422" i="7"/>
  <c r="Y422" i="7"/>
  <c r="U422" i="7"/>
  <c r="Q422" i="7"/>
  <c r="M422" i="7"/>
  <c r="I422" i="7"/>
  <c r="E422" i="7"/>
  <c r="AN422" i="7"/>
  <c r="AJ422" i="7"/>
  <c r="AF422" i="7"/>
  <c r="AB422" i="7"/>
  <c r="X422" i="7"/>
  <c r="T422" i="7"/>
  <c r="P422" i="7"/>
  <c r="L422" i="7"/>
  <c r="H422" i="7"/>
  <c r="AO286" i="7"/>
  <c r="AK286" i="7"/>
  <c r="AG286" i="7"/>
  <c r="AC286" i="7"/>
  <c r="Y286" i="7"/>
  <c r="U286" i="7"/>
  <c r="Q286" i="7"/>
  <c r="M286" i="7"/>
  <c r="I286" i="7"/>
  <c r="E286" i="7"/>
  <c r="AM286" i="7"/>
  <c r="AI286" i="7"/>
  <c r="AE286" i="7"/>
  <c r="AA286" i="7"/>
  <c r="W286" i="7"/>
  <c r="S286" i="7"/>
  <c r="O286" i="7"/>
  <c r="K286" i="7"/>
  <c r="G286" i="7"/>
  <c r="C286" i="7"/>
  <c r="AP286" i="7"/>
  <c r="AL286" i="7"/>
  <c r="AH286" i="7"/>
  <c r="AD286" i="7"/>
  <c r="Z286" i="7"/>
  <c r="V286" i="7"/>
  <c r="R286" i="7"/>
  <c r="N286" i="7"/>
  <c r="J286" i="7"/>
  <c r="F286" i="7"/>
  <c r="AN286" i="7"/>
  <c r="AJ286" i="7"/>
  <c r="AF286" i="7"/>
  <c r="AB286" i="7"/>
  <c r="X286" i="7"/>
  <c r="T286" i="7"/>
  <c r="P286" i="7"/>
  <c r="L286" i="7"/>
  <c r="H286" i="7"/>
  <c r="C44" i="7" a="1"/>
  <c r="E44" i="7" s="1"/>
  <c r="H29" i="7" l="1"/>
  <c r="I2" i="7"/>
  <c r="I59" i="7" s="1"/>
  <c r="H614" i="7"/>
  <c r="H608" i="7"/>
  <c r="H56" i="7"/>
  <c r="B422" i="7" a="1"/>
  <c r="B422"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I29" i="7" l="1"/>
  <c r="J2" i="7"/>
  <c r="J59" i="7" s="1"/>
  <c r="I614" i="7"/>
  <c r="I608" i="7"/>
  <c r="I56" i="7"/>
  <c r="B604" i="7" a="1"/>
  <c r="C604" i="7" s="1"/>
  <c r="B603" i="7" a="1"/>
  <c r="C603" i="7" s="1"/>
  <c r="B602" i="7" a="1"/>
  <c r="B602" i="7" s="1"/>
  <c r="J29" i="7" l="1"/>
  <c r="K2" i="7"/>
  <c r="K59" i="7" s="1"/>
  <c r="J614" i="7"/>
  <c r="J608" i="7"/>
  <c r="J56" i="7"/>
  <c r="AO603" i="7"/>
  <c r="AG603" i="7"/>
  <c r="Y603" i="7"/>
  <c r="Q603" i="7"/>
  <c r="AL603" i="7"/>
  <c r="AD603" i="7"/>
  <c r="V603" i="7"/>
  <c r="N603" i="7"/>
  <c r="F603" i="7"/>
  <c r="AK603" i="7"/>
  <c r="AC603" i="7"/>
  <c r="U603" i="7"/>
  <c r="M603" i="7"/>
  <c r="E603" i="7"/>
  <c r="AP603" i="7"/>
  <c r="AH603" i="7"/>
  <c r="Z603" i="7"/>
  <c r="R603" i="7"/>
  <c r="J603" i="7"/>
  <c r="B603" i="7"/>
  <c r="I603" i="7"/>
  <c r="AL604" i="7"/>
  <c r="AD604" i="7"/>
  <c r="V604" i="7"/>
  <c r="N604" i="7"/>
  <c r="F604" i="7"/>
  <c r="AK604" i="7"/>
  <c r="AC604" i="7"/>
  <c r="U604" i="7"/>
  <c r="M604" i="7"/>
  <c r="E604" i="7"/>
  <c r="AN604" i="7"/>
  <c r="AJ604" i="7"/>
  <c r="AF604" i="7"/>
  <c r="AB604" i="7"/>
  <c r="X604" i="7"/>
  <c r="T604" i="7"/>
  <c r="P604" i="7"/>
  <c r="L604" i="7"/>
  <c r="H604" i="7"/>
  <c r="D604" i="7"/>
  <c r="AP604" i="7"/>
  <c r="AH604" i="7"/>
  <c r="Z604" i="7"/>
  <c r="R604" i="7"/>
  <c r="J604" i="7"/>
  <c r="B604" i="7"/>
  <c r="C601" i="7" s="1"/>
  <c r="AO604" i="7"/>
  <c r="AG604" i="7"/>
  <c r="Y604" i="7"/>
  <c r="Q604" i="7"/>
  <c r="I604" i="7"/>
  <c r="AM604" i="7"/>
  <c r="AI604" i="7"/>
  <c r="AE604" i="7"/>
  <c r="AA604" i="7"/>
  <c r="W604" i="7"/>
  <c r="S604" i="7"/>
  <c r="O604" i="7"/>
  <c r="K604" i="7"/>
  <c r="G604" i="7"/>
  <c r="AN603" i="7"/>
  <c r="AJ603" i="7"/>
  <c r="AF603" i="7"/>
  <c r="AB603" i="7"/>
  <c r="X603" i="7"/>
  <c r="T603" i="7"/>
  <c r="P603" i="7"/>
  <c r="L603" i="7"/>
  <c r="H603" i="7"/>
  <c r="D603" i="7"/>
  <c r="AM603" i="7"/>
  <c r="AI603" i="7"/>
  <c r="AE603" i="7"/>
  <c r="AA603" i="7"/>
  <c r="W603" i="7"/>
  <c r="S603" i="7"/>
  <c r="O603" i="7"/>
  <c r="K603" i="7"/>
  <c r="G603" i="7"/>
  <c r="AN602" i="7"/>
  <c r="AF602" i="7"/>
  <c r="X602" i="7"/>
  <c r="P602" i="7"/>
  <c r="H602" i="7"/>
  <c r="AM602" i="7"/>
  <c r="AE602" i="7"/>
  <c r="AA602" i="7"/>
  <c r="W602" i="7"/>
  <c r="S602" i="7"/>
  <c r="O602" i="7"/>
  <c r="K602" i="7"/>
  <c r="G602" i="7"/>
  <c r="C602" i="7"/>
  <c r="AO602" i="7"/>
  <c r="AK602" i="7"/>
  <c r="AG602" i="7"/>
  <c r="AC602" i="7"/>
  <c r="Y602" i="7"/>
  <c r="U602" i="7"/>
  <c r="Q602" i="7"/>
  <c r="M602" i="7"/>
  <c r="I602" i="7"/>
  <c r="E602" i="7"/>
  <c r="AJ602" i="7"/>
  <c r="AB602" i="7"/>
  <c r="T602" i="7"/>
  <c r="L602" i="7"/>
  <c r="D602" i="7"/>
  <c r="AI602" i="7"/>
  <c r="AP602" i="7"/>
  <c r="AL602" i="7"/>
  <c r="AH602" i="7"/>
  <c r="AD602" i="7"/>
  <c r="Z602" i="7"/>
  <c r="V602" i="7"/>
  <c r="R602" i="7"/>
  <c r="N602" i="7"/>
  <c r="J602" i="7"/>
  <c r="F602" i="7"/>
  <c r="K29" i="7" l="1"/>
  <c r="L2" i="7"/>
  <c r="L59" i="7" s="1"/>
  <c r="K608" i="7"/>
  <c r="K614" i="7"/>
  <c r="K56" i="7"/>
  <c r="L29" i="7" l="1"/>
  <c r="M2" i="7"/>
  <c r="M59" i="7" s="1"/>
  <c r="L608" i="7"/>
  <c r="L614" i="7"/>
  <c r="L56" i="7"/>
  <c r="AP616" i="7"/>
  <c r="M29" i="7" l="1"/>
  <c r="N2" i="7"/>
  <c r="N59" i="7" s="1"/>
  <c r="M608" i="7"/>
  <c r="M614" i="7"/>
  <c r="M56" i="7"/>
  <c r="B92" i="7"/>
  <c r="N29" i="7" l="1"/>
  <c r="O2" i="7"/>
  <c r="O59" i="7" s="1"/>
  <c r="N614" i="7"/>
  <c r="N608" i="7"/>
  <c r="N56" i="7"/>
  <c r="O29" i="7" l="1"/>
  <c r="P2" i="7"/>
  <c r="P59" i="7" s="1"/>
  <c r="O608" i="7"/>
  <c r="O614" i="7"/>
  <c r="O56" i="7"/>
  <c r="B16" i="7" a="1"/>
  <c r="C16" i="7" s="1"/>
  <c r="C18" i="7" s="1"/>
  <c r="B15" i="7" a="1"/>
  <c r="C15" i="7" s="1"/>
  <c r="P29" i="7" l="1"/>
  <c r="B616" i="7"/>
  <c r="Q2" i="7"/>
  <c r="Q59" i="7" s="1"/>
  <c r="P614" i="7"/>
  <c r="P608" i="7"/>
  <c r="P56" i="7"/>
  <c r="V16" i="7"/>
  <c r="V18" i="7" s="1"/>
  <c r="AG16" i="7"/>
  <c r="AG18" i="7" s="1"/>
  <c r="AD15" i="7"/>
  <c r="N15" i="7"/>
  <c r="M16" i="7"/>
  <c r="M18" i="7" s="1"/>
  <c r="AP15" i="7"/>
  <c r="Z15" i="7"/>
  <c r="J15" i="7"/>
  <c r="AO16" i="7"/>
  <c r="AO18" i="7" s="1"/>
  <c r="AD16" i="7"/>
  <c r="AD18" i="7" s="1"/>
  <c r="U16" i="7"/>
  <c r="U18" i="7" s="1"/>
  <c r="I16" i="7"/>
  <c r="I18" i="7" s="1"/>
  <c r="AL15" i="7"/>
  <c r="V15" i="7"/>
  <c r="F15" i="7"/>
  <c r="AL16" i="7"/>
  <c r="AL18" i="7" s="1"/>
  <c r="AC16" i="7"/>
  <c r="AC18" i="7" s="1"/>
  <c r="Q16" i="7"/>
  <c r="Q18" i="7" s="1"/>
  <c r="F16" i="7"/>
  <c r="F18" i="7" s="1"/>
  <c r="AH15" i="7"/>
  <c r="R15" i="7"/>
  <c r="B15" i="7"/>
  <c r="AK16" i="7"/>
  <c r="AK18" i="7" s="1"/>
  <c r="Y16" i="7"/>
  <c r="Y18" i="7" s="1"/>
  <c r="N16" i="7"/>
  <c r="N18" i="7" s="1"/>
  <c r="E16" i="7"/>
  <c r="E18" i="7" s="1"/>
  <c r="AN15" i="7"/>
  <c r="AJ15" i="7"/>
  <c r="AF15" i="7"/>
  <c r="AB15" i="7"/>
  <c r="X15" i="7"/>
  <c r="T15" i="7"/>
  <c r="P15" i="7"/>
  <c r="L15" i="7"/>
  <c r="H15" i="7"/>
  <c r="D15" i="7"/>
  <c r="AP16" i="7"/>
  <c r="AP18" i="7" s="1"/>
  <c r="AH16" i="7"/>
  <c r="AH18" i="7" s="1"/>
  <c r="Z16" i="7"/>
  <c r="Z18" i="7" s="1"/>
  <c r="R16" i="7"/>
  <c r="R18" i="7" s="1"/>
  <c r="J16" i="7"/>
  <c r="J18" i="7" s="1"/>
  <c r="B16" i="7"/>
  <c r="AO15" i="7"/>
  <c r="AK15" i="7"/>
  <c r="AG15" i="7"/>
  <c r="AC15" i="7"/>
  <c r="Y15" i="7"/>
  <c r="U15" i="7"/>
  <c r="Q15" i="7"/>
  <c r="M15" i="7"/>
  <c r="I15" i="7"/>
  <c r="E15" i="7"/>
  <c r="AM15" i="7"/>
  <c r="AI15" i="7"/>
  <c r="AE15" i="7"/>
  <c r="AA15" i="7"/>
  <c r="W15" i="7"/>
  <c r="S15" i="7"/>
  <c r="O15" i="7"/>
  <c r="K15" i="7"/>
  <c r="G15" i="7"/>
  <c r="AN16" i="7"/>
  <c r="AN18" i="7" s="1"/>
  <c r="AJ16" i="7"/>
  <c r="AJ18" i="7" s="1"/>
  <c r="AF16" i="7"/>
  <c r="AF18" i="7" s="1"/>
  <c r="AB16" i="7"/>
  <c r="AB18" i="7" s="1"/>
  <c r="X16" i="7"/>
  <c r="X18" i="7" s="1"/>
  <c r="T16" i="7"/>
  <c r="T18" i="7" s="1"/>
  <c r="P16" i="7"/>
  <c r="P18" i="7" s="1"/>
  <c r="L16" i="7"/>
  <c r="L18" i="7" s="1"/>
  <c r="H16" i="7"/>
  <c r="H18" i="7" s="1"/>
  <c r="D16" i="7"/>
  <c r="D18" i="7" s="1"/>
  <c r="AM16" i="7"/>
  <c r="AM18" i="7" s="1"/>
  <c r="AI16" i="7"/>
  <c r="AI18" i="7" s="1"/>
  <c r="AE16" i="7"/>
  <c r="AE18" i="7" s="1"/>
  <c r="AA16" i="7"/>
  <c r="AA18" i="7" s="1"/>
  <c r="W16" i="7"/>
  <c r="W18" i="7" s="1"/>
  <c r="S16" i="7"/>
  <c r="S18" i="7" s="1"/>
  <c r="O16" i="7"/>
  <c r="O18" i="7" s="1"/>
  <c r="K16" i="7"/>
  <c r="K18" i="7" s="1"/>
  <c r="G16" i="7"/>
  <c r="G18" i="7" s="1"/>
  <c r="Q29" i="7" l="1"/>
  <c r="R2" i="7"/>
  <c r="R59" i="7" s="1"/>
  <c r="Q614" i="7"/>
  <c r="Q608" i="7"/>
  <c r="Q56" i="7"/>
  <c r="AI616" i="7"/>
  <c r="AJ145" i="7"/>
  <c r="F616" i="7"/>
  <c r="G145" i="7"/>
  <c r="AL616" i="7"/>
  <c r="AM145" i="7"/>
  <c r="O616" i="7"/>
  <c r="P145" i="7"/>
  <c r="AE616" i="7"/>
  <c r="AF145" i="7"/>
  <c r="Q616" i="7"/>
  <c r="R145" i="7"/>
  <c r="X616" i="7"/>
  <c r="Y145" i="7"/>
  <c r="AK616" i="7"/>
  <c r="AL145" i="7"/>
  <c r="J616" i="7"/>
  <c r="K145" i="7"/>
  <c r="C616" i="7"/>
  <c r="D145" i="7"/>
  <c r="S616" i="7"/>
  <c r="T145" i="7"/>
  <c r="Y616" i="7"/>
  <c r="Z145" i="7"/>
  <c r="AJ616" i="7"/>
  <c r="AK145" i="7"/>
  <c r="N616" i="7"/>
  <c r="O145" i="7"/>
  <c r="G616" i="7"/>
  <c r="H145" i="7"/>
  <c r="AM616" i="7"/>
  <c r="AN145" i="7"/>
  <c r="D616" i="7"/>
  <c r="E145" i="7"/>
  <c r="P616" i="7"/>
  <c r="Q145" i="7"/>
  <c r="AC616" i="7"/>
  <c r="AD145" i="7"/>
  <c r="AF616" i="7"/>
  <c r="AG145" i="7"/>
  <c r="V616" i="7"/>
  <c r="W145" i="7"/>
  <c r="H616" i="7"/>
  <c r="I145" i="7"/>
  <c r="Z616" i="7"/>
  <c r="AA145" i="7"/>
  <c r="E616" i="7"/>
  <c r="F145" i="7"/>
  <c r="T616" i="7"/>
  <c r="U145" i="7"/>
  <c r="AD616" i="7"/>
  <c r="AE145" i="7"/>
  <c r="W616" i="7"/>
  <c r="X145" i="7"/>
  <c r="AG616" i="7"/>
  <c r="AH145" i="7"/>
  <c r="R616" i="7"/>
  <c r="S145" i="7"/>
  <c r="AH616" i="7"/>
  <c r="AI145" i="7"/>
  <c r="K616" i="7"/>
  <c r="L145" i="7"/>
  <c r="AA616" i="7"/>
  <c r="AB145" i="7"/>
  <c r="I616" i="7"/>
  <c r="J145" i="7"/>
  <c r="AO616" i="7"/>
  <c r="AP145" i="7"/>
  <c r="M616" i="7"/>
  <c r="N145" i="7"/>
  <c r="AB616" i="7"/>
  <c r="AC145" i="7"/>
  <c r="AN616" i="7"/>
  <c r="AO145" i="7"/>
  <c r="L616" i="7"/>
  <c r="M145" i="7"/>
  <c r="U616" i="7"/>
  <c r="V145" i="7"/>
  <c r="D148" i="1"/>
  <c r="R29" i="7" l="1"/>
  <c r="S2" i="7"/>
  <c r="S59" i="7" s="1"/>
  <c r="R614" i="7"/>
  <c r="R608" i="7"/>
  <c r="R56" i="7"/>
  <c r="E148" i="1"/>
  <c r="B589" i="7"/>
  <c r="S29" i="7" l="1"/>
  <c r="F148" i="1"/>
  <c r="G148" i="1" s="1"/>
  <c r="T2" i="7"/>
  <c r="T59" i="7" s="1"/>
  <c r="S608" i="7"/>
  <c r="S614" i="7"/>
  <c r="S56" i="7"/>
  <c r="B83" i="7"/>
  <c r="T29" i="7" l="1"/>
  <c r="U2" i="7"/>
  <c r="U59" i="7" s="1"/>
  <c r="T608" i="7"/>
  <c r="T614" i="7"/>
  <c r="T56" i="7"/>
  <c r="H148" i="1"/>
  <c r="B82" i="7"/>
  <c r="U29" i="7" l="1"/>
  <c r="V2" i="7"/>
  <c r="U614" i="7"/>
  <c r="U608" i="7"/>
  <c r="U56" i="7"/>
  <c r="I148" i="1"/>
  <c r="V59" i="7" l="1"/>
  <c r="V29" i="7"/>
  <c r="W2" i="7"/>
  <c r="W59" i="7" s="1"/>
  <c r="V614" i="7"/>
  <c r="V608" i="7"/>
  <c r="V56" i="7"/>
  <c r="J148" i="1"/>
  <c r="M383" i="7"/>
  <c r="B410" i="7"/>
  <c r="B409" i="7"/>
  <c r="B407" i="7"/>
  <c r="B271" i="7"/>
  <c r="B404" i="7"/>
  <c r="B403" i="7"/>
  <c r="B402" i="7"/>
  <c r="B401" i="7"/>
  <c r="B268" i="7"/>
  <c r="B267" i="7"/>
  <c r="B266" i="7"/>
  <c r="B274" i="7"/>
  <c r="B273" i="7"/>
  <c r="W29" i="7" l="1"/>
  <c r="X2" i="7"/>
  <c r="W608" i="7"/>
  <c r="W614" i="7"/>
  <c r="W56" i="7"/>
  <c r="K148" i="1"/>
  <c r="F9" i="1"/>
  <c r="X59" i="7" l="1"/>
  <c r="X29" i="7"/>
  <c r="Y2" i="7"/>
  <c r="Y59" i="7" s="1"/>
  <c r="X614" i="7"/>
  <c r="X608" i="7"/>
  <c r="X56" i="7"/>
  <c r="L148" i="1"/>
  <c r="B622" i="7"/>
  <c r="B93" i="7"/>
  <c r="Y29" i="7" l="1"/>
  <c r="Z2" i="7"/>
  <c r="Y614" i="7"/>
  <c r="Y608" i="7"/>
  <c r="Y56" i="7"/>
  <c r="M148" i="1"/>
  <c r="F10" i="1"/>
  <c r="B84" i="7"/>
  <c r="B81" i="7"/>
  <c r="Z59" i="7" l="1"/>
  <c r="Z29" i="7"/>
  <c r="AA2" i="7"/>
  <c r="AA59" i="7" s="1"/>
  <c r="Z614" i="7"/>
  <c r="Z608" i="7"/>
  <c r="Z56" i="7"/>
  <c r="N148" i="1"/>
  <c r="G85" i="1"/>
  <c r="G84" i="1"/>
  <c r="G83" i="1"/>
  <c r="G82" i="1"/>
  <c r="G81" i="1"/>
  <c r="AA29" i="7" l="1"/>
  <c r="AB2" i="7"/>
  <c r="AA608" i="7"/>
  <c r="AA614" i="7"/>
  <c r="AA56" i="7"/>
  <c r="O148" i="1"/>
  <c r="B387" i="7"/>
  <c r="B386" i="7"/>
  <c r="B251" i="7"/>
  <c r="B250" i="7"/>
  <c r="B384" i="7"/>
  <c r="B249" i="7"/>
  <c r="B383" i="7"/>
  <c r="B248" i="7"/>
  <c r="B247" i="7"/>
  <c r="B385" i="7"/>
  <c r="B388" i="7"/>
  <c r="C145" i="1"/>
  <c r="H81" i="1"/>
  <c r="I81" i="1" s="1"/>
  <c r="H83" i="1"/>
  <c r="I83" i="1" s="1"/>
  <c r="H84" i="1"/>
  <c r="I84" i="1" s="1"/>
  <c r="H85" i="1"/>
  <c r="I85" i="1" s="1"/>
  <c r="H82" i="1"/>
  <c r="I82" i="1" s="1"/>
  <c r="G86" i="1"/>
  <c r="AB59" i="7" l="1"/>
  <c r="AB29" i="7"/>
  <c r="AC2" i="7"/>
  <c r="AC59" i="7" s="1"/>
  <c r="AB608" i="7"/>
  <c r="AB614" i="7"/>
  <c r="AB56" i="7"/>
  <c r="B254" i="7"/>
  <c r="B390" i="7"/>
  <c r="P148" i="1"/>
  <c r="H86" i="1"/>
  <c r="I86" i="1"/>
  <c r="B85" i="7" s="1"/>
  <c r="C42" i="1"/>
  <c r="B162" i="7" s="1"/>
  <c r="AC29" i="7" l="1"/>
  <c r="B161" i="7"/>
  <c r="B163" i="7"/>
  <c r="AD2" i="7"/>
  <c r="AC614" i="7"/>
  <c r="AC608" i="7"/>
  <c r="AC56" i="7"/>
  <c r="Q148" i="1"/>
  <c r="B288" i="7"/>
  <c r="G42" i="4"/>
  <c r="G3" i="4"/>
  <c r="AD59" i="7" l="1"/>
  <c r="AD29" i="7"/>
  <c r="AE2" i="7"/>
  <c r="AE59" i="7" s="1"/>
  <c r="AD614" i="7"/>
  <c r="AD608" i="7"/>
  <c r="AD56" i="7"/>
  <c r="R148" i="1"/>
  <c r="C546" i="7"/>
  <c r="C547" i="7"/>
  <c r="C548" i="7"/>
  <c r="C549" i="7"/>
  <c r="C539" i="7"/>
  <c r="B265" i="7" s="1"/>
  <c r="C540" i="7"/>
  <c r="C181" i="7" s="1"/>
  <c r="C541" i="7"/>
  <c r="C182" i="7" s="1"/>
  <c r="C542" i="7"/>
  <c r="C183" i="7" s="1"/>
  <c r="AE29" i="7" l="1"/>
  <c r="C229" i="7"/>
  <c r="C189" i="7"/>
  <c r="C228" i="7"/>
  <c r="C188" i="7"/>
  <c r="C227" i="7"/>
  <c r="C187" i="7"/>
  <c r="C186" i="7"/>
  <c r="C226" i="7"/>
  <c r="AF2" i="7"/>
  <c r="AF59" i="7" s="1"/>
  <c r="AE608" i="7"/>
  <c r="AE614" i="7"/>
  <c r="AE56" i="7"/>
  <c r="S148" i="1"/>
  <c r="B272" i="7"/>
  <c r="B275" i="7" s="1"/>
  <c r="E254" i="7" s="1"/>
  <c r="E253" i="7" s="1"/>
  <c r="B408" i="7"/>
  <c r="C543" i="7"/>
  <c r="C550" i="7"/>
  <c r="B87" i="7" s="1"/>
  <c r="C220" i="7"/>
  <c r="C222" i="7"/>
  <c r="C180" i="7"/>
  <c r="C221" i="7"/>
  <c r="C223" i="7"/>
  <c r="AF29" i="7" l="1"/>
  <c r="AG2" i="7"/>
  <c r="AG59" i="7" s="1"/>
  <c r="AF614" i="7"/>
  <c r="AF608" i="7"/>
  <c r="AF56" i="7"/>
  <c r="T148" i="1"/>
  <c r="B107" i="7"/>
  <c r="C230" i="7"/>
  <c r="C55" i="1"/>
  <c r="C50" i="1"/>
  <c r="AG29" i="7" l="1"/>
  <c r="AH2" i="7"/>
  <c r="AH59" i="7" s="1"/>
  <c r="AG614" i="7"/>
  <c r="AG608" i="7"/>
  <c r="AG56" i="7"/>
  <c r="U148" i="1"/>
  <c r="B398" i="7"/>
  <c r="B397" i="7"/>
  <c r="B396" i="7"/>
  <c r="B395" i="7"/>
  <c r="B262" i="7"/>
  <c r="B261" i="7"/>
  <c r="B260" i="7"/>
  <c r="B259"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H29" i="7" l="1"/>
  <c r="B263" i="7"/>
  <c r="AI2" i="7"/>
  <c r="AI59" i="7" s="1"/>
  <c r="AH614" i="7"/>
  <c r="AH608" i="7"/>
  <c r="AH56" i="7"/>
  <c r="V148" i="1"/>
  <c r="AI29" i="7" l="1"/>
  <c r="AJ2" i="7"/>
  <c r="AJ59" i="7" s="1"/>
  <c r="AI608" i="7"/>
  <c r="AI614" i="7"/>
  <c r="AI56" i="7"/>
  <c r="C31" i="7"/>
  <c r="C60" i="7" s="1"/>
  <c r="C430" i="7"/>
  <c r="C294" i="7"/>
  <c r="W148" i="1"/>
  <c r="C581" i="7"/>
  <c r="C615" i="7"/>
  <c r="C593" i="7"/>
  <c r="C594" i="7"/>
  <c r="C596" i="7"/>
  <c r="C597" i="7" s="1"/>
  <c r="C526" i="7"/>
  <c r="C520" i="7"/>
  <c r="C566" i="7"/>
  <c r="C562" i="7"/>
  <c r="C558" i="7"/>
  <c r="C554" i="7"/>
  <c r="C38" i="7"/>
  <c r="C42" i="7"/>
  <c r="C43" i="7" s="1"/>
  <c r="C35" i="7"/>
  <c r="C583" i="7"/>
  <c r="D583" i="7" s="1"/>
  <c r="C145" i="7"/>
  <c r="C690" i="7"/>
  <c r="C658" i="7"/>
  <c r="C626" i="7"/>
  <c r="C28" i="7"/>
  <c r="C61" i="7"/>
  <c r="AJ29" i="7" l="1"/>
  <c r="AK2" i="7"/>
  <c r="AK59" i="7" s="1"/>
  <c r="AJ614" i="7"/>
  <c r="AJ608" i="7"/>
  <c r="AJ56" i="7"/>
  <c r="D31" i="7"/>
  <c r="D60" i="7" s="1"/>
  <c r="D430" i="7"/>
  <c r="D294" i="7"/>
  <c r="C92" i="7"/>
  <c r="X148" i="1"/>
  <c r="D581" i="7"/>
  <c r="D615" i="7"/>
  <c r="D593" i="7"/>
  <c r="D594" i="7"/>
  <c r="D596" i="7"/>
  <c r="D597" i="7" s="1"/>
  <c r="D566" i="7"/>
  <c r="D562" i="7"/>
  <c r="D558" i="7"/>
  <c r="D554" i="7"/>
  <c r="D526" i="7"/>
  <c r="D520" i="7"/>
  <c r="D38" i="7"/>
  <c r="D42" i="7"/>
  <c r="D35" i="7"/>
  <c r="E583" i="7"/>
  <c r="D690" i="7"/>
  <c r="D658" i="7"/>
  <c r="D626" i="7"/>
  <c r="D28" i="7"/>
  <c r="D61" i="7"/>
  <c r="AK29" i="7" l="1"/>
  <c r="AL2" i="7"/>
  <c r="AL59" i="7" s="1"/>
  <c r="AK614" i="7"/>
  <c r="AK608" i="7"/>
  <c r="AK56" i="7"/>
  <c r="E31" i="7"/>
  <c r="E60" i="7" s="1"/>
  <c r="E430" i="7"/>
  <c r="E294" i="7"/>
  <c r="D92" i="7"/>
  <c r="Y148" i="1"/>
  <c r="E581" i="7"/>
  <c r="E615" i="7"/>
  <c r="E593" i="7"/>
  <c r="E594" i="7"/>
  <c r="E596" i="7"/>
  <c r="E597" i="7" s="1"/>
  <c r="E526" i="7"/>
  <c r="E520" i="7"/>
  <c r="E566" i="7"/>
  <c r="E562" i="7"/>
  <c r="E558" i="7"/>
  <c r="E554" i="7"/>
  <c r="E38" i="7"/>
  <c r="E42" i="7"/>
  <c r="E35" i="7"/>
  <c r="F583" i="7"/>
  <c r="E690" i="7"/>
  <c r="E658" i="7"/>
  <c r="E626" i="7"/>
  <c r="E61" i="7"/>
  <c r="E28" i="7"/>
  <c r="D94" i="1"/>
  <c r="D96" i="1"/>
  <c r="D95" i="1"/>
  <c r="AL29" i="7" l="1"/>
  <c r="AM2" i="7"/>
  <c r="AM59" i="7" s="1"/>
  <c r="AL614" i="7"/>
  <c r="AL608" i="7"/>
  <c r="AL56" i="7"/>
  <c r="F31" i="7"/>
  <c r="F60" i="7" s="1"/>
  <c r="F430" i="7"/>
  <c r="F294" i="7"/>
  <c r="Z148" i="1"/>
  <c r="E92" i="7"/>
  <c r="F581" i="7"/>
  <c r="F615" i="7"/>
  <c r="F593" i="7"/>
  <c r="F594" i="7"/>
  <c r="F596" i="7"/>
  <c r="F597" i="7" s="1"/>
  <c r="F520" i="7"/>
  <c r="F566" i="7"/>
  <c r="F562" i="7"/>
  <c r="F558" i="7"/>
  <c r="F554" i="7"/>
  <c r="F526" i="7"/>
  <c r="F38" i="7"/>
  <c r="F42" i="7"/>
  <c r="F35" i="7"/>
  <c r="G583" i="7"/>
  <c r="F658" i="7"/>
  <c r="F690" i="7"/>
  <c r="F626" i="7"/>
  <c r="F61" i="7"/>
  <c r="F28" i="7"/>
  <c r="AP610" i="7"/>
  <c r="AM29" i="7" l="1"/>
  <c r="AN2" i="7"/>
  <c r="AN59" i="7" s="1"/>
  <c r="AM608" i="7"/>
  <c r="AM614" i="7"/>
  <c r="AM56" i="7"/>
  <c r="G31" i="7"/>
  <c r="G60" i="7" s="1"/>
  <c r="G430" i="7"/>
  <c r="G294" i="7"/>
  <c r="F92" i="7"/>
  <c r="AA148" i="1"/>
  <c r="G581" i="7"/>
  <c r="G615" i="7"/>
  <c r="G593" i="7"/>
  <c r="G594" i="7"/>
  <c r="G596" i="7"/>
  <c r="G597" i="7" s="1"/>
  <c r="G526" i="7"/>
  <c r="G520" i="7"/>
  <c r="G558" i="7"/>
  <c r="G566" i="7"/>
  <c r="G562" i="7"/>
  <c r="G554" i="7"/>
  <c r="G38" i="7"/>
  <c r="G42" i="7"/>
  <c r="G35" i="7"/>
  <c r="H583" i="7"/>
  <c r="G690" i="7"/>
  <c r="G658" i="7"/>
  <c r="G626" i="7"/>
  <c r="G28" i="7"/>
  <c r="G61" i="7"/>
  <c r="AP209" i="7"/>
  <c r="AO209" i="7"/>
  <c r="AN209" i="7"/>
  <c r="AM209" i="7"/>
  <c r="AL209" i="7"/>
  <c r="AK209" i="7"/>
  <c r="AJ209" i="7"/>
  <c r="AI209" i="7"/>
  <c r="AH209" i="7"/>
  <c r="AG209" i="7"/>
  <c r="AF209" i="7"/>
  <c r="AE209" i="7"/>
  <c r="AD209" i="7"/>
  <c r="AC209" i="7"/>
  <c r="AB209" i="7"/>
  <c r="AA209" i="7"/>
  <c r="Z209" i="7"/>
  <c r="Y209" i="7"/>
  <c r="X209" i="7"/>
  <c r="W209" i="7"/>
  <c r="V209" i="7"/>
  <c r="U209" i="7"/>
  <c r="T209" i="7"/>
  <c r="S209" i="7"/>
  <c r="R209" i="7"/>
  <c r="Q209" i="7"/>
  <c r="P209" i="7"/>
  <c r="O209" i="7"/>
  <c r="N209" i="7"/>
  <c r="M209" i="7"/>
  <c r="L209" i="7"/>
  <c r="K209" i="7"/>
  <c r="J209" i="7"/>
  <c r="I209" i="7"/>
  <c r="H209" i="7"/>
  <c r="G209" i="7"/>
  <c r="F209" i="7"/>
  <c r="E209" i="7"/>
  <c r="D209" i="7"/>
  <c r="AN29" i="7" l="1"/>
  <c r="AO2" i="7"/>
  <c r="AO59" i="7" s="1"/>
  <c r="AN608" i="7"/>
  <c r="AN614" i="7"/>
  <c r="AN56" i="7"/>
  <c r="H31" i="7"/>
  <c r="H60" i="7" s="1"/>
  <c r="H430" i="7"/>
  <c r="H294" i="7"/>
  <c r="G92" i="7"/>
  <c r="AB148" i="1"/>
  <c r="H581" i="7"/>
  <c r="H615" i="7"/>
  <c r="H593" i="7"/>
  <c r="H594" i="7"/>
  <c r="H596" i="7"/>
  <c r="H597" i="7" s="1"/>
  <c r="H558" i="7"/>
  <c r="H526" i="7"/>
  <c r="H520" i="7"/>
  <c r="H566" i="7"/>
  <c r="H562" i="7"/>
  <c r="H554" i="7"/>
  <c r="H38" i="7"/>
  <c r="H42" i="7"/>
  <c r="H35" i="7"/>
  <c r="I583" i="7"/>
  <c r="H690" i="7"/>
  <c r="H626" i="7"/>
  <c r="H658" i="7"/>
  <c r="H28" i="7"/>
  <c r="H61" i="7"/>
  <c r="A703" i="7"/>
  <c r="A704" i="7" s="1"/>
  <c r="A705" i="7" s="1"/>
  <c r="A706" i="7" s="1"/>
  <c r="A707" i="7" s="1"/>
  <c r="A708" i="7" s="1"/>
  <c r="A709" i="7" s="1"/>
  <c r="A710" i="7" s="1"/>
  <c r="A711" i="7" s="1"/>
  <c r="A691" i="7"/>
  <c r="H691" i="7" s="1"/>
  <c r="B686" i="7"/>
  <c r="C683" i="7" s="1"/>
  <c r="A671" i="7"/>
  <c r="A672" i="7" s="1"/>
  <c r="A673" i="7" s="1"/>
  <c r="A674" i="7" s="1"/>
  <c r="A675" i="7" s="1"/>
  <c r="A676" i="7" s="1"/>
  <c r="A677" i="7" s="1"/>
  <c r="A678" i="7" s="1"/>
  <c r="A679" i="7" s="1"/>
  <c r="A659" i="7"/>
  <c r="H659" i="7" s="1"/>
  <c r="B654" i="7"/>
  <c r="C651" i="7" s="1"/>
  <c r="A639" i="7"/>
  <c r="A640" i="7" s="1"/>
  <c r="A641" i="7" s="1"/>
  <c r="A642" i="7" s="1"/>
  <c r="A643" i="7" s="1"/>
  <c r="A644" i="7" s="1"/>
  <c r="A645" i="7" s="1"/>
  <c r="A646" i="7" s="1"/>
  <c r="A647" i="7" s="1"/>
  <c r="A627" i="7"/>
  <c r="H627" i="7" s="1"/>
  <c r="C619" i="7"/>
  <c r="A565" i="7"/>
  <c r="A561" i="7"/>
  <c r="A557" i="7"/>
  <c r="A553" i="7"/>
  <c r="A549" i="7"/>
  <c r="A274" i="7" s="1"/>
  <c r="A548" i="7"/>
  <c r="A273" i="7" s="1"/>
  <c r="A547" i="7"/>
  <c r="A272" i="7" s="1"/>
  <c r="A546" i="7"/>
  <c r="A271" i="7" s="1"/>
  <c r="A542" i="7"/>
  <c r="A268" i="7" s="1"/>
  <c r="A541" i="7"/>
  <c r="A267" i="7" s="1"/>
  <c r="A540" i="7"/>
  <c r="A266" i="7" s="1"/>
  <c r="A539" i="7"/>
  <c r="A265" i="7" s="1"/>
  <c r="A538" i="7"/>
  <c r="A264" i="7" s="1"/>
  <c r="C536" i="7"/>
  <c r="A536" i="7"/>
  <c r="A262" i="7" s="1"/>
  <c r="C535" i="7"/>
  <c r="A535" i="7"/>
  <c r="A261" i="7" s="1"/>
  <c r="C534" i="7"/>
  <c r="A534" i="7"/>
  <c r="A260" i="7" s="1"/>
  <c r="C533" i="7"/>
  <c r="A533" i="7"/>
  <c r="A259" i="7" s="1"/>
  <c r="A532" i="7"/>
  <c r="A258" i="7" s="1"/>
  <c r="K390" i="7"/>
  <c r="K254" i="7"/>
  <c r="A506" i="7"/>
  <c r="A507" i="7" s="1"/>
  <c r="A508" i="7" s="1"/>
  <c r="A509" i="7" s="1"/>
  <c r="A510" i="7" s="1"/>
  <c r="A511" i="7" s="1"/>
  <c r="A512" i="7" s="1"/>
  <c r="A513" i="7" s="1"/>
  <c r="A514" i="7" s="1"/>
  <c r="A494" i="7"/>
  <c r="A495" i="7" s="1"/>
  <c r="A496" i="7" s="1"/>
  <c r="A497" i="7" s="1"/>
  <c r="A498" i="7" s="1"/>
  <c r="A499" i="7" s="1"/>
  <c r="A500" i="7" s="1"/>
  <c r="A501" i="7" s="1"/>
  <c r="A502" i="7" s="1"/>
  <c r="A480" i="7"/>
  <c r="A481" i="7" s="1"/>
  <c r="A482" i="7" s="1"/>
  <c r="A483" i="7" s="1"/>
  <c r="A484" i="7" s="1"/>
  <c r="A485" i="7" s="1"/>
  <c r="A486" i="7" s="1"/>
  <c r="A487" i="7" s="1"/>
  <c r="A488" i="7" s="1"/>
  <c r="A468" i="7"/>
  <c r="A469" i="7" s="1"/>
  <c r="A470" i="7" s="1"/>
  <c r="A471" i="7" s="1"/>
  <c r="A472" i="7" s="1"/>
  <c r="A473" i="7" s="1"/>
  <c r="A474" i="7" s="1"/>
  <c r="A475" i="7" s="1"/>
  <c r="A476" i="7" s="1"/>
  <c r="A454" i="7"/>
  <c r="A455" i="7" s="1"/>
  <c r="A456" i="7" s="1"/>
  <c r="A457" i="7" s="1"/>
  <c r="A458" i="7" s="1"/>
  <c r="A459" i="7" s="1"/>
  <c r="A460" i="7" s="1"/>
  <c r="A461" i="7" s="1"/>
  <c r="A462" i="7" s="1"/>
  <c r="A442" i="7"/>
  <c r="A443" i="7" s="1"/>
  <c r="A444" i="7" s="1"/>
  <c r="A445" i="7" s="1"/>
  <c r="A446" i="7" s="1"/>
  <c r="A447" i="7" s="1"/>
  <c r="A448" i="7" s="1"/>
  <c r="A449" i="7" s="1"/>
  <c r="A450" i="7" s="1"/>
  <c r="B436" i="7"/>
  <c r="B435" i="7"/>
  <c r="A412" i="7"/>
  <c r="A369" i="7"/>
  <c r="A370" i="7" s="1"/>
  <c r="A371" i="7" s="1"/>
  <c r="A372" i="7" s="1"/>
  <c r="A373" i="7" s="1"/>
  <c r="A374" i="7" s="1"/>
  <c r="A375" i="7" s="1"/>
  <c r="A376" i="7" s="1"/>
  <c r="A377" i="7" s="1"/>
  <c r="A357" i="7"/>
  <c r="A358" i="7" s="1"/>
  <c r="A359" i="7" s="1"/>
  <c r="A360" i="7" s="1"/>
  <c r="A361" i="7" s="1"/>
  <c r="A362" i="7" s="1"/>
  <c r="A363" i="7" s="1"/>
  <c r="A364" i="7" s="1"/>
  <c r="A365" i="7" s="1"/>
  <c r="A343" i="7"/>
  <c r="A344" i="7" s="1"/>
  <c r="A345" i="7" s="1"/>
  <c r="A346" i="7" s="1"/>
  <c r="A347" i="7" s="1"/>
  <c r="A348" i="7" s="1"/>
  <c r="A349" i="7" s="1"/>
  <c r="A350" i="7" s="1"/>
  <c r="A351" i="7" s="1"/>
  <c r="A331" i="7"/>
  <c r="A332" i="7" s="1"/>
  <c r="A333" i="7" s="1"/>
  <c r="A334" i="7" s="1"/>
  <c r="A335" i="7" s="1"/>
  <c r="A336" i="7" s="1"/>
  <c r="A337" i="7" s="1"/>
  <c r="A338" i="7" s="1"/>
  <c r="A339" i="7" s="1"/>
  <c r="A317" i="7"/>
  <c r="A318" i="7" s="1"/>
  <c r="A319" i="7" s="1"/>
  <c r="A320" i="7" s="1"/>
  <c r="A321" i="7" s="1"/>
  <c r="A322" i="7" s="1"/>
  <c r="A323" i="7" s="1"/>
  <c r="A324" i="7" s="1"/>
  <c r="A325" i="7" s="1"/>
  <c r="A306" i="7"/>
  <c r="A307" i="7" s="1"/>
  <c r="A308" i="7" s="1"/>
  <c r="A309" i="7" s="1"/>
  <c r="A310" i="7" s="1"/>
  <c r="A311" i="7" s="1"/>
  <c r="A312" i="7" s="1"/>
  <c r="A313" i="7" s="1"/>
  <c r="A314" i="7" s="1"/>
  <c r="B300" i="7"/>
  <c r="B299" i="7"/>
  <c r="A275" i="7"/>
  <c r="A270" i="7"/>
  <c r="A269" i="7"/>
  <c r="A263" i="7"/>
  <c r="A257" i="7"/>
  <c r="A252" i="7"/>
  <c r="A388" i="7" s="1"/>
  <c r="A251" i="7"/>
  <c r="A387" i="7" s="1"/>
  <c r="A250" i="7"/>
  <c r="A386" i="7" s="1"/>
  <c r="A249" i="7"/>
  <c r="A385" i="7" s="1"/>
  <c r="A248" i="7"/>
  <c r="A384" i="7" s="1"/>
  <c r="A247" i="7"/>
  <c r="A383" i="7" s="1"/>
  <c r="A231" i="7"/>
  <c r="A225" i="7"/>
  <c r="A219" i="7"/>
  <c r="A213" i="7"/>
  <c r="A212" i="7"/>
  <c r="A191" i="7"/>
  <c r="A185" i="7"/>
  <c r="A179" i="7"/>
  <c r="A173" i="7"/>
  <c r="A172"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0" i="7"/>
  <c r="B99" i="7"/>
  <c r="B98" i="7"/>
  <c r="B95" i="7"/>
  <c r="B94" i="7"/>
  <c r="B77" i="7"/>
  <c r="A73" i="7"/>
  <c r="A72" i="7"/>
  <c r="A71" i="7"/>
  <c r="A70" i="7"/>
  <c r="AO29" i="7" l="1"/>
  <c r="AP2" i="7"/>
  <c r="AP59" i="7" s="1"/>
  <c r="AO614" i="7"/>
  <c r="AO608" i="7"/>
  <c r="AO56" i="7"/>
  <c r="I31" i="7"/>
  <c r="I60" i="7" s="1"/>
  <c r="I430" i="7"/>
  <c r="I294" i="7"/>
  <c r="AC148" i="1"/>
  <c r="I581" i="7"/>
  <c r="I615" i="7"/>
  <c r="H92" i="7"/>
  <c r="I593" i="7"/>
  <c r="I594" i="7"/>
  <c r="I596" i="7"/>
  <c r="I597" i="7" s="1"/>
  <c r="I526" i="7"/>
  <c r="I520" i="7"/>
  <c r="I566" i="7"/>
  <c r="I562" i="7"/>
  <c r="I558" i="7"/>
  <c r="I554" i="7"/>
  <c r="I38" i="7"/>
  <c r="I42" i="7"/>
  <c r="I35" i="7"/>
  <c r="J583" i="7"/>
  <c r="A692" i="7"/>
  <c r="C704" i="7" s="1"/>
  <c r="C691" i="7"/>
  <c r="C357" i="7" s="1"/>
  <c r="D691" i="7"/>
  <c r="E691" i="7"/>
  <c r="F691" i="7"/>
  <c r="G691" i="7"/>
  <c r="A628" i="7"/>
  <c r="C640" i="7" s="1"/>
  <c r="C627" i="7"/>
  <c r="D627" i="7"/>
  <c r="E627" i="7"/>
  <c r="F627" i="7"/>
  <c r="G627" i="7"/>
  <c r="A660" i="7"/>
  <c r="I660" i="7" s="1"/>
  <c r="C659" i="7"/>
  <c r="C331" i="7" s="1"/>
  <c r="D659" i="7"/>
  <c r="E659" i="7"/>
  <c r="F659" i="7"/>
  <c r="G659" i="7"/>
  <c r="I691" i="7"/>
  <c r="I690" i="7"/>
  <c r="I692" i="7"/>
  <c r="I658" i="7"/>
  <c r="I659" i="7"/>
  <c r="I626" i="7"/>
  <c r="I627" i="7"/>
  <c r="I61" i="7"/>
  <c r="I28" i="7"/>
  <c r="C214" i="7"/>
  <c r="C174" i="7"/>
  <c r="C216" i="7"/>
  <c r="C176" i="7"/>
  <c r="C215" i="7"/>
  <c r="C175" i="7"/>
  <c r="C217" i="7"/>
  <c r="C177" i="7"/>
  <c r="C609" i="7"/>
  <c r="C537" i="7"/>
  <c r="B86" i="7" s="1"/>
  <c r="B269" i="7"/>
  <c r="B101" i="7"/>
  <c r="B399" i="7"/>
  <c r="B405" i="7"/>
  <c r="D639" i="7"/>
  <c r="D419" i="7"/>
  <c r="D285" i="7"/>
  <c r="C703" i="7"/>
  <c r="C356" i="7"/>
  <c r="C671" i="7"/>
  <c r="C639" i="7"/>
  <c r="C305" i="7"/>
  <c r="C527" i="7"/>
  <c r="C521" i="7"/>
  <c r="C420" i="7"/>
  <c r="C419" i="7"/>
  <c r="C418" i="7"/>
  <c r="C417" i="7"/>
  <c r="C416" i="7"/>
  <c r="C436" i="7"/>
  <c r="C300" i="7"/>
  <c r="C284" i="7"/>
  <c r="C283" i="7"/>
  <c r="C282" i="7"/>
  <c r="C281" i="7"/>
  <c r="C280" i="7"/>
  <c r="B132" i="7"/>
  <c r="C37" i="7"/>
  <c r="D37" i="7"/>
  <c r="B128" i="7"/>
  <c r="A417" i="7"/>
  <c r="A425" i="7" s="1"/>
  <c r="A419" i="7"/>
  <c r="A427" i="7" s="1"/>
  <c r="A421" i="7"/>
  <c r="A429" i="7" s="1"/>
  <c r="A394" i="7"/>
  <c r="A405" i="7"/>
  <c r="A406" i="7"/>
  <c r="A280" i="7"/>
  <c r="A288" i="7" s="1"/>
  <c r="A281" i="7"/>
  <c r="A289" i="7" s="1"/>
  <c r="A282" i="7"/>
  <c r="A290" i="7" s="1"/>
  <c r="A283" i="7"/>
  <c r="A291" i="7" s="1"/>
  <c r="A284" i="7"/>
  <c r="A292" i="7" s="1"/>
  <c r="A285" i="7"/>
  <c r="A293" i="7" s="1"/>
  <c r="A416" i="7"/>
  <c r="A424" i="7" s="1"/>
  <c r="A418" i="7"/>
  <c r="A426" i="7" s="1"/>
  <c r="A420" i="7"/>
  <c r="A428" i="7" s="1"/>
  <c r="A393" i="7"/>
  <c r="A399" i="7"/>
  <c r="A400" i="7"/>
  <c r="A411" i="7"/>
  <c r="AP29" i="7" l="1"/>
  <c r="AP614" i="7"/>
  <c r="AP608" i="7"/>
  <c r="AP56" i="7"/>
  <c r="D390" i="7"/>
  <c r="D389" i="7" s="1"/>
  <c r="J31" i="7"/>
  <c r="J60" i="7" s="1"/>
  <c r="J430" i="7"/>
  <c r="J294" i="7"/>
  <c r="D254" i="7"/>
  <c r="B276" i="7"/>
  <c r="I92" i="7"/>
  <c r="AD148" i="1"/>
  <c r="J581" i="7"/>
  <c r="J615" i="7"/>
  <c r="J593" i="7"/>
  <c r="J594" i="7"/>
  <c r="J596" i="7"/>
  <c r="J597" i="7" s="1"/>
  <c r="J526" i="7"/>
  <c r="J554" i="7"/>
  <c r="J520" i="7"/>
  <c r="J566" i="7"/>
  <c r="J562" i="7"/>
  <c r="J558" i="7"/>
  <c r="J38" i="7"/>
  <c r="J42" i="7"/>
  <c r="J35" i="7"/>
  <c r="K583" i="7"/>
  <c r="B88" i="7"/>
  <c r="B106" i="7"/>
  <c r="I628" i="7"/>
  <c r="D672" i="7"/>
  <c r="C672" i="7"/>
  <c r="C301" i="7"/>
  <c r="A629" i="7"/>
  <c r="D641" i="7" s="1"/>
  <c r="C628" i="7"/>
  <c r="C307" i="7" s="1"/>
  <c r="D628" i="7"/>
  <c r="E628" i="7"/>
  <c r="F628" i="7"/>
  <c r="G628" i="7"/>
  <c r="H628" i="7"/>
  <c r="A661" i="7"/>
  <c r="D673" i="7" s="1"/>
  <c r="C660" i="7"/>
  <c r="C332" i="7" s="1"/>
  <c r="D660" i="7"/>
  <c r="E660" i="7"/>
  <c r="F660" i="7"/>
  <c r="G660" i="7"/>
  <c r="H660" i="7"/>
  <c r="A693" i="7"/>
  <c r="J693" i="7" s="1"/>
  <c r="C692" i="7"/>
  <c r="C358" i="7" s="1"/>
  <c r="D692" i="7"/>
  <c r="E692" i="7"/>
  <c r="F692" i="7"/>
  <c r="G692" i="7"/>
  <c r="H692" i="7"/>
  <c r="J690" i="7"/>
  <c r="J661" i="7"/>
  <c r="J660" i="7"/>
  <c r="J659" i="7"/>
  <c r="J658" i="7"/>
  <c r="J692" i="7"/>
  <c r="J691" i="7"/>
  <c r="J627" i="7"/>
  <c r="J628" i="7"/>
  <c r="J626" i="7"/>
  <c r="C178" i="7"/>
  <c r="J61" i="7"/>
  <c r="J28" i="7"/>
  <c r="D521" i="7"/>
  <c r="D281" i="7"/>
  <c r="D282" i="7"/>
  <c r="D416" i="7"/>
  <c r="D420" i="7"/>
  <c r="D527" i="7"/>
  <c r="D640" i="7"/>
  <c r="D330" i="7"/>
  <c r="D357" i="7"/>
  <c r="D300" i="7"/>
  <c r="D283" i="7"/>
  <c r="D417" i="7"/>
  <c r="D421" i="7"/>
  <c r="D305" i="7"/>
  <c r="D703" i="7"/>
  <c r="D39" i="7"/>
  <c r="D280" i="7"/>
  <c r="D284" i="7"/>
  <c r="D418" i="7"/>
  <c r="D436" i="7"/>
  <c r="D306" i="7"/>
  <c r="D671" i="7"/>
  <c r="D704" i="7"/>
  <c r="D609" i="7"/>
  <c r="C218" i="7"/>
  <c r="C437" i="7"/>
  <c r="C330" i="7"/>
  <c r="C39" i="7"/>
  <c r="E703" i="7"/>
  <c r="E704" i="7"/>
  <c r="E672" i="7"/>
  <c r="E671" i="7"/>
  <c r="E639" i="7"/>
  <c r="E527" i="7"/>
  <c r="E421" i="7"/>
  <c r="E420" i="7"/>
  <c r="E419" i="7"/>
  <c r="E417" i="7"/>
  <c r="E416" i="7"/>
  <c r="E436" i="7"/>
  <c r="E285" i="7"/>
  <c r="E284" i="7"/>
  <c r="E283" i="7"/>
  <c r="E281" i="7"/>
  <c r="E280" i="7"/>
  <c r="E37" i="7"/>
  <c r="C494" i="7"/>
  <c r="C306" i="7"/>
  <c r="C441" i="7"/>
  <c r="C468" i="7"/>
  <c r="C493" i="7"/>
  <c r="D356" i="7"/>
  <c r="K31" i="7" l="1"/>
  <c r="K60" i="7" s="1"/>
  <c r="K430" i="7"/>
  <c r="K294" i="7"/>
  <c r="J92" i="7"/>
  <c r="D252" i="7"/>
  <c r="D253" i="7"/>
  <c r="AE148" i="1"/>
  <c r="K581" i="7"/>
  <c r="K615" i="7"/>
  <c r="K593" i="7"/>
  <c r="K594" i="7"/>
  <c r="K596" i="7"/>
  <c r="K597" i="7" s="1"/>
  <c r="K526" i="7"/>
  <c r="K520" i="7"/>
  <c r="K566" i="7"/>
  <c r="K562" i="7"/>
  <c r="K558" i="7"/>
  <c r="K554" i="7"/>
  <c r="K38" i="7"/>
  <c r="K42" i="7"/>
  <c r="K35" i="7"/>
  <c r="L583" i="7"/>
  <c r="D248" i="7"/>
  <c r="D249" i="7"/>
  <c r="D251" i="7"/>
  <c r="D247" i="7"/>
  <c r="D250" i="7"/>
  <c r="D388" i="7"/>
  <c r="D386" i="7"/>
  <c r="D383" i="7"/>
  <c r="D384" i="7"/>
  <c r="D385" i="7"/>
  <c r="D387" i="7"/>
  <c r="D467" i="7"/>
  <c r="C443" i="7"/>
  <c r="C469" i="7"/>
  <c r="D442" i="7"/>
  <c r="C495" i="7"/>
  <c r="C467" i="7"/>
  <c r="E673" i="7"/>
  <c r="E641" i="7"/>
  <c r="D307" i="7"/>
  <c r="D358" i="7"/>
  <c r="D705" i="7"/>
  <c r="J629" i="7"/>
  <c r="A694" i="7"/>
  <c r="C706" i="7" s="1"/>
  <c r="C693" i="7"/>
  <c r="D693" i="7"/>
  <c r="E693" i="7"/>
  <c r="F693" i="7"/>
  <c r="G693" i="7"/>
  <c r="H693" i="7"/>
  <c r="C705" i="7"/>
  <c r="I693" i="7"/>
  <c r="A630" i="7"/>
  <c r="F642" i="7" s="1"/>
  <c r="C629" i="7"/>
  <c r="D629" i="7"/>
  <c r="E629" i="7"/>
  <c r="F629" i="7"/>
  <c r="G629" i="7"/>
  <c r="H629" i="7"/>
  <c r="I629" i="7"/>
  <c r="C641" i="7"/>
  <c r="D332" i="7"/>
  <c r="A662" i="7"/>
  <c r="K662" i="7" s="1"/>
  <c r="C661" i="7"/>
  <c r="D661" i="7"/>
  <c r="E661" i="7"/>
  <c r="F661" i="7"/>
  <c r="G661" i="7"/>
  <c r="H661" i="7"/>
  <c r="C673" i="7"/>
  <c r="I661" i="7"/>
  <c r="K693" i="7"/>
  <c r="K692" i="7"/>
  <c r="K690" i="7"/>
  <c r="K661" i="7"/>
  <c r="K691" i="7"/>
  <c r="K659" i="7"/>
  <c r="K629" i="7"/>
  <c r="K627" i="7"/>
  <c r="K660" i="7"/>
  <c r="K628" i="7"/>
  <c r="K626" i="7"/>
  <c r="K658" i="7"/>
  <c r="D301" i="7"/>
  <c r="D437" i="7"/>
  <c r="K28" i="7"/>
  <c r="K61" i="7"/>
  <c r="E282" i="7"/>
  <c r="E300" i="7"/>
  <c r="E418" i="7"/>
  <c r="E521" i="7"/>
  <c r="E640" i="7"/>
  <c r="E705" i="7"/>
  <c r="E332" i="7"/>
  <c r="E305" i="7"/>
  <c r="E358" i="7"/>
  <c r="E357" i="7"/>
  <c r="D331" i="7"/>
  <c r="E306" i="7"/>
  <c r="E331" i="7"/>
  <c r="F609" i="7"/>
  <c r="E609" i="7"/>
  <c r="E356" i="7"/>
  <c r="E39" i="7"/>
  <c r="D494" i="7"/>
  <c r="D493" i="7"/>
  <c r="C442" i="7"/>
  <c r="D441" i="7"/>
  <c r="F705" i="7"/>
  <c r="F704" i="7"/>
  <c r="F358" i="7"/>
  <c r="F357" i="7"/>
  <c r="F356" i="7"/>
  <c r="F673" i="7"/>
  <c r="F672" i="7"/>
  <c r="F671" i="7"/>
  <c r="F332" i="7"/>
  <c r="F331" i="7"/>
  <c r="F330" i="7"/>
  <c r="F641" i="7"/>
  <c r="F640" i="7"/>
  <c r="F639" i="7"/>
  <c r="F306" i="7"/>
  <c r="F305" i="7"/>
  <c r="F527" i="7"/>
  <c r="F521" i="7"/>
  <c r="F436" i="7"/>
  <c r="F421" i="7"/>
  <c r="F420" i="7"/>
  <c r="F419" i="7"/>
  <c r="F418" i="7"/>
  <c r="F417" i="7"/>
  <c r="F416" i="7"/>
  <c r="F285" i="7"/>
  <c r="F284" i="7"/>
  <c r="F283" i="7"/>
  <c r="F282" i="7"/>
  <c r="F281" i="7"/>
  <c r="F280" i="7"/>
  <c r="F300" i="7"/>
  <c r="F37" i="7"/>
  <c r="E301" i="7"/>
  <c r="E437" i="7"/>
  <c r="C674" i="7" l="1"/>
  <c r="L31" i="7"/>
  <c r="L60" i="7" s="1"/>
  <c r="L430" i="7"/>
  <c r="L294" i="7"/>
  <c r="K92" i="7"/>
  <c r="AF148" i="1"/>
  <c r="L581" i="7"/>
  <c r="L615" i="7"/>
  <c r="L593" i="7"/>
  <c r="L594" i="7"/>
  <c r="L596" i="7"/>
  <c r="L597" i="7" s="1"/>
  <c r="L562" i="7"/>
  <c r="L554" i="7"/>
  <c r="L526" i="7"/>
  <c r="L520" i="7"/>
  <c r="L566" i="7"/>
  <c r="L558" i="7"/>
  <c r="L38" i="7"/>
  <c r="L42" i="7"/>
  <c r="L35" i="7"/>
  <c r="M583" i="7"/>
  <c r="D469" i="7"/>
  <c r="E468" i="7"/>
  <c r="E442" i="7"/>
  <c r="D468" i="7"/>
  <c r="E494" i="7"/>
  <c r="E493" i="7"/>
  <c r="E495" i="7"/>
  <c r="D495" i="7"/>
  <c r="E441" i="7"/>
  <c r="D443" i="7"/>
  <c r="E469" i="7"/>
  <c r="F706" i="7"/>
  <c r="F674" i="7"/>
  <c r="F308" i="7"/>
  <c r="E333" i="7"/>
  <c r="F333" i="7"/>
  <c r="K630" i="7"/>
  <c r="E308" i="7"/>
  <c r="E359" i="7"/>
  <c r="C333" i="7"/>
  <c r="D333" i="7"/>
  <c r="C308" i="7"/>
  <c r="D308" i="7"/>
  <c r="A663" i="7"/>
  <c r="C675" i="7" s="1"/>
  <c r="C662" i="7"/>
  <c r="D662" i="7"/>
  <c r="E662" i="7"/>
  <c r="F662" i="7"/>
  <c r="G662" i="7"/>
  <c r="H662" i="7"/>
  <c r="I662" i="7"/>
  <c r="J662" i="7"/>
  <c r="D674" i="7"/>
  <c r="A631" i="7"/>
  <c r="E643" i="7" s="1"/>
  <c r="C630" i="7"/>
  <c r="D630" i="7"/>
  <c r="E630" i="7"/>
  <c r="F630" i="7"/>
  <c r="G630" i="7"/>
  <c r="H630" i="7"/>
  <c r="I630" i="7"/>
  <c r="J630" i="7"/>
  <c r="E642" i="7"/>
  <c r="D642" i="7"/>
  <c r="E674" i="7"/>
  <c r="K694" i="7"/>
  <c r="C642" i="7"/>
  <c r="C359" i="7"/>
  <c r="D359" i="7"/>
  <c r="A695" i="7"/>
  <c r="C707" i="7" s="1"/>
  <c r="C694" i="7"/>
  <c r="D694" i="7"/>
  <c r="E694" i="7"/>
  <c r="F694" i="7"/>
  <c r="G694" i="7"/>
  <c r="H694" i="7"/>
  <c r="I694" i="7"/>
  <c r="E706" i="7"/>
  <c r="J694" i="7"/>
  <c r="D706" i="7"/>
  <c r="L693" i="7"/>
  <c r="L691" i="7"/>
  <c r="L694" i="7"/>
  <c r="L692" i="7"/>
  <c r="L690" i="7"/>
  <c r="L661" i="7"/>
  <c r="L659" i="7"/>
  <c r="L630" i="7"/>
  <c r="L629" i="7"/>
  <c r="L628" i="7"/>
  <c r="L627" i="7"/>
  <c r="L626" i="7"/>
  <c r="L662" i="7"/>
  <c r="L660" i="7"/>
  <c r="L658" i="7"/>
  <c r="L28" i="7"/>
  <c r="L61" i="7"/>
  <c r="E307" i="7"/>
  <c r="E330" i="7"/>
  <c r="F359" i="7"/>
  <c r="F307" i="7"/>
  <c r="G609" i="7"/>
  <c r="F39" i="7"/>
  <c r="F441" i="7"/>
  <c r="F469" i="7"/>
  <c r="F493" i="7"/>
  <c r="F494" i="7"/>
  <c r="G706" i="7"/>
  <c r="G705" i="7"/>
  <c r="G704" i="7"/>
  <c r="G359" i="7"/>
  <c r="G358" i="7"/>
  <c r="G357" i="7"/>
  <c r="G356" i="7"/>
  <c r="G674" i="7"/>
  <c r="G673" i="7"/>
  <c r="G672" i="7"/>
  <c r="G671" i="7"/>
  <c r="G333" i="7"/>
  <c r="G332" i="7"/>
  <c r="G331" i="7"/>
  <c r="G330" i="7"/>
  <c r="G642" i="7"/>
  <c r="G641" i="7"/>
  <c r="G640" i="7"/>
  <c r="G639" i="7"/>
  <c r="G308" i="7"/>
  <c r="G307" i="7"/>
  <c r="G306" i="7"/>
  <c r="G305" i="7"/>
  <c r="G527" i="7"/>
  <c r="G521" i="7"/>
  <c r="G421" i="7"/>
  <c r="G420" i="7"/>
  <c r="G419" i="7"/>
  <c r="G418" i="7"/>
  <c r="G417" i="7"/>
  <c r="G416" i="7"/>
  <c r="G436" i="7"/>
  <c r="G300" i="7"/>
  <c r="G285" i="7"/>
  <c r="G284" i="7"/>
  <c r="G283" i="7"/>
  <c r="G282" i="7"/>
  <c r="G281" i="7"/>
  <c r="G280" i="7"/>
  <c r="G37" i="7"/>
  <c r="F301" i="7"/>
  <c r="F442" i="7"/>
  <c r="F467" i="7"/>
  <c r="F495" i="7"/>
  <c r="F437" i="7"/>
  <c r="F468" i="7"/>
  <c r="E707" i="7" l="1"/>
  <c r="D707" i="7"/>
  <c r="C643" i="7"/>
  <c r="M31" i="7"/>
  <c r="M60" i="7" s="1"/>
  <c r="M430" i="7"/>
  <c r="M294" i="7"/>
  <c r="L92" i="7"/>
  <c r="AG148" i="1"/>
  <c r="M581" i="7"/>
  <c r="M615" i="7"/>
  <c r="M593" i="7"/>
  <c r="M594" i="7"/>
  <c r="M596" i="7"/>
  <c r="M597" i="7" s="1"/>
  <c r="M526" i="7"/>
  <c r="M520" i="7"/>
  <c r="M566" i="7"/>
  <c r="M562" i="7"/>
  <c r="M558" i="7"/>
  <c r="M554" i="7"/>
  <c r="M38" i="7"/>
  <c r="M42" i="7"/>
  <c r="M35" i="7"/>
  <c r="N583" i="7"/>
  <c r="E467" i="7"/>
  <c r="F470" i="7"/>
  <c r="D444" i="7"/>
  <c r="E470" i="7"/>
  <c r="C444" i="7"/>
  <c r="F444" i="7"/>
  <c r="D470" i="7"/>
  <c r="F443" i="7"/>
  <c r="C470" i="7"/>
  <c r="F496" i="7"/>
  <c r="E496" i="7"/>
  <c r="D496" i="7"/>
  <c r="E444" i="7"/>
  <c r="E443" i="7"/>
  <c r="C496" i="7"/>
  <c r="G675" i="7"/>
  <c r="E675" i="7"/>
  <c r="L663" i="7"/>
  <c r="G334" i="7"/>
  <c r="D643" i="7"/>
  <c r="G309" i="7"/>
  <c r="G643" i="7"/>
  <c r="L631" i="7"/>
  <c r="G360" i="7"/>
  <c r="D675" i="7"/>
  <c r="G707" i="7"/>
  <c r="L695" i="7"/>
  <c r="F675" i="7"/>
  <c r="C309" i="7"/>
  <c r="D309" i="7"/>
  <c r="F309" i="7"/>
  <c r="E309" i="7"/>
  <c r="D360" i="7"/>
  <c r="C360" i="7"/>
  <c r="F360" i="7"/>
  <c r="E360" i="7"/>
  <c r="A632" i="7"/>
  <c r="C644" i="7" s="1"/>
  <c r="C631" i="7"/>
  <c r="D631" i="7"/>
  <c r="E631" i="7"/>
  <c r="F631" i="7"/>
  <c r="G631" i="7"/>
  <c r="H631" i="7"/>
  <c r="I631" i="7"/>
  <c r="J631" i="7"/>
  <c r="K631" i="7"/>
  <c r="F643" i="7"/>
  <c r="C334" i="7"/>
  <c r="D334" i="7"/>
  <c r="F334" i="7"/>
  <c r="E334" i="7"/>
  <c r="A696" i="7"/>
  <c r="E708" i="7" s="1"/>
  <c r="C695" i="7"/>
  <c r="D695" i="7"/>
  <c r="E695" i="7"/>
  <c r="F695" i="7"/>
  <c r="G695" i="7"/>
  <c r="H695" i="7"/>
  <c r="I695" i="7"/>
  <c r="J695" i="7"/>
  <c r="K695" i="7"/>
  <c r="F707" i="7"/>
  <c r="A664" i="7"/>
  <c r="D676" i="7" s="1"/>
  <c r="C663" i="7"/>
  <c r="D663" i="7"/>
  <c r="E663" i="7"/>
  <c r="F663" i="7"/>
  <c r="G663" i="7"/>
  <c r="H663" i="7"/>
  <c r="I663" i="7"/>
  <c r="J663" i="7"/>
  <c r="K663" i="7"/>
  <c r="M694" i="7"/>
  <c r="M692" i="7"/>
  <c r="M691" i="7"/>
  <c r="M690" i="7"/>
  <c r="M695" i="7"/>
  <c r="M658" i="7"/>
  <c r="M663" i="7"/>
  <c r="M661" i="7"/>
  <c r="M693" i="7"/>
  <c r="M662" i="7"/>
  <c r="M660" i="7"/>
  <c r="M630" i="7"/>
  <c r="M628" i="7"/>
  <c r="M626" i="7"/>
  <c r="M659" i="7"/>
  <c r="M631" i="7"/>
  <c r="M629" i="7"/>
  <c r="M627" i="7"/>
  <c r="M61" i="7"/>
  <c r="M28" i="7"/>
  <c r="H609" i="7"/>
  <c r="G39" i="7"/>
  <c r="G441" i="7"/>
  <c r="G444" i="7"/>
  <c r="G468" i="7"/>
  <c r="G496" i="7"/>
  <c r="G469" i="7"/>
  <c r="G493" i="7"/>
  <c r="H707" i="7"/>
  <c r="H706" i="7"/>
  <c r="H705" i="7"/>
  <c r="H704" i="7"/>
  <c r="H360" i="7"/>
  <c r="H359" i="7"/>
  <c r="H358" i="7"/>
  <c r="H357" i="7"/>
  <c r="H356" i="7"/>
  <c r="H675" i="7"/>
  <c r="H674" i="7"/>
  <c r="H673" i="7"/>
  <c r="H672" i="7"/>
  <c r="H671" i="7"/>
  <c r="H334" i="7"/>
  <c r="H333" i="7"/>
  <c r="H332" i="7"/>
  <c r="H331" i="7"/>
  <c r="H330" i="7"/>
  <c r="H643" i="7"/>
  <c r="H642" i="7"/>
  <c r="H641" i="7"/>
  <c r="H640" i="7"/>
  <c r="H639" i="7"/>
  <c r="H309" i="7"/>
  <c r="H308" i="7"/>
  <c r="H307" i="7"/>
  <c r="H306" i="7"/>
  <c r="H305" i="7"/>
  <c r="H527" i="7"/>
  <c r="H521" i="7"/>
  <c r="H436" i="7"/>
  <c r="H421" i="7"/>
  <c r="H420" i="7"/>
  <c r="H419" i="7"/>
  <c r="H418" i="7"/>
  <c r="H417" i="7"/>
  <c r="H416" i="7"/>
  <c r="H285" i="7"/>
  <c r="H284" i="7"/>
  <c r="H283" i="7"/>
  <c r="H282" i="7"/>
  <c r="H281" i="7"/>
  <c r="H280" i="7"/>
  <c r="H300" i="7"/>
  <c r="H37" i="7"/>
  <c r="G301" i="7"/>
  <c r="G443" i="7"/>
  <c r="G442" i="7"/>
  <c r="G470" i="7"/>
  <c r="G494" i="7"/>
  <c r="G467" i="7"/>
  <c r="G495" i="7"/>
  <c r="G437" i="7"/>
  <c r="N31" i="7" l="1"/>
  <c r="N60" i="7" s="1"/>
  <c r="N430" i="7"/>
  <c r="N294" i="7"/>
  <c r="M92" i="7"/>
  <c r="AH148" i="1"/>
  <c r="N581" i="7"/>
  <c r="N615" i="7"/>
  <c r="N593" i="7"/>
  <c r="N594" i="7"/>
  <c r="N596" i="7"/>
  <c r="N597" i="7" s="1"/>
  <c r="N520" i="7"/>
  <c r="N566" i="7"/>
  <c r="N562" i="7"/>
  <c r="N558" i="7"/>
  <c r="N554" i="7"/>
  <c r="N526" i="7"/>
  <c r="N38" i="7"/>
  <c r="N42" i="7"/>
  <c r="N35" i="7"/>
  <c r="O583" i="7"/>
  <c r="C445" i="7"/>
  <c r="G445" i="7"/>
  <c r="E497" i="7"/>
  <c r="E471" i="7"/>
  <c r="F497" i="7"/>
  <c r="G471" i="7"/>
  <c r="F471" i="7"/>
  <c r="C497" i="7"/>
  <c r="D445" i="7"/>
  <c r="D471" i="7"/>
  <c r="D497" i="7"/>
  <c r="F445" i="7"/>
  <c r="C471" i="7"/>
  <c r="E445" i="7"/>
  <c r="G497" i="7"/>
  <c r="H676" i="7"/>
  <c r="H708" i="7"/>
  <c r="H644" i="7"/>
  <c r="F644" i="7"/>
  <c r="M664" i="7"/>
  <c r="E676" i="7"/>
  <c r="F676" i="7"/>
  <c r="H310" i="7"/>
  <c r="D644" i="7"/>
  <c r="C676" i="7"/>
  <c r="E644" i="7"/>
  <c r="M632" i="7"/>
  <c r="H335" i="7"/>
  <c r="M696" i="7"/>
  <c r="F708" i="7"/>
  <c r="D708" i="7"/>
  <c r="C708" i="7"/>
  <c r="H361" i="7"/>
  <c r="A665" i="7"/>
  <c r="E677" i="7" s="1"/>
  <c r="C664" i="7"/>
  <c r="D664" i="7"/>
  <c r="E664" i="7"/>
  <c r="F664" i="7"/>
  <c r="G664" i="7"/>
  <c r="H664" i="7"/>
  <c r="I664" i="7"/>
  <c r="J664" i="7"/>
  <c r="K664" i="7"/>
  <c r="L664" i="7"/>
  <c r="G676" i="7"/>
  <c r="C361" i="7"/>
  <c r="D361" i="7"/>
  <c r="E361" i="7"/>
  <c r="F361" i="7"/>
  <c r="G361" i="7"/>
  <c r="C310" i="7"/>
  <c r="D310" i="7"/>
  <c r="E310" i="7"/>
  <c r="G310" i="7"/>
  <c r="F310" i="7"/>
  <c r="C335" i="7"/>
  <c r="D335" i="7"/>
  <c r="E335" i="7"/>
  <c r="F335" i="7"/>
  <c r="G335" i="7"/>
  <c r="A697" i="7"/>
  <c r="G709" i="7" s="1"/>
  <c r="C696" i="7"/>
  <c r="D696" i="7"/>
  <c r="E696" i="7"/>
  <c r="F696" i="7"/>
  <c r="G696" i="7"/>
  <c r="H696" i="7"/>
  <c r="I696" i="7"/>
  <c r="J696" i="7"/>
  <c r="K696" i="7"/>
  <c r="G708" i="7"/>
  <c r="L696" i="7"/>
  <c r="A633" i="7"/>
  <c r="G645" i="7" s="1"/>
  <c r="C632" i="7"/>
  <c r="D632" i="7"/>
  <c r="E632" i="7"/>
  <c r="F632" i="7"/>
  <c r="G632" i="7"/>
  <c r="H632" i="7"/>
  <c r="I632" i="7"/>
  <c r="J632" i="7"/>
  <c r="K632" i="7"/>
  <c r="L632" i="7"/>
  <c r="G644" i="7"/>
  <c r="N696" i="7"/>
  <c r="N694" i="7"/>
  <c r="N692" i="7"/>
  <c r="N664" i="7"/>
  <c r="N663" i="7"/>
  <c r="N662" i="7"/>
  <c r="N661" i="7"/>
  <c r="N660" i="7"/>
  <c r="N659" i="7"/>
  <c r="N658" i="7"/>
  <c r="N691" i="7"/>
  <c r="N695" i="7"/>
  <c r="N690" i="7"/>
  <c r="N693" i="7"/>
  <c r="N632" i="7"/>
  <c r="N630" i="7"/>
  <c r="N628" i="7"/>
  <c r="N626" i="7"/>
  <c r="N631" i="7"/>
  <c r="N629" i="7"/>
  <c r="N627" i="7"/>
  <c r="N61" i="7"/>
  <c r="N28" i="7"/>
  <c r="I609" i="7"/>
  <c r="H39" i="7"/>
  <c r="H442" i="7"/>
  <c r="H443" i="7"/>
  <c r="H467" i="7"/>
  <c r="H471" i="7"/>
  <c r="H495" i="7"/>
  <c r="H437" i="7"/>
  <c r="H468" i="7"/>
  <c r="H496" i="7"/>
  <c r="I708" i="7"/>
  <c r="I707" i="7"/>
  <c r="I706" i="7"/>
  <c r="I705" i="7"/>
  <c r="I361" i="7"/>
  <c r="I360" i="7"/>
  <c r="I359" i="7"/>
  <c r="I358" i="7"/>
  <c r="I357" i="7"/>
  <c r="I335" i="7"/>
  <c r="I334" i="7"/>
  <c r="I356" i="7"/>
  <c r="I676" i="7"/>
  <c r="I675" i="7"/>
  <c r="I674" i="7"/>
  <c r="I673" i="7"/>
  <c r="I672" i="7"/>
  <c r="I671" i="7"/>
  <c r="I310" i="7"/>
  <c r="I309" i="7"/>
  <c r="I333" i="7"/>
  <c r="I331" i="7"/>
  <c r="I330" i="7"/>
  <c r="I644" i="7"/>
  <c r="I643" i="7"/>
  <c r="I642" i="7"/>
  <c r="I641" i="7"/>
  <c r="I640" i="7"/>
  <c r="I639" i="7"/>
  <c r="I308" i="7"/>
  <c r="I307" i="7"/>
  <c r="I306" i="7"/>
  <c r="I305" i="7"/>
  <c r="I527" i="7"/>
  <c r="I521" i="7"/>
  <c r="I421" i="7"/>
  <c r="I420" i="7"/>
  <c r="I419" i="7"/>
  <c r="I418" i="7"/>
  <c r="I417" i="7"/>
  <c r="I416" i="7"/>
  <c r="I332" i="7"/>
  <c r="I436" i="7"/>
  <c r="I300" i="7"/>
  <c r="I285" i="7"/>
  <c r="I284" i="7"/>
  <c r="I283" i="7"/>
  <c r="I282" i="7"/>
  <c r="I281" i="7"/>
  <c r="I280" i="7"/>
  <c r="I37" i="7"/>
  <c r="H301" i="7"/>
  <c r="H444" i="7"/>
  <c r="H441" i="7"/>
  <c r="H445" i="7"/>
  <c r="H469" i="7"/>
  <c r="H493" i="7"/>
  <c r="H497" i="7"/>
  <c r="H470" i="7"/>
  <c r="H494" i="7"/>
  <c r="C645" i="7" l="1"/>
  <c r="O31" i="7"/>
  <c r="O60" i="7" s="1"/>
  <c r="O430" i="7"/>
  <c r="O294" i="7"/>
  <c r="AI148" i="1"/>
  <c r="O581" i="7"/>
  <c r="O615" i="7"/>
  <c r="N92" i="7"/>
  <c r="O593" i="7"/>
  <c r="O594" i="7"/>
  <c r="O596" i="7"/>
  <c r="O597" i="7" s="1"/>
  <c r="O526" i="7"/>
  <c r="O566" i="7"/>
  <c r="O562" i="7"/>
  <c r="O554" i="7"/>
  <c r="O520" i="7"/>
  <c r="O558" i="7"/>
  <c r="O38" i="7"/>
  <c r="O42" i="7"/>
  <c r="O35" i="7"/>
  <c r="P583" i="7"/>
  <c r="G472" i="7"/>
  <c r="D446" i="7"/>
  <c r="H472" i="7"/>
  <c r="E472" i="7"/>
  <c r="G498" i="7"/>
  <c r="D472" i="7"/>
  <c r="F498" i="7"/>
  <c r="H498" i="7"/>
  <c r="C446" i="7"/>
  <c r="C472" i="7"/>
  <c r="E498" i="7"/>
  <c r="F446" i="7"/>
  <c r="D498" i="7"/>
  <c r="H446" i="7"/>
  <c r="G446" i="7"/>
  <c r="C498" i="7"/>
  <c r="F472" i="7"/>
  <c r="E446" i="7"/>
  <c r="C709" i="7"/>
  <c r="F709" i="7"/>
  <c r="I677" i="7"/>
  <c r="N665" i="7"/>
  <c r="F677" i="7"/>
  <c r="C677" i="7"/>
  <c r="I709" i="7"/>
  <c r="E709" i="7"/>
  <c r="D709" i="7"/>
  <c r="I645" i="7"/>
  <c r="N697" i="7"/>
  <c r="I336" i="7"/>
  <c r="D677" i="7"/>
  <c r="D645" i="7"/>
  <c r="G677" i="7"/>
  <c r="N633" i="7"/>
  <c r="F645" i="7"/>
  <c r="I362" i="7"/>
  <c r="A698" i="7"/>
  <c r="D710" i="7" s="1"/>
  <c r="C697" i="7"/>
  <c r="D697" i="7"/>
  <c r="E697" i="7"/>
  <c r="F697" i="7"/>
  <c r="G697" i="7"/>
  <c r="H697" i="7"/>
  <c r="I697" i="7"/>
  <c r="J697" i="7"/>
  <c r="K697" i="7"/>
  <c r="L697" i="7"/>
  <c r="H709" i="7"/>
  <c r="M697" i="7"/>
  <c r="C311" i="7"/>
  <c r="E311" i="7"/>
  <c r="D311" i="7"/>
  <c r="F311" i="7"/>
  <c r="G311" i="7"/>
  <c r="H311" i="7"/>
  <c r="C336" i="7"/>
  <c r="D336" i="7"/>
  <c r="F336" i="7"/>
  <c r="E336" i="7"/>
  <c r="G336" i="7"/>
  <c r="H336" i="7"/>
  <c r="A634" i="7"/>
  <c r="E646" i="7" s="1"/>
  <c r="C633" i="7"/>
  <c r="D633" i="7"/>
  <c r="E633" i="7"/>
  <c r="F633" i="7"/>
  <c r="G633" i="7"/>
  <c r="H633" i="7"/>
  <c r="I633" i="7"/>
  <c r="J633" i="7"/>
  <c r="K633" i="7"/>
  <c r="L633" i="7"/>
  <c r="M633" i="7"/>
  <c r="H645" i="7"/>
  <c r="A666" i="7"/>
  <c r="F678" i="7" s="1"/>
  <c r="C665" i="7"/>
  <c r="D665" i="7"/>
  <c r="E665" i="7"/>
  <c r="F665" i="7"/>
  <c r="G665" i="7"/>
  <c r="H665" i="7"/>
  <c r="I665" i="7"/>
  <c r="C678" i="7"/>
  <c r="J665" i="7"/>
  <c r="K665" i="7"/>
  <c r="L665" i="7"/>
  <c r="M665" i="7"/>
  <c r="H677" i="7"/>
  <c r="I311" i="7"/>
  <c r="E645" i="7"/>
  <c r="C362" i="7"/>
  <c r="D362" i="7"/>
  <c r="E362" i="7"/>
  <c r="F362" i="7"/>
  <c r="G362" i="7"/>
  <c r="H362" i="7"/>
  <c r="O697" i="7"/>
  <c r="O696" i="7"/>
  <c r="O695" i="7"/>
  <c r="O694" i="7"/>
  <c r="O693" i="7"/>
  <c r="O692" i="7"/>
  <c r="O690" i="7"/>
  <c r="O665" i="7"/>
  <c r="O663" i="7"/>
  <c r="O691" i="7"/>
  <c r="O664" i="7"/>
  <c r="O662" i="7"/>
  <c r="O660" i="7"/>
  <c r="O658" i="7"/>
  <c r="O631" i="7"/>
  <c r="O629" i="7"/>
  <c r="O627" i="7"/>
  <c r="O659" i="7"/>
  <c r="O633" i="7"/>
  <c r="O661" i="7"/>
  <c r="O632" i="7"/>
  <c r="O630" i="7"/>
  <c r="O628" i="7"/>
  <c r="O626" i="7"/>
  <c r="O28" i="7"/>
  <c r="O61" i="7"/>
  <c r="J609" i="7"/>
  <c r="I445" i="7"/>
  <c r="I444" i="7"/>
  <c r="I468" i="7"/>
  <c r="I472" i="7"/>
  <c r="I496" i="7"/>
  <c r="I469" i="7"/>
  <c r="I493" i="7"/>
  <c r="I497" i="7"/>
  <c r="I39" i="7"/>
  <c r="J709" i="7"/>
  <c r="J708" i="7"/>
  <c r="J707" i="7"/>
  <c r="J706" i="7"/>
  <c r="J705" i="7"/>
  <c r="J362" i="7"/>
  <c r="J361" i="7"/>
  <c r="J360" i="7"/>
  <c r="J359" i="7"/>
  <c r="J358" i="7"/>
  <c r="J357" i="7"/>
  <c r="J356" i="7"/>
  <c r="J677" i="7"/>
  <c r="J676" i="7"/>
  <c r="J675" i="7"/>
  <c r="J674" i="7"/>
  <c r="J673" i="7"/>
  <c r="J672" i="7"/>
  <c r="J671" i="7"/>
  <c r="J336" i="7"/>
  <c r="J335" i="7"/>
  <c r="J334" i="7"/>
  <c r="J333" i="7"/>
  <c r="J332" i="7"/>
  <c r="J331" i="7"/>
  <c r="J330" i="7"/>
  <c r="J645" i="7"/>
  <c r="J644" i="7"/>
  <c r="J643" i="7"/>
  <c r="J642" i="7"/>
  <c r="J641" i="7"/>
  <c r="J640" i="7"/>
  <c r="J639" i="7"/>
  <c r="J311" i="7"/>
  <c r="J310" i="7"/>
  <c r="J309" i="7"/>
  <c r="J308" i="7"/>
  <c r="J307" i="7"/>
  <c r="J306" i="7"/>
  <c r="J305" i="7"/>
  <c r="J527" i="7"/>
  <c r="J521" i="7"/>
  <c r="J436" i="7"/>
  <c r="J421" i="7"/>
  <c r="J420" i="7"/>
  <c r="J419" i="7"/>
  <c r="J418" i="7"/>
  <c r="J417" i="7"/>
  <c r="J416" i="7"/>
  <c r="J285" i="7"/>
  <c r="J284" i="7"/>
  <c r="J283" i="7"/>
  <c r="J282" i="7"/>
  <c r="J281" i="7"/>
  <c r="J280" i="7"/>
  <c r="J300" i="7"/>
  <c r="J37" i="7"/>
  <c r="I301" i="7"/>
  <c r="I441" i="7"/>
  <c r="I443" i="7"/>
  <c r="I442" i="7"/>
  <c r="I446" i="7"/>
  <c r="I470" i="7"/>
  <c r="I494" i="7"/>
  <c r="I498" i="7"/>
  <c r="I467" i="7"/>
  <c r="I471" i="7"/>
  <c r="I495" i="7"/>
  <c r="I437" i="7"/>
  <c r="C710" i="7" l="1"/>
  <c r="C646" i="7"/>
  <c r="P31" i="7"/>
  <c r="P60" i="7" s="1"/>
  <c r="P430" i="7"/>
  <c r="P294" i="7"/>
  <c r="AJ148" i="1"/>
  <c r="O92" i="7"/>
  <c r="P581" i="7"/>
  <c r="P615" i="7"/>
  <c r="P593" i="7"/>
  <c r="P594" i="7"/>
  <c r="P596" i="7"/>
  <c r="P597" i="7" s="1"/>
  <c r="P566" i="7"/>
  <c r="P558" i="7"/>
  <c r="P526" i="7"/>
  <c r="P520" i="7"/>
  <c r="P562" i="7"/>
  <c r="P554" i="7"/>
  <c r="P38" i="7"/>
  <c r="P42" i="7"/>
  <c r="P35" i="7"/>
  <c r="Q583" i="7"/>
  <c r="O634" i="7"/>
  <c r="C447" i="7"/>
  <c r="H499" i="7"/>
  <c r="D473" i="7"/>
  <c r="I447" i="7"/>
  <c r="G499" i="7"/>
  <c r="C473" i="7"/>
  <c r="F499" i="7"/>
  <c r="H447" i="7"/>
  <c r="F473" i="7"/>
  <c r="E499" i="7"/>
  <c r="G447" i="7"/>
  <c r="D499" i="7"/>
  <c r="H473" i="7"/>
  <c r="F447" i="7"/>
  <c r="I473" i="7"/>
  <c r="C499" i="7"/>
  <c r="G473" i="7"/>
  <c r="D447" i="7"/>
  <c r="E473" i="7"/>
  <c r="E447" i="7"/>
  <c r="I499" i="7"/>
  <c r="E678" i="7"/>
  <c r="G646" i="7"/>
  <c r="D646" i="7"/>
  <c r="J646" i="7"/>
  <c r="H646" i="7"/>
  <c r="F646" i="7"/>
  <c r="J710" i="7"/>
  <c r="F710" i="7"/>
  <c r="O666" i="7"/>
  <c r="H678" i="7"/>
  <c r="G678" i="7"/>
  <c r="J312" i="7"/>
  <c r="H710" i="7"/>
  <c r="J678" i="7"/>
  <c r="D678" i="7"/>
  <c r="E710" i="7"/>
  <c r="O698" i="7"/>
  <c r="G710" i="7"/>
  <c r="J337" i="7"/>
  <c r="A667" i="7"/>
  <c r="D679" i="7" s="1"/>
  <c r="C666" i="7"/>
  <c r="D666" i="7"/>
  <c r="E666" i="7"/>
  <c r="F666" i="7"/>
  <c r="G666" i="7"/>
  <c r="H666" i="7"/>
  <c r="I666" i="7"/>
  <c r="J666" i="7"/>
  <c r="K666" i="7"/>
  <c r="L666" i="7"/>
  <c r="M666" i="7"/>
  <c r="I678" i="7"/>
  <c r="N666" i="7"/>
  <c r="D363" i="7"/>
  <c r="C363" i="7"/>
  <c r="E363" i="7"/>
  <c r="F363" i="7"/>
  <c r="G363" i="7"/>
  <c r="H363" i="7"/>
  <c r="I363" i="7"/>
  <c r="C312" i="7"/>
  <c r="D312" i="7"/>
  <c r="F312" i="7"/>
  <c r="E312" i="7"/>
  <c r="G312" i="7"/>
  <c r="H312" i="7"/>
  <c r="I312" i="7"/>
  <c r="A699" i="7"/>
  <c r="I711" i="7" s="1"/>
  <c r="C698" i="7"/>
  <c r="D698" i="7"/>
  <c r="E698" i="7"/>
  <c r="F698" i="7"/>
  <c r="G698" i="7"/>
  <c r="H698" i="7"/>
  <c r="I698" i="7"/>
  <c r="J698" i="7"/>
  <c r="K698" i="7"/>
  <c r="L698" i="7"/>
  <c r="M698" i="7"/>
  <c r="I710" i="7"/>
  <c r="N698" i="7"/>
  <c r="J363" i="7"/>
  <c r="C337" i="7"/>
  <c r="E337" i="7"/>
  <c r="D337" i="7"/>
  <c r="F337" i="7"/>
  <c r="G337" i="7"/>
  <c r="H337" i="7"/>
  <c r="I337" i="7"/>
  <c r="A635" i="7"/>
  <c r="F647" i="7" s="1"/>
  <c r="C634" i="7"/>
  <c r="D634" i="7"/>
  <c r="E634" i="7"/>
  <c r="F634" i="7"/>
  <c r="G634" i="7"/>
  <c r="H634" i="7"/>
  <c r="I634" i="7"/>
  <c r="J634" i="7"/>
  <c r="K634" i="7"/>
  <c r="L634" i="7"/>
  <c r="M634" i="7"/>
  <c r="N634" i="7"/>
  <c r="I646" i="7"/>
  <c r="P697" i="7"/>
  <c r="P695" i="7"/>
  <c r="P693" i="7"/>
  <c r="P696" i="7"/>
  <c r="P692" i="7"/>
  <c r="P694" i="7"/>
  <c r="P665" i="7"/>
  <c r="P663" i="7"/>
  <c r="P659" i="7"/>
  <c r="P690" i="7"/>
  <c r="P691" i="7"/>
  <c r="P666" i="7"/>
  <c r="P664" i="7"/>
  <c r="P662" i="7"/>
  <c r="P698" i="7"/>
  <c r="P632" i="7"/>
  <c r="P631" i="7"/>
  <c r="P630" i="7"/>
  <c r="P629" i="7"/>
  <c r="P628" i="7"/>
  <c r="P627" i="7"/>
  <c r="P626" i="7"/>
  <c r="P661" i="7"/>
  <c r="P658" i="7"/>
  <c r="P633" i="7"/>
  <c r="P660" i="7"/>
  <c r="P634" i="7"/>
  <c r="P28" i="7"/>
  <c r="P61" i="7"/>
  <c r="K609" i="7"/>
  <c r="J446" i="7"/>
  <c r="J441" i="7"/>
  <c r="J445" i="7"/>
  <c r="J469" i="7"/>
  <c r="J473" i="7"/>
  <c r="J493" i="7"/>
  <c r="J497" i="7"/>
  <c r="J470" i="7"/>
  <c r="J494" i="7"/>
  <c r="J498" i="7"/>
  <c r="J39" i="7"/>
  <c r="K710" i="7"/>
  <c r="K709" i="7"/>
  <c r="K708" i="7"/>
  <c r="K707" i="7"/>
  <c r="K706" i="7"/>
  <c r="K705" i="7"/>
  <c r="K363" i="7"/>
  <c r="K362" i="7"/>
  <c r="K361" i="7"/>
  <c r="K360" i="7"/>
  <c r="K359" i="7"/>
  <c r="K358" i="7"/>
  <c r="K337" i="7"/>
  <c r="K336" i="7"/>
  <c r="K335" i="7"/>
  <c r="K334" i="7"/>
  <c r="K357" i="7"/>
  <c r="K678" i="7"/>
  <c r="K677" i="7"/>
  <c r="K676" i="7"/>
  <c r="K675" i="7"/>
  <c r="K674" i="7"/>
  <c r="K673" i="7"/>
  <c r="K672" i="7"/>
  <c r="K671" i="7"/>
  <c r="K333" i="7"/>
  <c r="K312" i="7"/>
  <c r="K311" i="7"/>
  <c r="K310" i="7"/>
  <c r="K309" i="7"/>
  <c r="K332" i="7"/>
  <c r="K331" i="7"/>
  <c r="K330" i="7"/>
  <c r="K646" i="7"/>
  <c r="K645" i="7"/>
  <c r="K644" i="7"/>
  <c r="K643" i="7"/>
  <c r="K642" i="7"/>
  <c r="K641" i="7"/>
  <c r="K640" i="7"/>
  <c r="K639" i="7"/>
  <c r="K307" i="7"/>
  <c r="K308" i="7"/>
  <c r="K306" i="7"/>
  <c r="K527" i="7"/>
  <c r="K521" i="7"/>
  <c r="K421" i="7"/>
  <c r="K420" i="7"/>
  <c r="K419" i="7"/>
  <c r="K418" i="7"/>
  <c r="K417" i="7"/>
  <c r="K416" i="7"/>
  <c r="K436" i="7"/>
  <c r="K300" i="7"/>
  <c r="K285" i="7"/>
  <c r="K284" i="7"/>
  <c r="K283" i="7"/>
  <c r="K282" i="7"/>
  <c r="K281" i="7"/>
  <c r="K280" i="7"/>
  <c r="K37" i="7"/>
  <c r="J444" i="7"/>
  <c r="J301" i="7"/>
  <c r="J442" i="7"/>
  <c r="J443" i="7"/>
  <c r="J447" i="7"/>
  <c r="J467" i="7"/>
  <c r="J471" i="7"/>
  <c r="J495" i="7"/>
  <c r="J499" i="7"/>
  <c r="J437" i="7"/>
  <c r="J468" i="7"/>
  <c r="J472" i="7"/>
  <c r="J496" i="7"/>
  <c r="C647" i="7" l="1"/>
  <c r="C711" i="7"/>
  <c r="K711" i="7"/>
  <c r="Q31" i="7"/>
  <c r="Q60" i="7" s="1"/>
  <c r="Q430" i="7"/>
  <c r="Q294" i="7"/>
  <c r="K679" i="7"/>
  <c r="AK148" i="1"/>
  <c r="Q581" i="7"/>
  <c r="Q615" i="7"/>
  <c r="P92" i="7"/>
  <c r="Q593" i="7"/>
  <c r="Q594" i="7"/>
  <c r="Q596" i="7"/>
  <c r="Q597" i="7" s="1"/>
  <c r="Q526" i="7"/>
  <c r="Q520" i="7"/>
  <c r="Q566" i="7"/>
  <c r="Q562" i="7"/>
  <c r="Q558" i="7"/>
  <c r="Q554" i="7"/>
  <c r="Q38" i="7"/>
  <c r="Q42" i="7"/>
  <c r="Q35" i="7"/>
  <c r="R583" i="7"/>
  <c r="E474" i="7"/>
  <c r="C448" i="7"/>
  <c r="D474" i="7"/>
  <c r="C474" i="7"/>
  <c r="I500" i="7"/>
  <c r="D500" i="7"/>
  <c r="J500" i="7"/>
  <c r="I448" i="7"/>
  <c r="H500" i="7"/>
  <c r="D448" i="7"/>
  <c r="I474" i="7"/>
  <c r="H448" i="7"/>
  <c r="G500" i="7"/>
  <c r="H474" i="7"/>
  <c r="G448" i="7"/>
  <c r="F500" i="7"/>
  <c r="G474" i="7"/>
  <c r="E448" i="7"/>
  <c r="E500" i="7"/>
  <c r="J448" i="7"/>
  <c r="F474" i="7"/>
  <c r="F448" i="7"/>
  <c r="C500" i="7"/>
  <c r="J474" i="7"/>
  <c r="C679" i="7"/>
  <c r="G679" i="7"/>
  <c r="G647" i="7"/>
  <c r="P635" i="7"/>
  <c r="K338" i="7"/>
  <c r="F711" i="7"/>
  <c r="H711" i="7"/>
  <c r="K364" i="7"/>
  <c r="I647" i="7"/>
  <c r="D647" i="7"/>
  <c r="E679" i="7"/>
  <c r="E711" i="7"/>
  <c r="H647" i="7"/>
  <c r="E647" i="7"/>
  <c r="G711" i="7"/>
  <c r="D711" i="7"/>
  <c r="I679" i="7"/>
  <c r="K647" i="7"/>
  <c r="P667" i="7"/>
  <c r="P699" i="7"/>
  <c r="H679" i="7"/>
  <c r="F679" i="7"/>
  <c r="K313" i="7"/>
  <c r="C364" i="7"/>
  <c r="D364" i="7"/>
  <c r="E364" i="7"/>
  <c r="F364" i="7"/>
  <c r="G364" i="7"/>
  <c r="H364" i="7"/>
  <c r="I364" i="7"/>
  <c r="J364" i="7"/>
  <c r="C635" i="7"/>
  <c r="D635" i="7"/>
  <c r="D636" i="7" s="1"/>
  <c r="D621" i="7" s="1"/>
  <c r="D98" i="7" s="1"/>
  <c r="E635" i="7"/>
  <c r="E636" i="7" s="1"/>
  <c r="E621" i="7" s="1"/>
  <c r="E98" i="7" s="1"/>
  <c r="F635" i="7"/>
  <c r="F636" i="7" s="1"/>
  <c r="F621" i="7" s="1"/>
  <c r="F98" i="7" s="1"/>
  <c r="G635" i="7"/>
  <c r="G636" i="7" s="1"/>
  <c r="G621" i="7" s="1"/>
  <c r="G98" i="7" s="1"/>
  <c r="H635" i="7"/>
  <c r="H636" i="7" s="1"/>
  <c r="H621" i="7" s="1"/>
  <c r="H98" i="7" s="1"/>
  <c r="I635" i="7"/>
  <c r="I636" i="7" s="1"/>
  <c r="I621" i="7" s="1"/>
  <c r="I98" i="7" s="1"/>
  <c r="J635" i="7"/>
  <c r="J636" i="7" s="1"/>
  <c r="J621" i="7" s="1"/>
  <c r="J98" i="7" s="1"/>
  <c r="K635" i="7"/>
  <c r="K636" i="7" s="1"/>
  <c r="K621" i="7" s="1"/>
  <c r="K98" i="7" s="1"/>
  <c r="L635" i="7"/>
  <c r="M635" i="7"/>
  <c r="N635" i="7"/>
  <c r="O635" i="7"/>
  <c r="J647" i="7"/>
  <c r="C699" i="7"/>
  <c r="D699" i="7"/>
  <c r="D700" i="7" s="1"/>
  <c r="D685" i="7" s="1"/>
  <c r="D100" i="7" s="1"/>
  <c r="E699" i="7"/>
  <c r="E700" i="7" s="1"/>
  <c r="E685" i="7" s="1"/>
  <c r="E100" i="7" s="1"/>
  <c r="F699" i="7"/>
  <c r="F700" i="7" s="1"/>
  <c r="F685" i="7" s="1"/>
  <c r="F100" i="7" s="1"/>
  <c r="G699" i="7"/>
  <c r="G700" i="7" s="1"/>
  <c r="G685" i="7" s="1"/>
  <c r="G100" i="7" s="1"/>
  <c r="H699" i="7"/>
  <c r="H700" i="7" s="1"/>
  <c r="H685" i="7" s="1"/>
  <c r="H100" i="7" s="1"/>
  <c r="I699" i="7"/>
  <c r="I700" i="7" s="1"/>
  <c r="I685" i="7" s="1"/>
  <c r="I100" i="7" s="1"/>
  <c r="J699" i="7"/>
  <c r="J700" i="7" s="1"/>
  <c r="J685" i="7" s="1"/>
  <c r="J100" i="7" s="1"/>
  <c r="K699" i="7"/>
  <c r="K700" i="7" s="1"/>
  <c r="K685" i="7" s="1"/>
  <c r="K100" i="7" s="1"/>
  <c r="L699" i="7"/>
  <c r="M699" i="7"/>
  <c r="N699" i="7"/>
  <c r="O699" i="7"/>
  <c r="J711" i="7"/>
  <c r="C338" i="7"/>
  <c r="D338" i="7"/>
  <c r="F338" i="7"/>
  <c r="E338" i="7"/>
  <c r="G338" i="7"/>
  <c r="H338" i="7"/>
  <c r="I338" i="7"/>
  <c r="J338" i="7"/>
  <c r="C313" i="7"/>
  <c r="D313" i="7"/>
  <c r="E313" i="7"/>
  <c r="F313" i="7"/>
  <c r="G313" i="7"/>
  <c r="H313" i="7"/>
  <c r="I313" i="7"/>
  <c r="J313" i="7"/>
  <c r="C667" i="7"/>
  <c r="D667" i="7"/>
  <c r="D668" i="7" s="1"/>
  <c r="D653" i="7" s="1"/>
  <c r="D99" i="7" s="1"/>
  <c r="E667" i="7"/>
  <c r="E668" i="7" s="1"/>
  <c r="E653" i="7" s="1"/>
  <c r="E99" i="7" s="1"/>
  <c r="F667" i="7"/>
  <c r="F668" i="7" s="1"/>
  <c r="F653" i="7" s="1"/>
  <c r="F99" i="7" s="1"/>
  <c r="G667" i="7"/>
  <c r="G668" i="7" s="1"/>
  <c r="G653" i="7" s="1"/>
  <c r="G99" i="7" s="1"/>
  <c r="H667" i="7"/>
  <c r="H668" i="7" s="1"/>
  <c r="H653" i="7" s="1"/>
  <c r="H99" i="7" s="1"/>
  <c r="I667" i="7"/>
  <c r="I668" i="7" s="1"/>
  <c r="I653" i="7" s="1"/>
  <c r="I99" i="7" s="1"/>
  <c r="J667" i="7"/>
  <c r="J668" i="7" s="1"/>
  <c r="J653" i="7" s="1"/>
  <c r="J99" i="7" s="1"/>
  <c r="K667" i="7"/>
  <c r="K668" i="7" s="1"/>
  <c r="K653" i="7" s="1"/>
  <c r="K99" i="7" s="1"/>
  <c r="L667" i="7"/>
  <c r="M667" i="7"/>
  <c r="N667" i="7"/>
  <c r="J679" i="7"/>
  <c r="O667" i="7"/>
  <c r="Q691" i="7"/>
  <c r="Q690" i="7"/>
  <c r="Q699" i="7"/>
  <c r="Q697" i="7"/>
  <c r="Q695" i="7"/>
  <c r="Q693" i="7"/>
  <c r="Q696" i="7"/>
  <c r="Q666" i="7"/>
  <c r="Q664" i="7"/>
  <c r="Q698" i="7"/>
  <c r="Q692" i="7"/>
  <c r="Q694" i="7"/>
  <c r="Q667" i="7"/>
  <c r="Q665" i="7"/>
  <c r="Q663" i="7"/>
  <c r="Q661" i="7"/>
  <c r="Q659" i="7"/>
  <c r="Q635" i="7"/>
  <c r="Q633" i="7"/>
  <c r="Q658" i="7"/>
  <c r="Q631" i="7"/>
  <c r="Q629" i="7"/>
  <c r="Q627" i="7"/>
  <c r="Q660" i="7"/>
  <c r="Q634" i="7"/>
  <c r="Q632" i="7"/>
  <c r="Q630" i="7"/>
  <c r="Q628" i="7"/>
  <c r="Q626" i="7"/>
  <c r="Q662" i="7"/>
  <c r="Q61" i="7"/>
  <c r="Q28" i="7"/>
  <c r="L609" i="7"/>
  <c r="K469" i="7"/>
  <c r="K448" i="7"/>
  <c r="K497" i="7"/>
  <c r="K444" i="7"/>
  <c r="K473" i="7"/>
  <c r="K301" i="7"/>
  <c r="K445" i="7"/>
  <c r="L711" i="7"/>
  <c r="L710" i="7"/>
  <c r="L709" i="7"/>
  <c r="L708" i="7"/>
  <c r="L707" i="7"/>
  <c r="L706" i="7"/>
  <c r="L704" i="7"/>
  <c r="L364" i="7"/>
  <c r="L363" i="7"/>
  <c r="L362" i="7"/>
  <c r="L361" i="7"/>
  <c r="L360" i="7"/>
  <c r="L359" i="7"/>
  <c r="L358" i="7"/>
  <c r="L357" i="7"/>
  <c r="L679" i="7"/>
  <c r="L678" i="7"/>
  <c r="L677" i="7"/>
  <c r="L676" i="7"/>
  <c r="L675" i="7"/>
  <c r="L674" i="7"/>
  <c r="L673" i="7"/>
  <c r="L672" i="7"/>
  <c r="L671" i="7"/>
  <c r="L338" i="7"/>
  <c r="L337" i="7"/>
  <c r="L336" i="7"/>
  <c r="L335" i="7"/>
  <c r="L334" i="7"/>
  <c r="L333" i="7"/>
  <c r="L332" i="7"/>
  <c r="L331" i="7"/>
  <c r="L330" i="7"/>
  <c r="L647" i="7"/>
  <c r="L646" i="7"/>
  <c r="L645" i="7"/>
  <c r="L644" i="7"/>
  <c r="L643" i="7"/>
  <c r="L642" i="7"/>
  <c r="L641" i="7"/>
  <c r="L640" i="7"/>
  <c r="L639" i="7"/>
  <c r="L313" i="7"/>
  <c r="L312" i="7"/>
  <c r="L311" i="7"/>
  <c r="L310" i="7"/>
  <c r="L309" i="7"/>
  <c r="L308" i="7"/>
  <c r="L307" i="7"/>
  <c r="L306" i="7"/>
  <c r="L527" i="7"/>
  <c r="L521" i="7"/>
  <c r="L436" i="7"/>
  <c r="L421" i="7"/>
  <c r="L420" i="7"/>
  <c r="L419" i="7"/>
  <c r="L418" i="7"/>
  <c r="L417" i="7"/>
  <c r="L416" i="7"/>
  <c r="L285" i="7"/>
  <c r="L284" i="7"/>
  <c r="L283" i="7"/>
  <c r="L282" i="7"/>
  <c r="L281" i="7"/>
  <c r="L280" i="7"/>
  <c r="L300" i="7"/>
  <c r="L37" i="7"/>
  <c r="K447" i="7"/>
  <c r="K468" i="7"/>
  <c r="K472" i="7"/>
  <c r="K496" i="7"/>
  <c r="K500" i="7"/>
  <c r="K39" i="7"/>
  <c r="K305" i="7"/>
  <c r="K356" i="7"/>
  <c r="K443" i="7"/>
  <c r="K442" i="7"/>
  <c r="K446" i="7"/>
  <c r="K470" i="7"/>
  <c r="K474" i="7"/>
  <c r="K494" i="7"/>
  <c r="K498" i="7"/>
  <c r="K467" i="7"/>
  <c r="K471" i="7"/>
  <c r="K495" i="7"/>
  <c r="K499" i="7"/>
  <c r="K437" i="7"/>
  <c r="R31" i="7" l="1"/>
  <c r="R60" i="7" s="1"/>
  <c r="R430" i="7"/>
  <c r="R294" i="7"/>
  <c r="Q92" i="7"/>
  <c r="AL148" i="1"/>
  <c r="R581" i="7"/>
  <c r="R615" i="7"/>
  <c r="R593" i="7"/>
  <c r="R594" i="7"/>
  <c r="R596" i="7"/>
  <c r="R597" i="7" s="1"/>
  <c r="R562" i="7"/>
  <c r="R558" i="7"/>
  <c r="R526" i="7"/>
  <c r="R520" i="7"/>
  <c r="R566" i="7"/>
  <c r="R554" i="7"/>
  <c r="R38" i="7"/>
  <c r="R42" i="7"/>
  <c r="R35" i="7"/>
  <c r="S583" i="7"/>
  <c r="D449" i="7"/>
  <c r="D475" i="7"/>
  <c r="H501" i="7"/>
  <c r="K475" i="7"/>
  <c r="G501" i="7"/>
  <c r="J449" i="7"/>
  <c r="J475" i="7"/>
  <c r="F501" i="7"/>
  <c r="I449" i="7"/>
  <c r="I475" i="7"/>
  <c r="E501" i="7"/>
  <c r="H449" i="7"/>
  <c r="H475" i="7"/>
  <c r="D501" i="7"/>
  <c r="G449" i="7"/>
  <c r="G475" i="7"/>
  <c r="C501" i="7"/>
  <c r="K501" i="7"/>
  <c r="C449" i="7"/>
  <c r="F449" i="7"/>
  <c r="E475" i="7"/>
  <c r="J501" i="7"/>
  <c r="K449" i="7"/>
  <c r="C475" i="7"/>
  <c r="E449" i="7"/>
  <c r="F475" i="7"/>
  <c r="I501" i="7"/>
  <c r="L314" i="7"/>
  <c r="L365" i="7"/>
  <c r="L339" i="7"/>
  <c r="J101" i="7"/>
  <c r="H101" i="7"/>
  <c r="I101" i="7"/>
  <c r="D101" i="7"/>
  <c r="G101" i="7"/>
  <c r="C314" i="7"/>
  <c r="D314" i="7"/>
  <c r="E314" i="7"/>
  <c r="F314" i="7"/>
  <c r="G314" i="7"/>
  <c r="H314" i="7"/>
  <c r="I314" i="7"/>
  <c r="J314" i="7"/>
  <c r="K314" i="7"/>
  <c r="C636" i="7"/>
  <c r="C621" i="7" s="1"/>
  <c r="C98" i="7" s="1"/>
  <c r="C339" i="7"/>
  <c r="D339" i="7"/>
  <c r="E339" i="7"/>
  <c r="F339" i="7"/>
  <c r="G339" i="7"/>
  <c r="H339" i="7"/>
  <c r="I339" i="7"/>
  <c r="J339" i="7"/>
  <c r="K339" i="7"/>
  <c r="C668" i="7"/>
  <c r="C653" i="7" s="1"/>
  <c r="C99" i="7" s="1"/>
  <c r="F101" i="7"/>
  <c r="C365" i="7"/>
  <c r="D365" i="7"/>
  <c r="F365" i="7"/>
  <c r="E365" i="7"/>
  <c r="G365" i="7"/>
  <c r="H365" i="7"/>
  <c r="I365" i="7"/>
  <c r="J365" i="7"/>
  <c r="K365" i="7"/>
  <c r="C700" i="7"/>
  <c r="C685" i="7" s="1"/>
  <c r="C100" i="7" s="1"/>
  <c r="E101" i="7"/>
  <c r="R698" i="7"/>
  <c r="R696" i="7"/>
  <c r="R694" i="7"/>
  <c r="R692" i="7"/>
  <c r="R697" i="7"/>
  <c r="R693" i="7"/>
  <c r="R691" i="7"/>
  <c r="R667" i="7"/>
  <c r="R666" i="7"/>
  <c r="R665" i="7"/>
  <c r="R664" i="7"/>
  <c r="R663" i="7"/>
  <c r="R662" i="7"/>
  <c r="R661" i="7"/>
  <c r="R660" i="7"/>
  <c r="R659" i="7"/>
  <c r="R658" i="7"/>
  <c r="R635" i="7"/>
  <c r="R634" i="7"/>
  <c r="R633" i="7"/>
  <c r="R695" i="7"/>
  <c r="R690" i="7"/>
  <c r="R699" i="7"/>
  <c r="R632" i="7"/>
  <c r="R630" i="7"/>
  <c r="R628" i="7"/>
  <c r="R626" i="7"/>
  <c r="R631" i="7"/>
  <c r="R629" i="7"/>
  <c r="R627" i="7"/>
  <c r="R61" i="7"/>
  <c r="R28" i="7"/>
  <c r="M609" i="7"/>
  <c r="L356" i="7"/>
  <c r="L636" i="7"/>
  <c r="L621" i="7" s="1"/>
  <c r="L98" i="7" s="1"/>
  <c r="L700" i="7"/>
  <c r="L685" i="7" s="1"/>
  <c r="L100" i="7" s="1"/>
  <c r="L305" i="7"/>
  <c r="L39" i="7"/>
  <c r="L668" i="7"/>
  <c r="L653" i="7" s="1"/>
  <c r="L99" i="7" s="1"/>
  <c r="K493" i="7"/>
  <c r="L446" i="7"/>
  <c r="L301" i="7"/>
  <c r="L444" i="7"/>
  <c r="L445" i="7"/>
  <c r="L449" i="7"/>
  <c r="L469" i="7"/>
  <c r="L473" i="7"/>
  <c r="L497" i="7"/>
  <c r="L501" i="7"/>
  <c r="L470" i="7"/>
  <c r="L474" i="7"/>
  <c r="L494" i="7"/>
  <c r="L498" i="7"/>
  <c r="K441" i="7"/>
  <c r="M711" i="7"/>
  <c r="M710" i="7"/>
  <c r="M709" i="7"/>
  <c r="M708" i="7"/>
  <c r="M707" i="7"/>
  <c r="M706" i="7"/>
  <c r="M703" i="7"/>
  <c r="M365" i="7"/>
  <c r="M364" i="7"/>
  <c r="M363" i="7"/>
  <c r="M362" i="7"/>
  <c r="M361" i="7"/>
  <c r="M360" i="7"/>
  <c r="M359" i="7"/>
  <c r="M358" i="7"/>
  <c r="M357" i="7"/>
  <c r="M339" i="7"/>
  <c r="M338" i="7"/>
  <c r="M337" i="7"/>
  <c r="M336" i="7"/>
  <c r="M335" i="7"/>
  <c r="M334" i="7"/>
  <c r="M333" i="7"/>
  <c r="M679" i="7"/>
  <c r="M678" i="7"/>
  <c r="M677" i="7"/>
  <c r="M676" i="7"/>
  <c r="M675" i="7"/>
  <c r="M674" i="7"/>
  <c r="M673" i="7"/>
  <c r="M672" i="7"/>
  <c r="M671" i="7"/>
  <c r="M314" i="7"/>
  <c r="M313" i="7"/>
  <c r="M312" i="7"/>
  <c r="M311" i="7"/>
  <c r="M310" i="7"/>
  <c r="M309" i="7"/>
  <c r="M332" i="7"/>
  <c r="M331" i="7"/>
  <c r="M330" i="7"/>
  <c r="M647" i="7"/>
  <c r="M646" i="7"/>
  <c r="M645" i="7"/>
  <c r="M644" i="7"/>
  <c r="M643" i="7"/>
  <c r="M642" i="7"/>
  <c r="M641" i="7"/>
  <c r="M640" i="7"/>
  <c r="M639" i="7"/>
  <c r="M308" i="7"/>
  <c r="M307" i="7"/>
  <c r="M306" i="7"/>
  <c r="M305" i="7"/>
  <c r="M527" i="7"/>
  <c r="M521" i="7"/>
  <c r="M421" i="7"/>
  <c r="M420" i="7"/>
  <c r="M419" i="7"/>
  <c r="M418" i="7"/>
  <c r="M417" i="7"/>
  <c r="M416" i="7"/>
  <c r="M436" i="7"/>
  <c r="M300" i="7"/>
  <c r="M285" i="7"/>
  <c r="M284" i="7"/>
  <c r="M283" i="7"/>
  <c r="M282" i="7"/>
  <c r="M281" i="7"/>
  <c r="M280" i="7"/>
  <c r="M37" i="7"/>
  <c r="L442" i="7"/>
  <c r="L448" i="7"/>
  <c r="L443" i="7"/>
  <c r="L447" i="7"/>
  <c r="L467" i="7"/>
  <c r="L471" i="7"/>
  <c r="L475" i="7"/>
  <c r="L495" i="7"/>
  <c r="L499" i="7"/>
  <c r="L437" i="7"/>
  <c r="L468" i="7"/>
  <c r="L472" i="7"/>
  <c r="L496" i="7"/>
  <c r="L500" i="7"/>
  <c r="K101" i="7"/>
  <c r="S31" i="7" l="1"/>
  <c r="S60" i="7" s="1"/>
  <c r="S430" i="7"/>
  <c r="S294" i="7"/>
  <c r="R92" i="7"/>
  <c r="AM148" i="1"/>
  <c r="S581" i="7"/>
  <c r="S615" i="7"/>
  <c r="S593" i="7"/>
  <c r="S594" i="7"/>
  <c r="S596" i="7"/>
  <c r="S597" i="7" s="1"/>
  <c r="S526" i="7"/>
  <c r="S520" i="7"/>
  <c r="S566" i="7"/>
  <c r="S562" i="7"/>
  <c r="S558" i="7"/>
  <c r="S554" i="7"/>
  <c r="S38" i="7"/>
  <c r="S42" i="7"/>
  <c r="S35" i="7"/>
  <c r="T583" i="7"/>
  <c r="H450" i="7"/>
  <c r="J502" i="7"/>
  <c r="E476" i="7"/>
  <c r="G450" i="7"/>
  <c r="L441" i="7"/>
  <c r="I502" i="7"/>
  <c r="D476" i="7"/>
  <c r="F450" i="7"/>
  <c r="F476" i="7"/>
  <c r="L493" i="7"/>
  <c r="H502" i="7"/>
  <c r="K476" i="7"/>
  <c r="C476" i="7"/>
  <c r="E450" i="7"/>
  <c r="L476" i="7"/>
  <c r="G502" i="7"/>
  <c r="J476" i="7"/>
  <c r="D450" i="7"/>
  <c r="L502" i="7"/>
  <c r="C502" i="7"/>
  <c r="E502" i="7"/>
  <c r="I476" i="7"/>
  <c r="K450" i="7"/>
  <c r="C450" i="7"/>
  <c r="L450" i="7"/>
  <c r="K502" i="7"/>
  <c r="F502" i="7"/>
  <c r="H476" i="7"/>
  <c r="J450" i="7"/>
  <c r="D502" i="7"/>
  <c r="G476" i="7"/>
  <c r="I450" i="7"/>
  <c r="C101" i="7"/>
  <c r="S699" i="7"/>
  <c r="S698" i="7"/>
  <c r="S697" i="7"/>
  <c r="S696" i="7"/>
  <c r="S695" i="7"/>
  <c r="S694" i="7"/>
  <c r="S693" i="7"/>
  <c r="S692" i="7"/>
  <c r="S662" i="7"/>
  <c r="S691" i="7"/>
  <c r="S667" i="7"/>
  <c r="S665" i="7"/>
  <c r="S663" i="7"/>
  <c r="S661" i="7"/>
  <c r="S690" i="7"/>
  <c r="S666" i="7"/>
  <c r="S664" i="7"/>
  <c r="S660" i="7"/>
  <c r="S658" i="7"/>
  <c r="S633" i="7"/>
  <c r="S632" i="7"/>
  <c r="S630" i="7"/>
  <c r="S628" i="7"/>
  <c r="S626" i="7"/>
  <c r="S659" i="7"/>
  <c r="S634" i="7"/>
  <c r="S631" i="7"/>
  <c r="S629" i="7"/>
  <c r="S627" i="7"/>
  <c r="S635" i="7"/>
  <c r="S28" i="7"/>
  <c r="S61" i="7"/>
  <c r="N609" i="7"/>
  <c r="M356" i="7"/>
  <c r="L101" i="7"/>
  <c r="M700" i="7"/>
  <c r="M685" i="7" s="1"/>
  <c r="M100" i="7" s="1"/>
  <c r="M39" i="7"/>
  <c r="M442" i="7"/>
  <c r="M471" i="7"/>
  <c r="M475" i="7"/>
  <c r="M494" i="7"/>
  <c r="M449" i="7"/>
  <c r="M498" i="7"/>
  <c r="M502" i="7"/>
  <c r="M445" i="7"/>
  <c r="M447" i="7"/>
  <c r="M444" i="7"/>
  <c r="M448" i="7"/>
  <c r="M468" i="7"/>
  <c r="M472" i="7"/>
  <c r="M476" i="7"/>
  <c r="M496" i="7"/>
  <c r="M500" i="7"/>
  <c r="M469" i="7"/>
  <c r="M473" i="7"/>
  <c r="M497" i="7"/>
  <c r="M501" i="7"/>
  <c r="N711" i="7"/>
  <c r="N710" i="7"/>
  <c r="N709" i="7"/>
  <c r="N708" i="7"/>
  <c r="N707" i="7"/>
  <c r="N706" i="7"/>
  <c r="N703" i="7"/>
  <c r="N365" i="7"/>
  <c r="N364" i="7"/>
  <c r="N363" i="7"/>
  <c r="N362" i="7"/>
  <c r="N361" i="7"/>
  <c r="N360" i="7"/>
  <c r="N359" i="7"/>
  <c r="N358" i="7"/>
  <c r="N357" i="7"/>
  <c r="N356" i="7"/>
  <c r="N679" i="7"/>
  <c r="N678" i="7"/>
  <c r="N677" i="7"/>
  <c r="N676" i="7"/>
  <c r="N675" i="7"/>
  <c r="N674" i="7"/>
  <c r="N673" i="7"/>
  <c r="N672" i="7"/>
  <c r="N671" i="7"/>
  <c r="N339" i="7"/>
  <c r="N338" i="7"/>
  <c r="N337" i="7"/>
  <c r="N336" i="7"/>
  <c r="N335" i="7"/>
  <c r="N334" i="7"/>
  <c r="N333" i="7"/>
  <c r="N332" i="7"/>
  <c r="N331" i="7"/>
  <c r="N330" i="7"/>
  <c r="N647" i="7"/>
  <c r="N646" i="7"/>
  <c r="N645" i="7"/>
  <c r="N644" i="7"/>
  <c r="N643" i="7"/>
  <c r="N642" i="7"/>
  <c r="N641" i="7"/>
  <c r="N640" i="7"/>
  <c r="N639" i="7"/>
  <c r="N314" i="7"/>
  <c r="N313" i="7"/>
  <c r="N312" i="7"/>
  <c r="N311" i="7"/>
  <c r="N310" i="7"/>
  <c r="N309" i="7"/>
  <c r="N308" i="7"/>
  <c r="N307" i="7"/>
  <c r="N306" i="7"/>
  <c r="N305" i="7"/>
  <c r="N527" i="7"/>
  <c r="N521" i="7"/>
  <c r="N436" i="7"/>
  <c r="N421" i="7"/>
  <c r="N420" i="7"/>
  <c r="N419" i="7"/>
  <c r="N418" i="7"/>
  <c r="N417" i="7"/>
  <c r="N416" i="7"/>
  <c r="N285" i="7"/>
  <c r="N284" i="7"/>
  <c r="N283" i="7"/>
  <c r="N282" i="7"/>
  <c r="N281" i="7"/>
  <c r="N280" i="7"/>
  <c r="N300" i="7"/>
  <c r="N37" i="7"/>
  <c r="M301" i="7"/>
  <c r="M441" i="7"/>
  <c r="M443" i="7"/>
  <c r="M446" i="7"/>
  <c r="M450" i="7"/>
  <c r="M470" i="7"/>
  <c r="M474" i="7"/>
  <c r="M467" i="7"/>
  <c r="M495" i="7"/>
  <c r="M499" i="7"/>
  <c r="M437" i="7"/>
  <c r="M636" i="7"/>
  <c r="M621" i="7" s="1"/>
  <c r="M98" i="7" s="1"/>
  <c r="M668" i="7"/>
  <c r="M653" i="7" s="1"/>
  <c r="M99" i="7" s="1"/>
  <c r="T31" i="7" l="1"/>
  <c r="T60" i="7" s="1"/>
  <c r="T430" i="7"/>
  <c r="T294" i="7"/>
  <c r="S92" i="7"/>
  <c r="AN148" i="1"/>
  <c r="T581" i="7"/>
  <c r="T615" i="7"/>
  <c r="T593" i="7"/>
  <c r="T594" i="7"/>
  <c r="T596" i="7"/>
  <c r="T597" i="7" s="1"/>
  <c r="T562" i="7"/>
  <c r="T554" i="7"/>
  <c r="T526" i="7"/>
  <c r="T520" i="7"/>
  <c r="T566" i="7"/>
  <c r="T558" i="7"/>
  <c r="T38" i="7"/>
  <c r="T42" i="7"/>
  <c r="T35" i="7"/>
  <c r="U583" i="7"/>
  <c r="M493" i="7"/>
  <c r="T698" i="7"/>
  <c r="T696" i="7"/>
  <c r="T694" i="7"/>
  <c r="T692" i="7"/>
  <c r="T690" i="7"/>
  <c r="T691" i="7"/>
  <c r="T697" i="7"/>
  <c r="T667" i="7"/>
  <c r="T665" i="7"/>
  <c r="T663" i="7"/>
  <c r="T699" i="7"/>
  <c r="T693" i="7"/>
  <c r="T695" i="7"/>
  <c r="T666" i="7"/>
  <c r="T664" i="7"/>
  <c r="T662" i="7"/>
  <c r="T660" i="7"/>
  <c r="T658" i="7"/>
  <c r="T634" i="7"/>
  <c r="T632" i="7"/>
  <c r="T631" i="7"/>
  <c r="T630" i="7"/>
  <c r="T629" i="7"/>
  <c r="T628" i="7"/>
  <c r="T627" i="7"/>
  <c r="T626" i="7"/>
  <c r="T659" i="7"/>
  <c r="T661" i="7"/>
  <c r="T635" i="7"/>
  <c r="T633" i="7"/>
  <c r="T28" i="7"/>
  <c r="T61" i="7"/>
  <c r="O609" i="7"/>
  <c r="N470" i="7"/>
  <c r="N446" i="7"/>
  <c r="N448" i="7"/>
  <c r="N494" i="7"/>
  <c r="N498" i="7"/>
  <c r="N502" i="7"/>
  <c r="N474" i="7"/>
  <c r="N444" i="7"/>
  <c r="N301" i="7"/>
  <c r="N442" i="7"/>
  <c r="N450" i="7"/>
  <c r="N443" i="7"/>
  <c r="N447" i="7"/>
  <c r="N467" i="7"/>
  <c r="N471" i="7"/>
  <c r="N475" i="7"/>
  <c r="N495" i="7"/>
  <c r="N499" i="7"/>
  <c r="N437" i="7"/>
  <c r="N468" i="7"/>
  <c r="N472" i="7"/>
  <c r="N476" i="7"/>
  <c r="N496" i="7"/>
  <c r="N500" i="7"/>
  <c r="O711" i="7"/>
  <c r="O710" i="7"/>
  <c r="O709" i="7"/>
  <c r="O708" i="7"/>
  <c r="O707" i="7"/>
  <c r="O705" i="7"/>
  <c r="O365" i="7"/>
  <c r="O364" i="7"/>
  <c r="O363" i="7"/>
  <c r="O362" i="7"/>
  <c r="O361" i="7"/>
  <c r="O360" i="7"/>
  <c r="O359" i="7"/>
  <c r="O358" i="7"/>
  <c r="O703" i="7"/>
  <c r="O356" i="7"/>
  <c r="O339" i="7"/>
  <c r="O338" i="7"/>
  <c r="O337" i="7"/>
  <c r="O336" i="7"/>
  <c r="O335" i="7"/>
  <c r="O334" i="7"/>
  <c r="O333" i="7"/>
  <c r="O357" i="7"/>
  <c r="O679" i="7"/>
  <c r="O678" i="7"/>
  <c r="O677" i="7"/>
  <c r="O676" i="7"/>
  <c r="O675" i="7"/>
  <c r="O674" i="7"/>
  <c r="O673" i="7"/>
  <c r="O672" i="7"/>
  <c r="O671" i="7"/>
  <c r="O314" i="7"/>
  <c r="O313" i="7"/>
  <c r="O312" i="7"/>
  <c r="O311" i="7"/>
  <c r="O310" i="7"/>
  <c r="O309" i="7"/>
  <c r="O332" i="7"/>
  <c r="O331" i="7"/>
  <c r="O330" i="7"/>
  <c r="O647" i="7"/>
  <c r="O646" i="7"/>
  <c r="O645" i="7"/>
  <c r="O644" i="7"/>
  <c r="O643" i="7"/>
  <c r="O642" i="7"/>
  <c r="O641" i="7"/>
  <c r="O640" i="7"/>
  <c r="O638" i="7"/>
  <c r="O307" i="7"/>
  <c r="O308" i="7"/>
  <c r="O306" i="7"/>
  <c r="O527" i="7"/>
  <c r="O521" i="7"/>
  <c r="O421" i="7"/>
  <c r="O420" i="7"/>
  <c r="O419" i="7"/>
  <c r="O418" i="7"/>
  <c r="O417" i="7"/>
  <c r="O416" i="7"/>
  <c r="O436" i="7"/>
  <c r="O300" i="7"/>
  <c r="O285" i="7"/>
  <c r="O284" i="7"/>
  <c r="O283" i="7"/>
  <c r="O282" i="7"/>
  <c r="O281" i="7"/>
  <c r="O280" i="7"/>
  <c r="O37" i="7"/>
  <c r="N441" i="7"/>
  <c r="N445" i="7"/>
  <c r="N449" i="7"/>
  <c r="N469" i="7"/>
  <c r="N473" i="7"/>
  <c r="N493" i="7"/>
  <c r="N497" i="7"/>
  <c r="N501" i="7"/>
  <c r="M101" i="7"/>
  <c r="N39" i="7"/>
  <c r="N636" i="7"/>
  <c r="N621" i="7" s="1"/>
  <c r="N98" i="7" s="1"/>
  <c r="N668" i="7"/>
  <c r="N653" i="7" s="1"/>
  <c r="N99" i="7" s="1"/>
  <c r="N700" i="7"/>
  <c r="N685" i="7" s="1"/>
  <c r="N100" i="7" s="1"/>
  <c r="U31" i="7" l="1"/>
  <c r="U60" i="7" s="1"/>
  <c r="U430" i="7"/>
  <c r="U294" i="7"/>
  <c r="T92" i="7"/>
  <c r="AO148" i="1"/>
  <c r="U581" i="7"/>
  <c r="U615" i="7"/>
  <c r="U593" i="7"/>
  <c r="U594" i="7"/>
  <c r="U596" i="7"/>
  <c r="U597" i="7" s="1"/>
  <c r="U526" i="7"/>
  <c r="U520" i="7"/>
  <c r="U566" i="7"/>
  <c r="U562" i="7"/>
  <c r="U558" i="7"/>
  <c r="U554" i="7"/>
  <c r="U38" i="7"/>
  <c r="U42" i="7"/>
  <c r="U35" i="7"/>
  <c r="U587" i="7"/>
  <c r="V583" i="7"/>
  <c r="U575" i="7"/>
  <c r="U699" i="7"/>
  <c r="U697" i="7"/>
  <c r="U695" i="7"/>
  <c r="U693" i="7"/>
  <c r="U691" i="7"/>
  <c r="U690" i="7"/>
  <c r="U667" i="7"/>
  <c r="U698" i="7"/>
  <c r="U694" i="7"/>
  <c r="U696" i="7"/>
  <c r="U692" i="7"/>
  <c r="U666" i="7"/>
  <c r="U664" i="7"/>
  <c r="U662" i="7"/>
  <c r="U665" i="7"/>
  <c r="U663" i="7"/>
  <c r="U661" i="7"/>
  <c r="U659" i="7"/>
  <c r="U635" i="7"/>
  <c r="U634" i="7"/>
  <c r="U660" i="7"/>
  <c r="U631" i="7"/>
  <c r="U629" i="7"/>
  <c r="U627" i="7"/>
  <c r="U633" i="7"/>
  <c r="U658" i="7"/>
  <c r="U632" i="7"/>
  <c r="U630" i="7"/>
  <c r="U628" i="7"/>
  <c r="U626" i="7"/>
  <c r="U61" i="7"/>
  <c r="U28" i="7"/>
  <c r="P609" i="7"/>
  <c r="O39" i="7"/>
  <c r="O636" i="7"/>
  <c r="O621" i="7" s="1"/>
  <c r="O98" i="7" s="1"/>
  <c r="O668" i="7"/>
  <c r="O653" i="7" s="1"/>
  <c r="O99" i="7" s="1"/>
  <c r="O469" i="7"/>
  <c r="O448" i="7"/>
  <c r="O497" i="7"/>
  <c r="O444" i="7"/>
  <c r="O472" i="7"/>
  <c r="P711" i="7"/>
  <c r="P710" i="7"/>
  <c r="P709" i="7"/>
  <c r="P708" i="7"/>
  <c r="P707" i="7"/>
  <c r="P705" i="7"/>
  <c r="P703" i="7"/>
  <c r="P365" i="7"/>
  <c r="P364" i="7"/>
  <c r="P363" i="7"/>
  <c r="P362" i="7"/>
  <c r="P361" i="7"/>
  <c r="P360" i="7"/>
  <c r="P359" i="7"/>
  <c r="P358" i="7"/>
  <c r="P357" i="7"/>
  <c r="P356" i="7"/>
  <c r="P679" i="7"/>
  <c r="P678" i="7"/>
  <c r="P677" i="7"/>
  <c r="P676" i="7"/>
  <c r="P675" i="7"/>
  <c r="P674" i="7"/>
  <c r="P673" i="7"/>
  <c r="P672" i="7"/>
  <c r="P671" i="7"/>
  <c r="P339" i="7"/>
  <c r="P338" i="7"/>
  <c r="P337" i="7"/>
  <c r="P336" i="7"/>
  <c r="P335" i="7"/>
  <c r="P334" i="7"/>
  <c r="P333" i="7"/>
  <c r="P332" i="7"/>
  <c r="P331" i="7"/>
  <c r="P330" i="7"/>
  <c r="P647" i="7"/>
  <c r="P646" i="7"/>
  <c r="P645" i="7"/>
  <c r="P644" i="7"/>
  <c r="P643" i="7"/>
  <c r="P642" i="7"/>
  <c r="P641" i="7"/>
  <c r="P640" i="7"/>
  <c r="P638" i="7"/>
  <c r="P314" i="7"/>
  <c r="P313" i="7"/>
  <c r="P312" i="7"/>
  <c r="P311" i="7"/>
  <c r="P310" i="7"/>
  <c r="P309" i="7"/>
  <c r="P308" i="7"/>
  <c r="P307" i="7"/>
  <c r="P306" i="7"/>
  <c r="P527" i="7"/>
  <c r="P521" i="7"/>
  <c r="P436" i="7"/>
  <c r="P421" i="7"/>
  <c r="P420" i="7"/>
  <c r="P419" i="7"/>
  <c r="P418" i="7"/>
  <c r="P417" i="7"/>
  <c r="P416" i="7"/>
  <c r="P285" i="7"/>
  <c r="P284" i="7"/>
  <c r="P283" i="7"/>
  <c r="P282" i="7"/>
  <c r="P281" i="7"/>
  <c r="P280" i="7"/>
  <c r="P300" i="7"/>
  <c r="P37" i="7"/>
  <c r="O445" i="7"/>
  <c r="O446" i="7"/>
  <c r="O470" i="7"/>
  <c r="O494" i="7"/>
  <c r="O498" i="7"/>
  <c r="O502" i="7"/>
  <c r="O471" i="7"/>
  <c r="O475" i="7"/>
  <c r="O499" i="7"/>
  <c r="O437" i="7"/>
  <c r="O447" i="7"/>
  <c r="O449" i="7"/>
  <c r="O468" i="7"/>
  <c r="O476" i="7"/>
  <c r="O496" i="7"/>
  <c r="O500" i="7"/>
  <c r="O473" i="7"/>
  <c r="O493" i="7"/>
  <c r="O501" i="7"/>
  <c r="N101" i="7"/>
  <c r="O305" i="7"/>
  <c r="O700" i="7"/>
  <c r="O685" i="7" s="1"/>
  <c r="O100" i="7" s="1"/>
  <c r="O301" i="7"/>
  <c r="O443" i="7"/>
  <c r="O442" i="7"/>
  <c r="O450" i="7"/>
  <c r="O474" i="7"/>
  <c r="O467" i="7"/>
  <c r="O495" i="7"/>
  <c r="V31" i="7" l="1"/>
  <c r="V60" i="7" s="1"/>
  <c r="V430" i="7"/>
  <c r="V294" i="7"/>
  <c r="U92" i="7"/>
  <c r="AP148" i="1"/>
  <c r="V581" i="7"/>
  <c r="V615" i="7"/>
  <c r="V593" i="7"/>
  <c r="V594" i="7"/>
  <c r="V596" i="7"/>
  <c r="V597" i="7" s="1"/>
  <c r="V520" i="7"/>
  <c r="V566" i="7"/>
  <c r="V562" i="7"/>
  <c r="V558" i="7"/>
  <c r="V554" i="7"/>
  <c r="V526" i="7"/>
  <c r="V38" i="7"/>
  <c r="V42" i="7"/>
  <c r="V35" i="7"/>
  <c r="V587" i="7"/>
  <c r="W583" i="7"/>
  <c r="V575" i="7"/>
  <c r="V699" i="7"/>
  <c r="V697" i="7"/>
  <c r="V695" i="7"/>
  <c r="V693" i="7"/>
  <c r="V666" i="7"/>
  <c r="V665" i="7"/>
  <c r="V664" i="7"/>
  <c r="V663" i="7"/>
  <c r="V662" i="7"/>
  <c r="V661" i="7"/>
  <c r="V660" i="7"/>
  <c r="V659" i="7"/>
  <c r="V658" i="7"/>
  <c r="V635" i="7"/>
  <c r="V634" i="7"/>
  <c r="V633" i="7"/>
  <c r="V692" i="7"/>
  <c r="V667" i="7"/>
  <c r="V698" i="7"/>
  <c r="V694" i="7"/>
  <c r="V690" i="7"/>
  <c r="V696" i="7"/>
  <c r="V691" i="7"/>
  <c r="V631" i="7"/>
  <c r="V629" i="7"/>
  <c r="V627" i="7"/>
  <c r="V632" i="7"/>
  <c r="V630" i="7"/>
  <c r="V628" i="7"/>
  <c r="V626" i="7"/>
  <c r="V61" i="7"/>
  <c r="V28" i="7"/>
  <c r="Q609" i="7"/>
  <c r="O101" i="7"/>
  <c r="O441" i="7"/>
  <c r="P446" i="7"/>
  <c r="P301" i="7"/>
  <c r="P444" i="7"/>
  <c r="P445" i="7"/>
  <c r="P449" i="7"/>
  <c r="P469" i="7"/>
  <c r="P473" i="7"/>
  <c r="P493" i="7"/>
  <c r="P497" i="7"/>
  <c r="P501" i="7"/>
  <c r="P470" i="7"/>
  <c r="P474" i="7"/>
  <c r="P494" i="7"/>
  <c r="P498" i="7"/>
  <c r="P502" i="7"/>
  <c r="P39" i="7"/>
  <c r="P305" i="7"/>
  <c r="P636" i="7"/>
  <c r="P621" i="7" s="1"/>
  <c r="P98" i="7" s="1"/>
  <c r="P668" i="7"/>
  <c r="P653" i="7" s="1"/>
  <c r="P99" i="7" s="1"/>
  <c r="P700" i="7"/>
  <c r="P685" i="7" s="1"/>
  <c r="P100" i="7" s="1"/>
  <c r="Q711" i="7"/>
  <c r="Q710" i="7"/>
  <c r="Q709" i="7"/>
  <c r="Q708" i="7"/>
  <c r="Q707" i="7"/>
  <c r="Q705" i="7"/>
  <c r="Q703" i="7"/>
  <c r="Q365" i="7"/>
  <c r="Q364" i="7"/>
  <c r="Q363" i="7"/>
  <c r="Q362" i="7"/>
  <c r="Q361" i="7"/>
  <c r="Q360" i="7"/>
  <c r="Q359" i="7"/>
  <c r="Q358" i="7"/>
  <c r="Q357" i="7"/>
  <c r="Q339" i="7"/>
  <c r="Q338" i="7"/>
  <c r="Q337" i="7"/>
  <c r="Q336" i="7"/>
  <c r="Q335" i="7"/>
  <c r="Q334" i="7"/>
  <c r="Q333" i="7"/>
  <c r="Q356" i="7"/>
  <c r="Q679" i="7"/>
  <c r="Q678" i="7"/>
  <c r="Q677" i="7"/>
  <c r="Q676" i="7"/>
  <c r="Q675" i="7"/>
  <c r="Q674" i="7"/>
  <c r="Q673" i="7"/>
  <c r="Q672" i="7"/>
  <c r="Q671" i="7"/>
  <c r="Q332" i="7"/>
  <c r="Q314" i="7"/>
  <c r="Q313" i="7"/>
  <c r="Q312" i="7"/>
  <c r="Q311" i="7"/>
  <c r="Q310" i="7"/>
  <c r="Q309" i="7"/>
  <c r="Q331" i="7"/>
  <c r="Q647" i="7"/>
  <c r="Q646" i="7"/>
  <c r="Q645" i="7"/>
  <c r="Q644" i="7"/>
  <c r="Q643" i="7"/>
  <c r="Q642" i="7"/>
  <c r="Q641" i="7"/>
  <c r="Q640" i="7"/>
  <c r="Q638" i="7"/>
  <c r="Q308" i="7"/>
  <c r="Q307" i="7"/>
  <c r="Q306" i="7"/>
  <c r="Q527" i="7"/>
  <c r="Q521" i="7"/>
  <c r="Q421" i="7"/>
  <c r="Q420" i="7"/>
  <c r="Q419" i="7"/>
  <c r="Q418" i="7"/>
  <c r="Q417" i="7"/>
  <c r="Q416" i="7"/>
  <c r="Q436" i="7"/>
  <c r="Q300" i="7"/>
  <c r="Q285" i="7"/>
  <c r="Q284" i="7"/>
  <c r="Q283" i="7"/>
  <c r="Q282" i="7"/>
  <c r="Q281" i="7"/>
  <c r="Q280" i="7"/>
  <c r="Q37" i="7"/>
  <c r="P442" i="7"/>
  <c r="P450" i="7"/>
  <c r="P448" i="7"/>
  <c r="P443" i="7"/>
  <c r="P447" i="7"/>
  <c r="P467" i="7"/>
  <c r="P471" i="7"/>
  <c r="P475" i="7"/>
  <c r="P495" i="7"/>
  <c r="P499" i="7"/>
  <c r="P437" i="7"/>
  <c r="P468" i="7"/>
  <c r="P472" i="7"/>
  <c r="P476" i="7"/>
  <c r="P496" i="7"/>
  <c r="P500" i="7"/>
  <c r="W31" i="7" l="1"/>
  <c r="W60" i="7" s="1"/>
  <c r="W430" i="7"/>
  <c r="W294" i="7"/>
  <c r="AQ148" i="1"/>
  <c r="V92" i="7"/>
  <c r="W581" i="7"/>
  <c r="W615" i="7"/>
  <c r="W593" i="7"/>
  <c r="W594" i="7"/>
  <c r="W596" i="7"/>
  <c r="W597" i="7" s="1"/>
  <c r="U574" i="7"/>
  <c r="U576" i="7" s="1"/>
  <c r="W526" i="7"/>
  <c r="W520" i="7"/>
  <c r="W558" i="7"/>
  <c r="W566" i="7"/>
  <c r="W562" i="7"/>
  <c r="W554" i="7"/>
  <c r="W38" i="7"/>
  <c r="W42" i="7"/>
  <c r="W35" i="7"/>
  <c r="W587" i="7"/>
  <c r="X583" i="7"/>
  <c r="W575" i="7"/>
  <c r="W699" i="7"/>
  <c r="W698" i="7"/>
  <c r="W697" i="7"/>
  <c r="W696" i="7"/>
  <c r="W695" i="7"/>
  <c r="W694" i="7"/>
  <c r="W693" i="7"/>
  <c r="W692" i="7"/>
  <c r="W691" i="7"/>
  <c r="W667" i="7"/>
  <c r="W690" i="7"/>
  <c r="W666" i="7"/>
  <c r="W664" i="7"/>
  <c r="W665" i="7"/>
  <c r="W663" i="7"/>
  <c r="W661" i="7"/>
  <c r="W659" i="7"/>
  <c r="W635" i="7"/>
  <c r="W633" i="7"/>
  <c r="W660" i="7"/>
  <c r="W632" i="7"/>
  <c r="W630" i="7"/>
  <c r="W628" i="7"/>
  <c r="W626" i="7"/>
  <c r="W662" i="7"/>
  <c r="W658" i="7"/>
  <c r="W634" i="7"/>
  <c r="W631" i="7"/>
  <c r="W629" i="7"/>
  <c r="W627" i="7"/>
  <c r="W28" i="7"/>
  <c r="W61" i="7"/>
  <c r="R609" i="7"/>
  <c r="Q305" i="7"/>
  <c r="Q668" i="7"/>
  <c r="Q653" i="7" s="1"/>
  <c r="Q99" i="7" s="1"/>
  <c r="Q39" i="7"/>
  <c r="Q330" i="7"/>
  <c r="Q636" i="7"/>
  <c r="Q621" i="7" s="1"/>
  <c r="Q98" i="7" s="1"/>
  <c r="Q445" i="7"/>
  <c r="Q447" i="7"/>
  <c r="Q444" i="7"/>
  <c r="Q448" i="7"/>
  <c r="Q468" i="7"/>
  <c r="Q472" i="7"/>
  <c r="Q476" i="7"/>
  <c r="Q496" i="7"/>
  <c r="Q500" i="7"/>
  <c r="Q469" i="7"/>
  <c r="Q473" i="7"/>
  <c r="Q493" i="7"/>
  <c r="Q497" i="7"/>
  <c r="Q501" i="7"/>
  <c r="P441" i="7"/>
  <c r="Q700" i="7"/>
  <c r="Q685" i="7" s="1"/>
  <c r="Q100" i="7" s="1"/>
  <c r="P101" i="7"/>
  <c r="R711" i="7"/>
  <c r="R710" i="7"/>
  <c r="R709" i="7"/>
  <c r="R708" i="7"/>
  <c r="R706" i="7"/>
  <c r="R704" i="7"/>
  <c r="R703" i="7"/>
  <c r="R365" i="7"/>
  <c r="R364" i="7"/>
  <c r="R363" i="7"/>
  <c r="R362" i="7"/>
  <c r="R361" i="7"/>
  <c r="R360" i="7"/>
  <c r="R359" i="7"/>
  <c r="R358" i="7"/>
  <c r="R357" i="7"/>
  <c r="R356" i="7"/>
  <c r="R679" i="7"/>
  <c r="R678" i="7"/>
  <c r="R677" i="7"/>
  <c r="R676" i="7"/>
  <c r="R675" i="7"/>
  <c r="R674" i="7"/>
  <c r="R673" i="7"/>
  <c r="R672" i="7"/>
  <c r="R670" i="7"/>
  <c r="R339" i="7"/>
  <c r="R338" i="7"/>
  <c r="R337" i="7"/>
  <c r="R336" i="7"/>
  <c r="R335" i="7"/>
  <c r="R334" i="7"/>
  <c r="R333" i="7"/>
  <c r="R332" i="7"/>
  <c r="R331" i="7"/>
  <c r="R330" i="7"/>
  <c r="R647" i="7"/>
  <c r="R646" i="7"/>
  <c r="R645" i="7"/>
  <c r="R644" i="7"/>
  <c r="R643" i="7"/>
  <c r="R642" i="7"/>
  <c r="R641" i="7"/>
  <c r="R640" i="7"/>
  <c r="R638" i="7"/>
  <c r="R314" i="7"/>
  <c r="R313" i="7"/>
  <c r="R312" i="7"/>
  <c r="R311" i="7"/>
  <c r="R310" i="7"/>
  <c r="R309" i="7"/>
  <c r="R308" i="7"/>
  <c r="R307" i="7"/>
  <c r="R306" i="7"/>
  <c r="R527" i="7"/>
  <c r="R521" i="7"/>
  <c r="R436" i="7"/>
  <c r="R421" i="7"/>
  <c r="R420" i="7"/>
  <c r="R419" i="7"/>
  <c r="R418" i="7"/>
  <c r="R417" i="7"/>
  <c r="R416" i="7"/>
  <c r="R285" i="7"/>
  <c r="R284" i="7"/>
  <c r="R283" i="7"/>
  <c r="R282" i="7"/>
  <c r="R281" i="7"/>
  <c r="R280" i="7"/>
  <c r="R300" i="7"/>
  <c r="R37" i="7"/>
  <c r="Q301" i="7"/>
  <c r="Q449" i="7"/>
  <c r="Q443" i="7"/>
  <c r="Q442" i="7"/>
  <c r="Q446" i="7"/>
  <c r="Q450" i="7"/>
  <c r="Q470" i="7"/>
  <c r="Q474" i="7"/>
  <c r="Q494" i="7"/>
  <c r="Q498" i="7"/>
  <c r="Q502" i="7"/>
  <c r="Q471" i="7"/>
  <c r="Q475" i="7"/>
  <c r="Q495" i="7"/>
  <c r="Q499" i="7"/>
  <c r="Q437" i="7"/>
  <c r="X31" i="7" l="1"/>
  <c r="X60" i="7" s="1"/>
  <c r="X430" i="7"/>
  <c r="X294" i="7"/>
  <c r="W92" i="7"/>
  <c r="X581" i="7"/>
  <c r="X615" i="7"/>
  <c r="X593" i="7"/>
  <c r="X594" i="7"/>
  <c r="X596" i="7"/>
  <c r="X597" i="7" s="1"/>
  <c r="V574" i="7"/>
  <c r="V576" i="7" s="1"/>
  <c r="X558" i="7"/>
  <c r="X526" i="7"/>
  <c r="X520" i="7"/>
  <c r="X566" i="7"/>
  <c r="X562" i="7"/>
  <c r="X554" i="7"/>
  <c r="X38" i="7"/>
  <c r="X42" i="7"/>
  <c r="X35" i="7"/>
  <c r="X587" i="7"/>
  <c r="Y583" i="7"/>
  <c r="X575" i="7"/>
  <c r="Q467" i="7"/>
  <c r="Q441" i="7"/>
  <c r="X698" i="7"/>
  <c r="X696" i="7"/>
  <c r="X694" i="7"/>
  <c r="X692" i="7"/>
  <c r="X699" i="7"/>
  <c r="X695" i="7"/>
  <c r="X691" i="7"/>
  <c r="X697" i="7"/>
  <c r="X690" i="7"/>
  <c r="X666" i="7"/>
  <c r="X664" i="7"/>
  <c r="X660" i="7"/>
  <c r="X693" i="7"/>
  <c r="X665" i="7"/>
  <c r="X663" i="7"/>
  <c r="X661" i="7"/>
  <c r="X667" i="7"/>
  <c r="X632" i="7"/>
  <c r="X631" i="7"/>
  <c r="X630" i="7"/>
  <c r="X629" i="7"/>
  <c r="X628" i="7"/>
  <c r="X627" i="7"/>
  <c r="X626" i="7"/>
  <c r="X662" i="7"/>
  <c r="X658" i="7"/>
  <c r="X635" i="7"/>
  <c r="X633" i="7"/>
  <c r="X634" i="7"/>
  <c r="X659" i="7"/>
  <c r="X28" i="7"/>
  <c r="X61" i="7"/>
  <c r="S609" i="7"/>
  <c r="B411" i="7"/>
  <c r="E390" i="7" s="1"/>
  <c r="E389" i="7" s="1"/>
  <c r="R305" i="7"/>
  <c r="Q101" i="7"/>
  <c r="S711" i="7"/>
  <c r="S710" i="7"/>
  <c r="S709" i="7"/>
  <c r="S708" i="7"/>
  <c r="S706" i="7"/>
  <c r="S704" i="7"/>
  <c r="S365" i="7"/>
  <c r="S364" i="7"/>
  <c r="S363" i="7"/>
  <c r="S362" i="7"/>
  <c r="S361" i="7"/>
  <c r="S360" i="7"/>
  <c r="S359" i="7"/>
  <c r="S358" i="7"/>
  <c r="S703" i="7"/>
  <c r="S356" i="7"/>
  <c r="S339" i="7"/>
  <c r="S338" i="7"/>
  <c r="S337" i="7"/>
  <c r="S336" i="7"/>
  <c r="S335" i="7"/>
  <c r="S334" i="7"/>
  <c r="S333" i="7"/>
  <c r="S357" i="7"/>
  <c r="S679" i="7"/>
  <c r="S678" i="7"/>
  <c r="S677" i="7"/>
  <c r="S676" i="7"/>
  <c r="S675" i="7"/>
  <c r="S674" i="7"/>
  <c r="S673" i="7"/>
  <c r="S672" i="7"/>
  <c r="S670" i="7"/>
  <c r="S314" i="7"/>
  <c r="S313" i="7"/>
  <c r="S312" i="7"/>
  <c r="S311" i="7"/>
  <c r="S310" i="7"/>
  <c r="S309" i="7"/>
  <c r="S332" i="7"/>
  <c r="S331" i="7"/>
  <c r="S330" i="7"/>
  <c r="S647" i="7"/>
  <c r="S646" i="7"/>
  <c r="S645" i="7"/>
  <c r="S644" i="7"/>
  <c r="S643" i="7"/>
  <c r="S642" i="7"/>
  <c r="S641" i="7"/>
  <c r="S640" i="7"/>
  <c r="S638" i="7"/>
  <c r="S307" i="7"/>
  <c r="S308" i="7"/>
  <c r="S306" i="7"/>
  <c r="S527" i="7"/>
  <c r="S521" i="7"/>
  <c r="S421" i="7"/>
  <c r="S420" i="7"/>
  <c r="S419" i="7"/>
  <c r="S418" i="7"/>
  <c r="S417" i="7"/>
  <c r="S416" i="7"/>
  <c r="S436" i="7"/>
  <c r="S300" i="7"/>
  <c r="S285" i="7"/>
  <c r="S284" i="7"/>
  <c r="S283" i="7"/>
  <c r="S282" i="7"/>
  <c r="S281" i="7"/>
  <c r="S280" i="7"/>
  <c r="S37" i="7"/>
  <c r="R448" i="7"/>
  <c r="R446" i="7"/>
  <c r="R445" i="7"/>
  <c r="R449" i="7"/>
  <c r="R469" i="7"/>
  <c r="R473" i="7"/>
  <c r="R493" i="7"/>
  <c r="R497" i="7"/>
  <c r="R501" i="7"/>
  <c r="R470" i="7"/>
  <c r="R474" i="7"/>
  <c r="R494" i="7"/>
  <c r="R498" i="7"/>
  <c r="R502" i="7"/>
  <c r="R39" i="7"/>
  <c r="R636" i="7"/>
  <c r="R621" i="7" s="1"/>
  <c r="R98" i="7" s="1"/>
  <c r="R668" i="7"/>
  <c r="R653" i="7" s="1"/>
  <c r="R99" i="7" s="1"/>
  <c r="R700" i="7"/>
  <c r="R685" i="7" s="1"/>
  <c r="R100" i="7" s="1"/>
  <c r="R444" i="7"/>
  <c r="R301" i="7"/>
  <c r="R442" i="7"/>
  <c r="R450" i="7"/>
  <c r="R443" i="7"/>
  <c r="R447" i="7"/>
  <c r="R467" i="7"/>
  <c r="R471" i="7"/>
  <c r="R475" i="7"/>
  <c r="R495" i="7"/>
  <c r="R499" i="7"/>
  <c r="R437" i="7"/>
  <c r="R468" i="7"/>
  <c r="R472" i="7"/>
  <c r="R476" i="7"/>
  <c r="R496" i="7"/>
  <c r="R500" i="7"/>
  <c r="Y31" i="7" l="1"/>
  <c r="Y430" i="7"/>
  <c r="Y294" i="7"/>
  <c r="Y581" i="7"/>
  <c r="Y615" i="7"/>
  <c r="X92" i="7"/>
  <c r="Y593" i="7"/>
  <c r="Y594" i="7"/>
  <c r="Y596" i="7"/>
  <c r="Y597" i="7" s="1"/>
  <c r="W574" i="7"/>
  <c r="W576" i="7" s="1"/>
  <c r="Y526" i="7"/>
  <c r="Y520" i="7"/>
  <c r="Y566" i="7"/>
  <c r="Y562" i="7"/>
  <c r="Y558" i="7"/>
  <c r="Y554" i="7"/>
  <c r="Y38" i="7"/>
  <c r="Y42" i="7"/>
  <c r="Y35" i="7"/>
  <c r="Y587" i="7"/>
  <c r="Z583" i="7"/>
  <c r="Y575" i="7"/>
  <c r="E386" i="7"/>
  <c r="B412" i="7"/>
  <c r="E247" i="7"/>
  <c r="E250" i="7"/>
  <c r="E252" i="7"/>
  <c r="E251" i="7"/>
  <c r="E248" i="7"/>
  <c r="E249" i="7"/>
  <c r="R441" i="7"/>
  <c r="Y60" i="7"/>
  <c r="Y690" i="7"/>
  <c r="Y667" i="7"/>
  <c r="Y698" i="7"/>
  <c r="Y696" i="7"/>
  <c r="Y694" i="7"/>
  <c r="Y692" i="7"/>
  <c r="Y693" i="7"/>
  <c r="Y699" i="7"/>
  <c r="Y665" i="7"/>
  <c r="Y663" i="7"/>
  <c r="Y695" i="7"/>
  <c r="Y691" i="7"/>
  <c r="Y697" i="7"/>
  <c r="Y666" i="7"/>
  <c r="Y664" i="7"/>
  <c r="Y662" i="7"/>
  <c r="Y660" i="7"/>
  <c r="Y658" i="7"/>
  <c r="Y634" i="7"/>
  <c r="Y635" i="7"/>
  <c r="Y633" i="7"/>
  <c r="Y632" i="7"/>
  <c r="Y630" i="7"/>
  <c r="Y628" i="7"/>
  <c r="Y626" i="7"/>
  <c r="Y661" i="7"/>
  <c r="Y659" i="7"/>
  <c r="Y631" i="7"/>
  <c r="Y629" i="7"/>
  <c r="Y627" i="7"/>
  <c r="Y61" i="7"/>
  <c r="Y28" i="7"/>
  <c r="C190" i="7"/>
  <c r="T609" i="7"/>
  <c r="S305" i="7"/>
  <c r="T711" i="7"/>
  <c r="T710" i="7"/>
  <c r="T709" i="7"/>
  <c r="T708" i="7"/>
  <c r="T706" i="7"/>
  <c r="T704" i="7"/>
  <c r="T703" i="7"/>
  <c r="T365" i="7"/>
  <c r="T364" i="7"/>
  <c r="T363" i="7"/>
  <c r="T362" i="7"/>
  <c r="T361" i="7"/>
  <c r="T360" i="7"/>
  <c r="T359" i="7"/>
  <c r="T358" i="7"/>
  <c r="T357" i="7"/>
  <c r="T356" i="7"/>
  <c r="T679" i="7"/>
  <c r="T678" i="7"/>
  <c r="T677" i="7"/>
  <c r="T676" i="7"/>
  <c r="T675" i="7"/>
  <c r="T674" i="7"/>
  <c r="T673" i="7"/>
  <c r="T672" i="7"/>
  <c r="T670" i="7"/>
  <c r="T339" i="7"/>
  <c r="T338" i="7"/>
  <c r="T337" i="7"/>
  <c r="T336" i="7"/>
  <c r="T335" i="7"/>
  <c r="T334" i="7"/>
  <c r="T333" i="7"/>
  <c r="T332" i="7"/>
  <c r="T331" i="7"/>
  <c r="T330" i="7"/>
  <c r="T647" i="7"/>
  <c r="T646" i="7"/>
  <c r="T645" i="7"/>
  <c r="T644" i="7"/>
  <c r="T643" i="7"/>
  <c r="T642" i="7"/>
  <c r="T641" i="7"/>
  <c r="T640" i="7"/>
  <c r="T638" i="7"/>
  <c r="T314" i="7"/>
  <c r="T313" i="7"/>
  <c r="T312" i="7"/>
  <c r="T311" i="7"/>
  <c r="T310" i="7"/>
  <c r="T309" i="7"/>
  <c r="T308" i="7"/>
  <c r="T307" i="7"/>
  <c r="T306" i="7"/>
  <c r="T527" i="7"/>
  <c r="T521" i="7"/>
  <c r="T436" i="7"/>
  <c r="T421" i="7"/>
  <c r="T420" i="7"/>
  <c r="T419" i="7"/>
  <c r="T418" i="7"/>
  <c r="T417" i="7"/>
  <c r="T416" i="7"/>
  <c r="T285" i="7"/>
  <c r="T284" i="7"/>
  <c r="T283" i="7"/>
  <c r="T282" i="7"/>
  <c r="T281" i="7"/>
  <c r="T280" i="7"/>
  <c r="T300" i="7"/>
  <c r="T37" i="7"/>
  <c r="S301" i="7"/>
  <c r="S443" i="7"/>
  <c r="S445" i="7"/>
  <c r="S442" i="7"/>
  <c r="S446" i="7"/>
  <c r="S450" i="7"/>
  <c r="S470" i="7"/>
  <c r="S474" i="7"/>
  <c r="S494" i="7"/>
  <c r="S498" i="7"/>
  <c r="S502" i="7"/>
  <c r="S467" i="7"/>
  <c r="S471" i="7"/>
  <c r="S475" i="7"/>
  <c r="S495" i="7"/>
  <c r="S499" i="7"/>
  <c r="S437" i="7"/>
  <c r="R101" i="7"/>
  <c r="S39" i="7"/>
  <c r="S636" i="7"/>
  <c r="S621" i="7" s="1"/>
  <c r="S98" i="7" s="1"/>
  <c r="S668" i="7"/>
  <c r="S653" i="7" s="1"/>
  <c r="S99" i="7" s="1"/>
  <c r="S447" i="7"/>
  <c r="S449" i="7"/>
  <c r="S444" i="7"/>
  <c r="S448" i="7"/>
  <c r="S468" i="7"/>
  <c r="S472" i="7"/>
  <c r="S476" i="7"/>
  <c r="S496" i="7"/>
  <c r="S500" i="7"/>
  <c r="S469" i="7"/>
  <c r="S473" i="7"/>
  <c r="S493" i="7"/>
  <c r="S497" i="7"/>
  <c r="S501" i="7"/>
  <c r="S700" i="7"/>
  <c r="S685" i="7" s="1"/>
  <c r="S100" i="7" s="1"/>
  <c r="Z31" i="7" l="1"/>
  <c r="Z60" i="7" s="1"/>
  <c r="Z430" i="7"/>
  <c r="Z294" i="7"/>
  <c r="Y92" i="7"/>
  <c r="Z581" i="7"/>
  <c r="Z615" i="7"/>
  <c r="Z593" i="7"/>
  <c r="Z594" i="7"/>
  <c r="Z596" i="7"/>
  <c r="Z597" i="7" s="1"/>
  <c r="X574" i="7"/>
  <c r="X576" i="7" s="1"/>
  <c r="Z526" i="7"/>
  <c r="Z554" i="7"/>
  <c r="Z520" i="7"/>
  <c r="Z566" i="7"/>
  <c r="Z562" i="7"/>
  <c r="Z558" i="7"/>
  <c r="Z38" i="7"/>
  <c r="Z42" i="7"/>
  <c r="Z35" i="7"/>
  <c r="Z587" i="7"/>
  <c r="AA583" i="7"/>
  <c r="Z575" i="7"/>
  <c r="E383" i="7"/>
  <c r="E385" i="7"/>
  <c r="E384" i="7"/>
  <c r="E388" i="7"/>
  <c r="E387" i="7"/>
  <c r="S441" i="7"/>
  <c r="Z699" i="7"/>
  <c r="Z697" i="7"/>
  <c r="Z695" i="7"/>
  <c r="Z693" i="7"/>
  <c r="Z691" i="7"/>
  <c r="Z696" i="7"/>
  <c r="Z692" i="7"/>
  <c r="Z690" i="7"/>
  <c r="Z666" i="7"/>
  <c r="Z665" i="7"/>
  <c r="Z664" i="7"/>
  <c r="Z663" i="7"/>
  <c r="Z662" i="7"/>
  <c r="Z661" i="7"/>
  <c r="Z660" i="7"/>
  <c r="Z659" i="7"/>
  <c r="Z658" i="7"/>
  <c r="Z635" i="7"/>
  <c r="Z634" i="7"/>
  <c r="Z633" i="7"/>
  <c r="Z698" i="7"/>
  <c r="Z694" i="7"/>
  <c r="Z667" i="7"/>
  <c r="Z626" i="7"/>
  <c r="Z631" i="7"/>
  <c r="Z629" i="7"/>
  <c r="Z627" i="7"/>
  <c r="Z632" i="7"/>
  <c r="Z630" i="7"/>
  <c r="Z628" i="7"/>
  <c r="Z61" i="7"/>
  <c r="Z28" i="7"/>
  <c r="U609" i="7"/>
  <c r="T305" i="7"/>
  <c r="T700" i="7"/>
  <c r="T685" i="7" s="1"/>
  <c r="T100" i="7" s="1"/>
  <c r="U711" i="7"/>
  <c r="U710" i="7"/>
  <c r="U709" i="7"/>
  <c r="U707" i="7"/>
  <c r="U706" i="7"/>
  <c r="U704" i="7"/>
  <c r="U703" i="7"/>
  <c r="U365" i="7"/>
  <c r="U364" i="7"/>
  <c r="U363" i="7"/>
  <c r="U362" i="7"/>
  <c r="U361" i="7"/>
  <c r="U360" i="7"/>
  <c r="U359" i="7"/>
  <c r="U358" i="7"/>
  <c r="U357" i="7"/>
  <c r="U339" i="7"/>
  <c r="U338" i="7"/>
  <c r="U337" i="7"/>
  <c r="U336" i="7"/>
  <c r="U335" i="7"/>
  <c r="U334" i="7"/>
  <c r="U333" i="7"/>
  <c r="U356" i="7"/>
  <c r="U679" i="7"/>
  <c r="U678" i="7"/>
  <c r="U677" i="7"/>
  <c r="U676" i="7"/>
  <c r="U675" i="7"/>
  <c r="U674" i="7"/>
  <c r="U673" i="7"/>
  <c r="U672" i="7"/>
  <c r="U670" i="7"/>
  <c r="U332" i="7"/>
  <c r="U314" i="7"/>
  <c r="U313" i="7"/>
  <c r="U312" i="7"/>
  <c r="U311" i="7"/>
  <c r="U310" i="7"/>
  <c r="U309" i="7"/>
  <c r="U331" i="7"/>
  <c r="U330" i="7"/>
  <c r="U647" i="7"/>
  <c r="U646" i="7"/>
  <c r="U645" i="7"/>
  <c r="U644" i="7"/>
  <c r="U643" i="7"/>
  <c r="U642" i="7"/>
  <c r="U641" i="7"/>
  <c r="U640" i="7"/>
  <c r="U638" i="7"/>
  <c r="U308" i="7"/>
  <c r="U307" i="7"/>
  <c r="U306" i="7"/>
  <c r="U527" i="7"/>
  <c r="U521" i="7"/>
  <c r="U421" i="7"/>
  <c r="U420" i="7"/>
  <c r="U419" i="7"/>
  <c r="U418" i="7"/>
  <c r="U417" i="7"/>
  <c r="U416" i="7"/>
  <c r="U436" i="7"/>
  <c r="U300" i="7"/>
  <c r="U285" i="7"/>
  <c r="U284" i="7"/>
  <c r="U283" i="7"/>
  <c r="U282" i="7"/>
  <c r="U281" i="7"/>
  <c r="U280" i="7"/>
  <c r="U37" i="7"/>
  <c r="T446" i="7"/>
  <c r="T301" i="7"/>
  <c r="T444" i="7"/>
  <c r="T445" i="7"/>
  <c r="T449" i="7"/>
  <c r="T469" i="7"/>
  <c r="T473" i="7"/>
  <c r="T493" i="7"/>
  <c r="T497" i="7"/>
  <c r="T501" i="7"/>
  <c r="T470" i="7"/>
  <c r="T474" i="7"/>
  <c r="T494" i="7"/>
  <c r="T498" i="7"/>
  <c r="T502" i="7"/>
  <c r="T39" i="7"/>
  <c r="T636" i="7"/>
  <c r="T621" i="7" s="1"/>
  <c r="T98" i="7" s="1"/>
  <c r="T668" i="7"/>
  <c r="T653" i="7" s="1"/>
  <c r="T99" i="7" s="1"/>
  <c r="T442" i="7"/>
  <c r="T450" i="7"/>
  <c r="T448" i="7"/>
  <c r="T443" i="7"/>
  <c r="T447" i="7"/>
  <c r="T467" i="7"/>
  <c r="T471" i="7"/>
  <c r="T475" i="7"/>
  <c r="T495" i="7"/>
  <c r="T499" i="7"/>
  <c r="T437" i="7"/>
  <c r="T468" i="7"/>
  <c r="T472" i="7"/>
  <c r="T476" i="7"/>
  <c r="T496" i="7"/>
  <c r="T500" i="7"/>
  <c r="S101" i="7"/>
  <c r="Z92" i="7" l="1"/>
  <c r="AA31" i="7"/>
  <c r="AA60" i="7" s="1"/>
  <c r="AA430" i="7"/>
  <c r="AA294" i="7"/>
  <c r="AA581" i="7"/>
  <c r="AA615" i="7"/>
  <c r="AA593" i="7"/>
  <c r="AA594" i="7"/>
  <c r="AA596" i="7"/>
  <c r="AA597" i="7" s="1"/>
  <c r="Y574" i="7"/>
  <c r="Y576" i="7" s="1"/>
  <c r="AA526" i="7"/>
  <c r="AA520" i="7"/>
  <c r="AA566" i="7"/>
  <c r="AA562" i="7"/>
  <c r="AA558" i="7"/>
  <c r="AA554" i="7"/>
  <c r="AA38" i="7"/>
  <c r="AA42" i="7"/>
  <c r="AA35" i="7"/>
  <c r="AA587" i="7"/>
  <c r="AB583" i="7"/>
  <c r="AA575" i="7"/>
  <c r="T441" i="7"/>
  <c r="AA699" i="7"/>
  <c r="AA698" i="7"/>
  <c r="AA697" i="7"/>
  <c r="AA696" i="7"/>
  <c r="AA695" i="7"/>
  <c r="AA694" i="7"/>
  <c r="AA693" i="7"/>
  <c r="AA692" i="7"/>
  <c r="AA691" i="7"/>
  <c r="AA667" i="7"/>
  <c r="AA666" i="7"/>
  <c r="AA664" i="7"/>
  <c r="AA662" i="7"/>
  <c r="AA690" i="7"/>
  <c r="AA665" i="7"/>
  <c r="AA663" i="7"/>
  <c r="AA661" i="7"/>
  <c r="AA659" i="7"/>
  <c r="AA635" i="7"/>
  <c r="AA631" i="7"/>
  <c r="AA629" i="7"/>
  <c r="AA627" i="7"/>
  <c r="AA658" i="7"/>
  <c r="AA634" i="7"/>
  <c r="AA632" i="7"/>
  <c r="AA630" i="7"/>
  <c r="AA628" i="7"/>
  <c r="AA626" i="7"/>
  <c r="AA660" i="7"/>
  <c r="AA633" i="7"/>
  <c r="AA28" i="7"/>
  <c r="AA61" i="7"/>
  <c r="V609" i="7"/>
  <c r="U305" i="7"/>
  <c r="U700" i="7"/>
  <c r="U685" i="7" s="1"/>
  <c r="U100" i="7" s="1"/>
  <c r="V711" i="7"/>
  <c r="V710" i="7"/>
  <c r="V709" i="7"/>
  <c r="V707" i="7"/>
  <c r="V706" i="7"/>
  <c r="V704" i="7"/>
  <c r="V703" i="7"/>
  <c r="V365" i="7"/>
  <c r="V364" i="7"/>
  <c r="V363" i="7"/>
  <c r="V362" i="7"/>
  <c r="V361" i="7"/>
  <c r="V360" i="7"/>
  <c r="V359" i="7"/>
  <c r="V358" i="7"/>
  <c r="V357" i="7"/>
  <c r="V356" i="7"/>
  <c r="V679" i="7"/>
  <c r="V678" i="7"/>
  <c r="V677" i="7"/>
  <c r="V676" i="7"/>
  <c r="V675" i="7"/>
  <c r="V674" i="7"/>
  <c r="V673" i="7"/>
  <c r="V672" i="7"/>
  <c r="V670" i="7"/>
  <c r="V339" i="7"/>
  <c r="V338" i="7"/>
  <c r="V337" i="7"/>
  <c r="V336" i="7"/>
  <c r="V335" i="7"/>
  <c r="V334" i="7"/>
  <c r="V333" i="7"/>
  <c r="V332" i="7"/>
  <c r="V331" i="7"/>
  <c r="V330" i="7"/>
  <c r="V647" i="7"/>
  <c r="V646" i="7"/>
  <c r="V645" i="7"/>
  <c r="V644" i="7"/>
  <c r="V643" i="7"/>
  <c r="V642" i="7"/>
  <c r="V641" i="7"/>
  <c r="V640" i="7"/>
  <c r="V638" i="7"/>
  <c r="V314" i="7"/>
  <c r="V313" i="7"/>
  <c r="V312" i="7"/>
  <c r="V311" i="7"/>
  <c r="V310" i="7"/>
  <c r="V309" i="7"/>
  <c r="V308" i="7"/>
  <c r="V307" i="7"/>
  <c r="V306" i="7"/>
  <c r="V527" i="7"/>
  <c r="V521" i="7"/>
  <c r="V436" i="7"/>
  <c r="V421" i="7"/>
  <c r="V420" i="7"/>
  <c r="V419" i="7"/>
  <c r="V418" i="7"/>
  <c r="V417" i="7"/>
  <c r="V416" i="7"/>
  <c r="V285" i="7"/>
  <c r="V284" i="7"/>
  <c r="V283" i="7"/>
  <c r="V282" i="7"/>
  <c r="V281" i="7"/>
  <c r="V280" i="7"/>
  <c r="V300" i="7"/>
  <c r="V37" i="7"/>
  <c r="U301" i="7"/>
  <c r="U449" i="7"/>
  <c r="U443" i="7"/>
  <c r="U442" i="7"/>
  <c r="U446" i="7"/>
  <c r="U450" i="7"/>
  <c r="U470" i="7"/>
  <c r="U474" i="7"/>
  <c r="U494" i="7"/>
  <c r="U498" i="7"/>
  <c r="U502" i="7"/>
  <c r="U467" i="7"/>
  <c r="U471" i="7"/>
  <c r="U475" i="7"/>
  <c r="U495" i="7"/>
  <c r="U499" i="7"/>
  <c r="U437" i="7"/>
  <c r="T101" i="7"/>
  <c r="U39" i="7"/>
  <c r="U636" i="7"/>
  <c r="U621" i="7" s="1"/>
  <c r="U98" i="7" s="1"/>
  <c r="U668" i="7"/>
  <c r="U653" i="7" s="1"/>
  <c r="U99" i="7" s="1"/>
  <c r="U445" i="7"/>
  <c r="U447" i="7"/>
  <c r="U444" i="7"/>
  <c r="U448" i="7"/>
  <c r="U468" i="7"/>
  <c r="U472" i="7"/>
  <c r="U476" i="7"/>
  <c r="U496" i="7"/>
  <c r="U500" i="7"/>
  <c r="U469" i="7"/>
  <c r="U473" i="7"/>
  <c r="U493" i="7"/>
  <c r="U497" i="7"/>
  <c r="U501" i="7"/>
  <c r="AB31" i="7" l="1"/>
  <c r="AB430" i="7"/>
  <c r="AB294" i="7"/>
  <c r="AA92" i="7"/>
  <c r="AB581" i="7"/>
  <c r="AB615" i="7"/>
  <c r="AB593" i="7"/>
  <c r="AB594" i="7"/>
  <c r="AB596" i="7"/>
  <c r="AB597" i="7" s="1"/>
  <c r="Z574" i="7"/>
  <c r="Z576" i="7" s="1"/>
  <c r="AB562" i="7"/>
  <c r="AB554" i="7"/>
  <c r="AB526" i="7"/>
  <c r="AB520" i="7"/>
  <c r="AB566" i="7"/>
  <c r="AB558" i="7"/>
  <c r="AB38" i="7"/>
  <c r="AB35" i="7"/>
  <c r="AB42" i="7"/>
  <c r="AB587" i="7"/>
  <c r="AC583" i="7"/>
  <c r="AB575" i="7"/>
  <c r="U441" i="7"/>
  <c r="AB60" i="7"/>
  <c r="AB699" i="7"/>
  <c r="AB697" i="7"/>
  <c r="AB695" i="7"/>
  <c r="AB693" i="7"/>
  <c r="AB667" i="7"/>
  <c r="AB694" i="7"/>
  <c r="AB691" i="7"/>
  <c r="AB666" i="7"/>
  <c r="AB664" i="7"/>
  <c r="AB696" i="7"/>
  <c r="AB690" i="7"/>
  <c r="AB698" i="7"/>
  <c r="AB692" i="7"/>
  <c r="AB665" i="7"/>
  <c r="AB663" i="7"/>
  <c r="AB661" i="7"/>
  <c r="AB659" i="7"/>
  <c r="AB635" i="7"/>
  <c r="AB633" i="7"/>
  <c r="AB632" i="7"/>
  <c r="AB631" i="7"/>
  <c r="AB630" i="7"/>
  <c r="AB629" i="7"/>
  <c r="AB628" i="7"/>
  <c r="AB627" i="7"/>
  <c r="AB626" i="7"/>
  <c r="AB658" i="7"/>
  <c r="AB634" i="7"/>
  <c r="AB662" i="7"/>
  <c r="AB660" i="7"/>
  <c r="AB28" i="7"/>
  <c r="AB61" i="7"/>
  <c r="W609" i="7"/>
  <c r="W580" i="7"/>
  <c r="V636" i="7"/>
  <c r="V621" i="7" s="1"/>
  <c r="V98" i="7" s="1"/>
  <c r="V700" i="7"/>
  <c r="V685" i="7" s="1"/>
  <c r="V100" i="7" s="1"/>
  <c r="V305" i="7"/>
  <c r="V39" i="7"/>
  <c r="V668" i="7"/>
  <c r="V653" i="7" s="1"/>
  <c r="V99" i="7" s="1"/>
  <c r="W711" i="7"/>
  <c r="W710" i="7"/>
  <c r="W709" i="7"/>
  <c r="W707" i="7"/>
  <c r="W705" i="7"/>
  <c r="W704" i="7"/>
  <c r="W365" i="7"/>
  <c r="W364" i="7"/>
  <c r="W363" i="7"/>
  <c r="W362" i="7"/>
  <c r="W361" i="7"/>
  <c r="W360" i="7"/>
  <c r="W359" i="7"/>
  <c r="W358" i="7"/>
  <c r="W702" i="7"/>
  <c r="W356" i="7"/>
  <c r="W339" i="7"/>
  <c r="W338" i="7"/>
  <c r="W337" i="7"/>
  <c r="W336" i="7"/>
  <c r="W335" i="7"/>
  <c r="W334" i="7"/>
  <c r="W333" i="7"/>
  <c r="W357" i="7"/>
  <c r="W679" i="7"/>
  <c r="W678" i="7"/>
  <c r="W677" i="7"/>
  <c r="W676" i="7"/>
  <c r="W675" i="7"/>
  <c r="W674" i="7"/>
  <c r="W673" i="7"/>
  <c r="W672" i="7"/>
  <c r="W670" i="7"/>
  <c r="W314" i="7"/>
  <c r="W313" i="7"/>
  <c r="W312" i="7"/>
  <c r="W311" i="7"/>
  <c r="W310" i="7"/>
  <c r="W309" i="7"/>
  <c r="W332" i="7"/>
  <c r="W331" i="7"/>
  <c r="W330" i="7"/>
  <c r="W647" i="7"/>
  <c r="W646" i="7"/>
  <c r="W645" i="7"/>
  <c r="W644" i="7"/>
  <c r="W643" i="7"/>
  <c r="W642" i="7"/>
  <c r="W641" i="7"/>
  <c r="W640" i="7"/>
  <c r="W638" i="7"/>
  <c r="W307" i="7"/>
  <c r="W308" i="7"/>
  <c r="W306" i="7"/>
  <c r="W527" i="7"/>
  <c r="W521" i="7"/>
  <c r="W421" i="7"/>
  <c r="W420" i="7"/>
  <c r="W419" i="7"/>
  <c r="W418" i="7"/>
  <c r="W417" i="7"/>
  <c r="W416" i="7"/>
  <c r="W436" i="7"/>
  <c r="W300" i="7"/>
  <c r="W285" i="7"/>
  <c r="W284" i="7"/>
  <c r="W283" i="7"/>
  <c r="W282" i="7"/>
  <c r="W281" i="7"/>
  <c r="W280" i="7"/>
  <c r="W37" i="7"/>
  <c r="V444" i="7"/>
  <c r="V301" i="7"/>
  <c r="V442" i="7"/>
  <c r="V450" i="7"/>
  <c r="V443" i="7"/>
  <c r="V447" i="7"/>
  <c r="V467" i="7"/>
  <c r="V471" i="7"/>
  <c r="V475" i="7"/>
  <c r="V495" i="7"/>
  <c r="V499" i="7"/>
  <c r="V437" i="7"/>
  <c r="V468" i="7"/>
  <c r="V472" i="7"/>
  <c r="V476" i="7"/>
  <c r="V496" i="7"/>
  <c r="V500" i="7"/>
  <c r="V448" i="7"/>
  <c r="V446" i="7"/>
  <c r="V445" i="7"/>
  <c r="V449" i="7"/>
  <c r="V469" i="7"/>
  <c r="V473" i="7"/>
  <c r="V493" i="7"/>
  <c r="V497" i="7"/>
  <c r="V501" i="7"/>
  <c r="V470" i="7"/>
  <c r="V474" i="7"/>
  <c r="V494" i="7"/>
  <c r="V498" i="7"/>
  <c r="V502" i="7"/>
  <c r="U101" i="7"/>
  <c r="AB92" i="7" l="1"/>
  <c r="AC31" i="7"/>
  <c r="AC60" i="7" s="1"/>
  <c r="AC430" i="7"/>
  <c r="AC294" i="7"/>
  <c r="AC581" i="7"/>
  <c r="AC615" i="7"/>
  <c r="AC593" i="7"/>
  <c r="AC594" i="7"/>
  <c r="AC596" i="7"/>
  <c r="AC597" i="7" s="1"/>
  <c r="AA574" i="7"/>
  <c r="AA576" i="7" s="1"/>
  <c r="AC526" i="7"/>
  <c r="AC520" i="7"/>
  <c r="AC566" i="7"/>
  <c r="AC562" i="7"/>
  <c r="AC558" i="7"/>
  <c r="AC554" i="7"/>
  <c r="AC38" i="7"/>
  <c r="AC42" i="7"/>
  <c r="AC35" i="7"/>
  <c r="AC587" i="7"/>
  <c r="AD583" i="7"/>
  <c r="AC575" i="7"/>
  <c r="V441" i="7"/>
  <c r="AC698" i="7"/>
  <c r="AC696" i="7"/>
  <c r="AC694" i="7"/>
  <c r="AC692" i="7"/>
  <c r="AC690" i="7"/>
  <c r="AC667" i="7"/>
  <c r="AC697" i="7"/>
  <c r="AC693" i="7"/>
  <c r="AC699" i="7"/>
  <c r="AC691" i="7"/>
  <c r="AC658" i="7"/>
  <c r="AC695" i="7"/>
  <c r="AC665" i="7"/>
  <c r="AC663" i="7"/>
  <c r="AC661" i="7"/>
  <c r="AC666" i="7"/>
  <c r="AC664" i="7"/>
  <c r="AC662" i="7"/>
  <c r="AC660" i="7"/>
  <c r="AC659" i="7"/>
  <c r="AC632" i="7"/>
  <c r="AC630" i="7"/>
  <c r="AC628" i="7"/>
  <c r="AC626" i="7"/>
  <c r="AC633" i="7"/>
  <c r="AC635" i="7"/>
  <c r="AC634" i="7"/>
  <c r="AC631" i="7"/>
  <c r="AC629" i="7"/>
  <c r="AC627" i="7"/>
  <c r="AC61" i="7"/>
  <c r="AC28" i="7"/>
  <c r="W582" i="7"/>
  <c r="W584" i="7" s="1"/>
  <c r="X609" i="7"/>
  <c r="X580" i="7"/>
  <c r="W206" i="7"/>
  <c r="W169" i="7"/>
  <c r="W76" i="7"/>
  <c r="W90" i="7"/>
  <c r="V101" i="7"/>
  <c r="W305" i="7"/>
  <c r="W39" i="7"/>
  <c r="W668" i="7"/>
  <c r="W653" i="7" s="1"/>
  <c r="W99" i="7" s="1"/>
  <c r="W636" i="7"/>
  <c r="W621" i="7" s="1"/>
  <c r="W98" i="7" s="1"/>
  <c r="W447" i="7"/>
  <c r="W449" i="7"/>
  <c r="W444" i="7"/>
  <c r="W448" i="7"/>
  <c r="W468" i="7"/>
  <c r="W472" i="7"/>
  <c r="W476" i="7"/>
  <c r="W496" i="7"/>
  <c r="W500" i="7"/>
  <c r="W469" i="7"/>
  <c r="W473" i="7"/>
  <c r="W493" i="7"/>
  <c r="W497" i="7"/>
  <c r="W501" i="7"/>
  <c r="X601" i="7"/>
  <c r="W700" i="7"/>
  <c r="W685" i="7" s="1"/>
  <c r="W100" i="7" s="1"/>
  <c r="X711" i="7"/>
  <c r="X710" i="7"/>
  <c r="X708" i="7"/>
  <c r="X707" i="7"/>
  <c r="X705" i="7"/>
  <c r="X704" i="7"/>
  <c r="X702" i="7"/>
  <c r="X365" i="7"/>
  <c r="X364" i="7"/>
  <c r="X363" i="7"/>
  <c r="X362" i="7"/>
  <c r="X361" i="7"/>
  <c r="X359" i="7"/>
  <c r="X358" i="7"/>
  <c r="X357" i="7"/>
  <c r="X356" i="7"/>
  <c r="X679" i="7"/>
  <c r="X678" i="7"/>
  <c r="X677" i="7"/>
  <c r="X676" i="7"/>
  <c r="X675" i="7"/>
  <c r="X674" i="7"/>
  <c r="X673" i="7"/>
  <c r="X672" i="7"/>
  <c r="X670" i="7"/>
  <c r="X339" i="7"/>
  <c r="X338" i="7"/>
  <c r="X337" i="7"/>
  <c r="X336" i="7"/>
  <c r="X335" i="7"/>
  <c r="X334" i="7"/>
  <c r="X333" i="7"/>
  <c r="X332" i="7"/>
  <c r="X331" i="7"/>
  <c r="X330" i="7"/>
  <c r="X647" i="7"/>
  <c r="X646" i="7"/>
  <c r="X645" i="7"/>
  <c r="X644" i="7"/>
  <c r="X643" i="7"/>
  <c r="X642" i="7"/>
  <c r="X641" i="7"/>
  <c r="X640" i="7"/>
  <c r="X638" i="7"/>
  <c r="X314" i="7"/>
  <c r="X313" i="7"/>
  <c r="X312" i="7"/>
  <c r="X311" i="7"/>
  <c r="X310" i="7"/>
  <c r="X309" i="7"/>
  <c r="X308" i="7"/>
  <c r="X307" i="7"/>
  <c r="X306" i="7"/>
  <c r="X527" i="7"/>
  <c r="X521" i="7"/>
  <c r="X436" i="7"/>
  <c r="X421" i="7"/>
  <c r="X420" i="7"/>
  <c r="X419" i="7"/>
  <c r="X418" i="7"/>
  <c r="X417" i="7"/>
  <c r="X416" i="7"/>
  <c r="X360" i="7"/>
  <c r="X285" i="7"/>
  <c r="X284" i="7"/>
  <c r="X283" i="7"/>
  <c r="X282" i="7"/>
  <c r="X281" i="7"/>
  <c r="X280" i="7"/>
  <c r="X300" i="7"/>
  <c r="X37" i="7"/>
  <c r="W301" i="7"/>
  <c r="W443" i="7"/>
  <c r="W445" i="7"/>
  <c r="W442" i="7"/>
  <c r="W446" i="7"/>
  <c r="W450" i="7"/>
  <c r="W470" i="7"/>
  <c r="W474" i="7"/>
  <c r="W494" i="7"/>
  <c r="W498" i="7"/>
  <c r="W502" i="7"/>
  <c r="W467" i="7"/>
  <c r="W471" i="7"/>
  <c r="W475" i="7"/>
  <c r="W495" i="7"/>
  <c r="W499" i="7"/>
  <c r="W437" i="7"/>
  <c r="AD31" i="7" l="1"/>
  <c r="AD60" i="7" s="1"/>
  <c r="AD430" i="7"/>
  <c r="AD294" i="7"/>
  <c r="AC92" i="7"/>
  <c r="AD581" i="7"/>
  <c r="AD615" i="7"/>
  <c r="AD593" i="7"/>
  <c r="AD594" i="7"/>
  <c r="AD596" i="7"/>
  <c r="AD597" i="7" s="1"/>
  <c r="AB574" i="7"/>
  <c r="AB576" i="7" s="1"/>
  <c r="AD566" i="7"/>
  <c r="AD562" i="7"/>
  <c r="AD558" i="7"/>
  <c r="AD554" i="7"/>
  <c r="AD526" i="7"/>
  <c r="AD520" i="7"/>
  <c r="AD38" i="7"/>
  <c r="AD42" i="7"/>
  <c r="AD35" i="7"/>
  <c r="AD587" i="7"/>
  <c r="AE583" i="7"/>
  <c r="AD575" i="7"/>
  <c r="W441" i="7"/>
  <c r="AD698" i="7"/>
  <c r="AD696" i="7"/>
  <c r="AD694" i="7"/>
  <c r="AD692" i="7"/>
  <c r="AD691" i="7"/>
  <c r="AD666" i="7"/>
  <c r="AD665" i="7"/>
  <c r="AD664" i="7"/>
  <c r="AD663" i="7"/>
  <c r="AD662" i="7"/>
  <c r="AD661" i="7"/>
  <c r="AD660" i="7"/>
  <c r="AD659" i="7"/>
  <c r="AD658" i="7"/>
  <c r="AD635" i="7"/>
  <c r="AD634" i="7"/>
  <c r="AD633" i="7"/>
  <c r="AD695" i="7"/>
  <c r="AD690" i="7"/>
  <c r="AD697" i="7"/>
  <c r="AD699" i="7"/>
  <c r="AD693" i="7"/>
  <c r="AD667" i="7"/>
  <c r="AD632" i="7"/>
  <c r="AD630" i="7"/>
  <c r="AD628" i="7"/>
  <c r="AD626" i="7"/>
  <c r="AD631" i="7"/>
  <c r="AD629" i="7"/>
  <c r="AD627" i="7"/>
  <c r="AD61" i="7"/>
  <c r="AD28" i="7"/>
  <c r="X582" i="7"/>
  <c r="X584" i="7" s="1"/>
  <c r="Y609" i="7"/>
  <c r="Y580" i="7"/>
  <c r="X206" i="7"/>
  <c r="X169" i="7"/>
  <c r="X76" i="7"/>
  <c r="X305" i="7"/>
  <c r="W101" i="7"/>
  <c r="X446" i="7"/>
  <c r="X301" i="7"/>
  <c r="X444" i="7"/>
  <c r="X445" i="7"/>
  <c r="X449" i="7"/>
  <c r="X469" i="7"/>
  <c r="X473" i="7"/>
  <c r="X493" i="7"/>
  <c r="X497" i="7"/>
  <c r="X501" i="7"/>
  <c r="X470" i="7"/>
  <c r="X474" i="7"/>
  <c r="X494" i="7"/>
  <c r="X498" i="7"/>
  <c r="X502" i="7"/>
  <c r="Y601" i="7"/>
  <c r="X39" i="7"/>
  <c r="X90" i="7"/>
  <c r="X636" i="7"/>
  <c r="X621" i="7" s="1"/>
  <c r="X98" i="7" s="1"/>
  <c r="X668" i="7"/>
  <c r="X653" i="7" s="1"/>
  <c r="X99" i="7" s="1"/>
  <c r="X700" i="7"/>
  <c r="X685" i="7" s="1"/>
  <c r="X100" i="7" s="1"/>
  <c r="Y711" i="7"/>
  <c r="Y710" i="7"/>
  <c r="Y708" i="7"/>
  <c r="Y707" i="7"/>
  <c r="Y705" i="7"/>
  <c r="Y704" i="7"/>
  <c r="Y365" i="7"/>
  <c r="Y364" i="7"/>
  <c r="Y363" i="7"/>
  <c r="Y362" i="7"/>
  <c r="Y361" i="7"/>
  <c r="Y360" i="7"/>
  <c r="Y359" i="7"/>
  <c r="Y358" i="7"/>
  <c r="Y702" i="7"/>
  <c r="Y357" i="7"/>
  <c r="Y339" i="7"/>
  <c r="Y338" i="7"/>
  <c r="Y337" i="7"/>
  <c r="Y336" i="7"/>
  <c r="Y335" i="7"/>
  <c r="Y334" i="7"/>
  <c r="Y333" i="7"/>
  <c r="Y356" i="7"/>
  <c r="Y679" i="7"/>
  <c r="Y678" i="7"/>
  <c r="Y677" i="7"/>
  <c r="Y676" i="7"/>
  <c r="Y675" i="7"/>
  <c r="Y674" i="7"/>
  <c r="Y673" i="7"/>
  <c r="Y672" i="7"/>
  <c r="Y670" i="7"/>
  <c r="Y332" i="7"/>
  <c r="Y314" i="7"/>
  <c r="Y313" i="7"/>
  <c r="Y312" i="7"/>
  <c r="Y311" i="7"/>
  <c r="Y310" i="7"/>
  <c r="Y309" i="7"/>
  <c r="Y331" i="7"/>
  <c r="Y330" i="7"/>
  <c r="Y647" i="7"/>
  <c r="Y646" i="7"/>
  <c r="Y645" i="7"/>
  <c r="Y644" i="7"/>
  <c r="Y643" i="7"/>
  <c r="Y642" i="7"/>
  <c r="Y641" i="7"/>
  <c r="Y640" i="7"/>
  <c r="Y638" i="7"/>
  <c r="Y308" i="7"/>
  <c r="Y307" i="7"/>
  <c r="Y306" i="7"/>
  <c r="Y527" i="7"/>
  <c r="Y521" i="7"/>
  <c r="Y421" i="7"/>
  <c r="Y420" i="7"/>
  <c r="Y419" i="7"/>
  <c r="Y418" i="7"/>
  <c r="Y417" i="7"/>
  <c r="Y416" i="7"/>
  <c r="Y436" i="7"/>
  <c r="Y300" i="7"/>
  <c r="Y285" i="7"/>
  <c r="Y284" i="7"/>
  <c r="Y283" i="7"/>
  <c r="Y282" i="7"/>
  <c r="Y281" i="7"/>
  <c r="Y280" i="7"/>
  <c r="Y37" i="7"/>
  <c r="X442" i="7"/>
  <c r="X450" i="7"/>
  <c r="X448" i="7"/>
  <c r="X443" i="7"/>
  <c r="X447" i="7"/>
  <c r="X467" i="7"/>
  <c r="X471" i="7"/>
  <c r="X475" i="7"/>
  <c r="X495" i="7"/>
  <c r="X499" i="7"/>
  <c r="X437" i="7"/>
  <c r="X468" i="7"/>
  <c r="X472" i="7"/>
  <c r="X476" i="7"/>
  <c r="X496" i="7"/>
  <c r="X500" i="7"/>
  <c r="AD92" i="7" l="1"/>
  <c r="AE31" i="7"/>
  <c r="AE60" i="7" s="1"/>
  <c r="AE430" i="7"/>
  <c r="AE294" i="7"/>
  <c r="AE581" i="7"/>
  <c r="AE615" i="7"/>
  <c r="AE593" i="7"/>
  <c r="AE594" i="7"/>
  <c r="AE596" i="7"/>
  <c r="AE597" i="7" s="1"/>
  <c r="AC574" i="7"/>
  <c r="AC576" i="7" s="1"/>
  <c r="AE526" i="7"/>
  <c r="AE520" i="7"/>
  <c r="AE566" i="7"/>
  <c r="AE562" i="7"/>
  <c r="AE554" i="7"/>
  <c r="AE558" i="7"/>
  <c r="AE38" i="7"/>
  <c r="AE42" i="7"/>
  <c r="AE35" i="7"/>
  <c r="AE587" i="7"/>
  <c r="AF583" i="7"/>
  <c r="AE575" i="7"/>
  <c r="W111" i="7"/>
  <c r="W112" i="7" s="1"/>
  <c r="X441" i="7"/>
  <c r="AE699" i="7"/>
  <c r="AE698" i="7"/>
  <c r="AE697" i="7"/>
  <c r="AE696" i="7"/>
  <c r="AE695" i="7"/>
  <c r="AE694" i="7"/>
  <c r="AE693" i="7"/>
  <c r="AE692" i="7"/>
  <c r="AE691" i="7"/>
  <c r="AE690" i="7"/>
  <c r="AE665" i="7"/>
  <c r="AE663" i="7"/>
  <c r="AE667" i="7"/>
  <c r="AE666" i="7"/>
  <c r="AE664" i="7"/>
  <c r="AE662" i="7"/>
  <c r="AE660" i="7"/>
  <c r="AE658" i="7"/>
  <c r="AE634" i="7"/>
  <c r="AE626" i="7"/>
  <c r="AE661" i="7"/>
  <c r="AE659" i="7"/>
  <c r="AE633" i="7"/>
  <c r="AE631" i="7"/>
  <c r="AE629" i="7"/>
  <c r="AE627" i="7"/>
  <c r="AE635" i="7"/>
  <c r="AE632" i="7"/>
  <c r="AE630" i="7"/>
  <c r="AE628" i="7"/>
  <c r="AE28" i="7"/>
  <c r="AE61" i="7"/>
  <c r="Y582" i="7"/>
  <c r="Y584" i="7" s="1"/>
  <c r="Z609" i="7"/>
  <c r="Y305" i="7"/>
  <c r="Z580" i="7"/>
  <c r="Y206" i="7"/>
  <c r="Y169" i="7"/>
  <c r="Y76" i="7"/>
  <c r="Y700" i="7"/>
  <c r="Y685" i="7" s="1"/>
  <c r="Y100" i="7" s="1"/>
  <c r="Y39" i="7"/>
  <c r="Z711" i="7"/>
  <c r="Z710" i="7"/>
  <c r="Z708" i="7"/>
  <c r="Z707" i="7"/>
  <c r="Z705" i="7"/>
  <c r="Z704" i="7"/>
  <c r="Z702" i="7"/>
  <c r="Z365" i="7"/>
  <c r="Z364" i="7"/>
  <c r="Z363" i="7"/>
  <c r="Z362" i="7"/>
  <c r="Z361" i="7"/>
  <c r="Z360" i="7"/>
  <c r="Z359" i="7"/>
  <c r="Z358" i="7"/>
  <c r="Z357" i="7"/>
  <c r="Z356" i="7"/>
  <c r="Z679" i="7"/>
  <c r="Z678" i="7"/>
  <c r="Z677" i="7"/>
  <c r="Z676" i="7"/>
  <c r="Z675" i="7"/>
  <c r="Z674" i="7"/>
  <c r="Z673" i="7"/>
  <c r="Z672" i="7"/>
  <c r="Z670" i="7"/>
  <c r="Z339" i="7"/>
  <c r="Z338" i="7"/>
  <c r="Z337" i="7"/>
  <c r="Z336" i="7"/>
  <c r="Z335" i="7"/>
  <c r="Z334" i="7"/>
  <c r="Z333" i="7"/>
  <c r="Z332" i="7"/>
  <c r="Z331" i="7"/>
  <c r="Z330" i="7"/>
  <c r="Z647" i="7"/>
  <c r="Z646" i="7"/>
  <c r="Z645" i="7"/>
  <c r="Z644" i="7"/>
  <c r="Z643" i="7"/>
  <c r="Z642" i="7"/>
  <c r="Z641" i="7"/>
  <c r="Z640" i="7"/>
  <c r="Z638" i="7"/>
  <c r="Z314" i="7"/>
  <c r="Z313" i="7"/>
  <c r="Z312" i="7"/>
  <c r="Z311" i="7"/>
  <c r="Z310" i="7"/>
  <c r="Z309" i="7"/>
  <c r="Z308" i="7"/>
  <c r="Z307" i="7"/>
  <c r="Z306" i="7"/>
  <c r="Z527" i="7"/>
  <c r="Z521" i="7"/>
  <c r="Z436" i="7"/>
  <c r="Z421" i="7"/>
  <c r="Z420" i="7"/>
  <c r="Z419" i="7"/>
  <c r="Z418" i="7"/>
  <c r="Z417" i="7"/>
  <c r="Z416" i="7"/>
  <c r="Z285" i="7"/>
  <c r="Z284" i="7"/>
  <c r="Z283" i="7"/>
  <c r="Z282" i="7"/>
  <c r="Z281" i="7"/>
  <c r="Z280" i="7"/>
  <c r="Z300" i="7"/>
  <c r="Z37" i="7"/>
  <c r="Y301" i="7"/>
  <c r="Y449" i="7"/>
  <c r="Y443" i="7"/>
  <c r="Y442" i="7"/>
  <c r="Y446" i="7"/>
  <c r="Y450" i="7"/>
  <c r="Y470" i="7"/>
  <c r="Y474" i="7"/>
  <c r="Y494" i="7"/>
  <c r="Y498" i="7"/>
  <c r="Y502" i="7"/>
  <c r="Y467" i="7"/>
  <c r="Y471" i="7"/>
  <c r="Y475" i="7"/>
  <c r="Y495" i="7"/>
  <c r="Y499" i="7"/>
  <c r="Y437" i="7"/>
  <c r="Y90" i="7"/>
  <c r="Y636" i="7"/>
  <c r="Y621" i="7" s="1"/>
  <c r="Y98" i="7" s="1"/>
  <c r="Y668" i="7"/>
  <c r="Y653" i="7" s="1"/>
  <c r="Y99" i="7" s="1"/>
  <c r="X101" i="7"/>
  <c r="Y445" i="7"/>
  <c r="Y447" i="7"/>
  <c r="Y444" i="7"/>
  <c r="Y448" i="7"/>
  <c r="Y468" i="7"/>
  <c r="Y472" i="7"/>
  <c r="Y476" i="7"/>
  <c r="Y496" i="7"/>
  <c r="Y500" i="7"/>
  <c r="Y469" i="7"/>
  <c r="Y473" i="7"/>
  <c r="Y493" i="7"/>
  <c r="Y497" i="7"/>
  <c r="Y501" i="7"/>
  <c r="Z601" i="7"/>
  <c r="AF31" i="7" l="1"/>
  <c r="AF60" i="7" s="1"/>
  <c r="AF430" i="7"/>
  <c r="AF294" i="7"/>
  <c r="AE92" i="7"/>
  <c r="AF581" i="7"/>
  <c r="AF615" i="7"/>
  <c r="W601" i="7"/>
  <c r="AF593" i="7"/>
  <c r="AF594" i="7"/>
  <c r="AF596" i="7"/>
  <c r="AF597" i="7" s="1"/>
  <c r="AD574" i="7"/>
  <c r="AD576" i="7" s="1"/>
  <c r="AF558" i="7"/>
  <c r="AF526" i="7"/>
  <c r="AF520" i="7"/>
  <c r="AF566" i="7"/>
  <c r="AF562" i="7"/>
  <c r="AF554" i="7"/>
  <c r="AF38" i="7"/>
  <c r="AF42" i="7"/>
  <c r="AF35" i="7"/>
  <c r="AF587" i="7"/>
  <c r="AG583" i="7"/>
  <c r="AF575" i="7"/>
  <c r="Y441" i="7"/>
  <c r="AF699" i="7"/>
  <c r="AF697" i="7"/>
  <c r="AF695" i="7"/>
  <c r="AF693" i="7"/>
  <c r="AF691" i="7"/>
  <c r="AF698" i="7"/>
  <c r="AF694" i="7"/>
  <c r="AF690" i="7"/>
  <c r="AF665" i="7"/>
  <c r="AF663" i="7"/>
  <c r="AF661" i="7"/>
  <c r="AF659" i="7"/>
  <c r="AF635" i="7"/>
  <c r="AF696" i="7"/>
  <c r="AF692" i="7"/>
  <c r="AF667" i="7"/>
  <c r="AF666" i="7"/>
  <c r="AF664" i="7"/>
  <c r="AF662" i="7"/>
  <c r="AF632" i="7"/>
  <c r="AF631" i="7"/>
  <c r="AF630" i="7"/>
  <c r="AF629" i="7"/>
  <c r="AF628" i="7"/>
  <c r="AF627" i="7"/>
  <c r="AF626" i="7"/>
  <c r="AF633" i="7"/>
  <c r="AF660" i="7"/>
  <c r="AF634" i="7"/>
  <c r="AF658" i="7"/>
  <c r="AF28" i="7"/>
  <c r="AF61" i="7"/>
  <c r="X111" i="7"/>
  <c r="X112" i="7" s="1"/>
  <c r="Z582" i="7"/>
  <c r="Z584" i="7" s="1"/>
  <c r="Z305" i="7"/>
  <c r="AA580" i="7"/>
  <c r="Z206" i="7"/>
  <c r="Z169" i="7"/>
  <c r="Z76" i="7"/>
  <c r="AA711" i="7"/>
  <c r="AA709" i="7"/>
  <c r="AA708" i="7"/>
  <c r="AA707" i="7"/>
  <c r="AA705" i="7"/>
  <c r="AA704" i="7"/>
  <c r="AA365" i="7"/>
  <c r="AA364" i="7"/>
  <c r="AA363" i="7"/>
  <c r="AA362" i="7"/>
  <c r="AA361" i="7"/>
  <c r="AA360" i="7"/>
  <c r="AA359" i="7"/>
  <c r="AA358" i="7"/>
  <c r="AA702" i="7"/>
  <c r="AA356" i="7"/>
  <c r="AA339" i="7"/>
  <c r="AA338" i="7"/>
  <c r="AA337" i="7"/>
  <c r="AA336" i="7"/>
  <c r="AA335" i="7"/>
  <c r="AA334" i="7"/>
  <c r="AA333" i="7"/>
  <c r="AA357" i="7"/>
  <c r="AA679" i="7"/>
  <c r="AA678" i="7"/>
  <c r="AA677" i="7"/>
  <c r="AA676" i="7"/>
  <c r="AA675" i="7"/>
  <c r="AA674" i="7"/>
  <c r="AA673" i="7"/>
  <c r="AA672" i="7"/>
  <c r="AA670" i="7"/>
  <c r="AA314" i="7"/>
  <c r="AA313" i="7"/>
  <c r="AA312" i="7"/>
  <c r="AA311" i="7"/>
  <c r="AA310" i="7"/>
  <c r="AA309" i="7"/>
  <c r="AA332" i="7"/>
  <c r="AA331" i="7"/>
  <c r="AA330" i="7"/>
  <c r="AA647" i="7"/>
  <c r="AA646" i="7"/>
  <c r="AA645" i="7"/>
  <c r="AA644" i="7"/>
  <c r="AA643" i="7"/>
  <c r="AA642" i="7"/>
  <c r="AA641" i="7"/>
  <c r="AA639" i="7"/>
  <c r="AA638" i="7"/>
  <c r="AA307" i="7"/>
  <c r="AA308" i="7"/>
  <c r="AA306" i="7"/>
  <c r="AA527" i="7"/>
  <c r="AA521" i="7"/>
  <c r="AA421" i="7"/>
  <c r="AA420" i="7"/>
  <c r="AA419" i="7"/>
  <c r="AA418" i="7"/>
  <c r="AA417" i="7"/>
  <c r="AA416" i="7"/>
  <c r="AA436" i="7"/>
  <c r="AA300" i="7"/>
  <c r="AA285" i="7"/>
  <c r="AA284" i="7"/>
  <c r="AA283" i="7"/>
  <c r="AA282" i="7"/>
  <c r="AA281" i="7"/>
  <c r="AA280" i="7"/>
  <c r="AA37" i="7"/>
  <c r="Z448" i="7"/>
  <c r="Z446" i="7"/>
  <c r="Z445" i="7"/>
  <c r="Z449" i="7"/>
  <c r="Z469" i="7"/>
  <c r="Z473" i="7"/>
  <c r="Z493" i="7"/>
  <c r="Z497" i="7"/>
  <c r="Z501" i="7"/>
  <c r="Z470" i="7"/>
  <c r="Z474" i="7"/>
  <c r="Z494" i="7"/>
  <c r="Z498" i="7"/>
  <c r="Z502" i="7"/>
  <c r="AA601" i="7"/>
  <c r="Z39" i="7"/>
  <c r="Z90" i="7"/>
  <c r="Z636" i="7"/>
  <c r="Z621" i="7" s="1"/>
  <c r="Z98" i="7" s="1"/>
  <c r="Z668" i="7"/>
  <c r="Z653" i="7" s="1"/>
  <c r="Z99" i="7" s="1"/>
  <c r="Z700" i="7"/>
  <c r="Z685" i="7" s="1"/>
  <c r="Z100" i="7" s="1"/>
  <c r="Z444" i="7"/>
  <c r="Z301" i="7"/>
  <c r="Z442" i="7"/>
  <c r="Z450" i="7"/>
  <c r="Z443" i="7"/>
  <c r="Z447" i="7"/>
  <c r="Z467" i="7"/>
  <c r="Z471" i="7"/>
  <c r="Z475" i="7"/>
  <c r="Z495" i="7"/>
  <c r="Z499" i="7"/>
  <c r="Z437" i="7"/>
  <c r="Z468" i="7"/>
  <c r="Z472" i="7"/>
  <c r="Z476" i="7"/>
  <c r="Z496" i="7"/>
  <c r="Z500" i="7"/>
  <c r="Y101" i="7"/>
  <c r="AG31" i="7" l="1"/>
  <c r="AG60" i="7" s="1"/>
  <c r="AG430" i="7"/>
  <c r="AG294" i="7"/>
  <c r="AF92" i="7"/>
  <c r="AG581" i="7"/>
  <c r="AG615" i="7"/>
  <c r="AG593" i="7"/>
  <c r="AG594" i="7"/>
  <c r="AG596" i="7"/>
  <c r="AG597" i="7" s="1"/>
  <c r="AE574" i="7"/>
  <c r="AE576" i="7" s="1"/>
  <c r="AG526" i="7"/>
  <c r="AG520" i="7"/>
  <c r="AG566" i="7"/>
  <c r="AG562" i="7"/>
  <c r="AG558" i="7"/>
  <c r="AG554" i="7"/>
  <c r="AG38" i="7"/>
  <c r="AG42" i="7"/>
  <c r="AG35" i="7"/>
  <c r="AG587" i="7"/>
  <c r="AH583" i="7"/>
  <c r="AG575" i="7"/>
  <c r="Z111" i="7"/>
  <c r="Z112" i="7" s="1"/>
  <c r="Z441" i="7"/>
  <c r="Y111" i="7"/>
  <c r="Y112" i="7" s="1"/>
  <c r="AG690" i="7"/>
  <c r="AG667" i="7"/>
  <c r="AG699" i="7"/>
  <c r="AG697" i="7"/>
  <c r="AG695" i="7"/>
  <c r="AG693" i="7"/>
  <c r="AG696" i="7"/>
  <c r="AG692" i="7"/>
  <c r="AG666" i="7"/>
  <c r="AG664" i="7"/>
  <c r="AG662" i="7"/>
  <c r="AG698" i="7"/>
  <c r="AG694" i="7"/>
  <c r="AG691" i="7"/>
  <c r="AG665" i="7"/>
  <c r="AG663" i="7"/>
  <c r="AG661" i="7"/>
  <c r="AG659" i="7"/>
  <c r="AG635" i="7"/>
  <c r="AG633" i="7"/>
  <c r="AG660" i="7"/>
  <c r="AG631" i="7"/>
  <c r="AG629" i="7"/>
  <c r="AG627" i="7"/>
  <c r="AG634" i="7"/>
  <c r="AG658" i="7"/>
  <c r="AG632" i="7"/>
  <c r="AG630" i="7"/>
  <c r="AG628" i="7"/>
  <c r="AG626" i="7"/>
  <c r="AG716" i="7"/>
  <c r="AG61" i="7"/>
  <c r="AG28" i="7"/>
  <c r="AA305" i="7"/>
  <c r="AA582" i="7"/>
  <c r="AA584" i="7" s="1"/>
  <c r="AB609" i="7"/>
  <c r="AB580" i="7"/>
  <c r="AA206" i="7"/>
  <c r="AA169" i="7"/>
  <c r="AA76" i="7"/>
  <c r="AA668" i="7"/>
  <c r="AA653" i="7" s="1"/>
  <c r="AA99" i="7" s="1"/>
  <c r="AA636" i="7"/>
  <c r="AA621" i="7" s="1"/>
  <c r="AA98" i="7" s="1"/>
  <c r="AA90" i="7"/>
  <c r="AB711" i="7"/>
  <c r="AB709" i="7"/>
  <c r="AB708" i="7"/>
  <c r="AB706" i="7"/>
  <c r="AB705" i="7"/>
  <c r="AB704" i="7"/>
  <c r="AB702" i="7"/>
  <c r="AB365" i="7"/>
  <c r="AB364" i="7"/>
  <c r="AB363" i="7"/>
  <c r="AB362" i="7"/>
  <c r="AB361" i="7"/>
  <c r="AB360" i="7"/>
  <c r="AB359" i="7"/>
  <c r="AB358" i="7"/>
  <c r="AB357" i="7"/>
  <c r="AB356" i="7"/>
  <c r="AB679" i="7"/>
  <c r="AB678" i="7"/>
  <c r="AB677" i="7"/>
  <c r="AB676" i="7"/>
  <c r="AB675" i="7"/>
  <c r="AB674" i="7"/>
  <c r="AB673" i="7"/>
  <c r="AB672" i="7"/>
  <c r="AB670" i="7"/>
  <c r="AB339" i="7"/>
  <c r="AB338" i="7"/>
  <c r="AB337" i="7"/>
  <c r="AB336" i="7"/>
  <c r="AB335" i="7"/>
  <c r="AB334" i="7"/>
  <c r="AB333" i="7"/>
  <c r="AB332" i="7"/>
  <c r="AB331" i="7"/>
  <c r="AB330" i="7"/>
  <c r="AB647" i="7"/>
  <c r="AB646" i="7"/>
  <c r="AB645" i="7"/>
  <c r="AB644" i="7"/>
  <c r="AB643" i="7"/>
  <c r="AB642" i="7"/>
  <c r="AB641" i="7"/>
  <c r="AB639" i="7"/>
  <c r="AB638" i="7"/>
  <c r="AB314" i="7"/>
  <c r="AB313" i="7"/>
  <c r="AB312" i="7"/>
  <c r="AB311" i="7"/>
  <c r="AB310" i="7"/>
  <c r="AB309" i="7"/>
  <c r="AB308" i="7"/>
  <c r="AB307" i="7"/>
  <c r="AB306" i="7"/>
  <c r="AB305" i="7"/>
  <c r="AB527" i="7"/>
  <c r="AB521" i="7"/>
  <c r="AB436" i="7"/>
  <c r="AB421" i="7"/>
  <c r="AB420" i="7"/>
  <c r="AB419" i="7"/>
  <c r="AB418" i="7"/>
  <c r="AB417" i="7"/>
  <c r="AB416" i="7"/>
  <c r="AB300" i="7"/>
  <c r="AB285" i="7"/>
  <c r="AB284" i="7"/>
  <c r="AB283" i="7"/>
  <c r="AB282" i="7"/>
  <c r="AB281" i="7"/>
  <c r="AB280" i="7"/>
  <c r="AB37" i="7"/>
  <c r="AA447" i="7"/>
  <c r="AA449" i="7"/>
  <c r="AA444" i="7"/>
  <c r="AA448" i="7"/>
  <c r="AA468" i="7"/>
  <c r="AA472" i="7"/>
  <c r="AA476" i="7"/>
  <c r="AA496" i="7"/>
  <c r="AA500" i="7"/>
  <c r="AA469" i="7"/>
  <c r="AA473" i="7"/>
  <c r="AA493" i="7"/>
  <c r="AA497" i="7"/>
  <c r="AA501" i="7"/>
  <c r="AB601" i="7"/>
  <c r="Z101" i="7"/>
  <c r="AA39" i="7"/>
  <c r="AA700" i="7"/>
  <c r="AA685" i="7" s="1"/>
  <c r="AA100" i="7" s="1"/>
  <c r="AA301" i="7"/>
  <c r="AA443" i="7"/>
  <c r="AA445" i="7"/>
  <c r="AA442" i="7"/>
  <c r="AA446" i="7"/>
  <c r="AA450" i="7"/>
  <c r="AA470" i="7"/>
  <c r="AA474" i="7"/>
  <c r="AA494" i="7"/>
  <c r="AA498" i="7"/>
  <c r="AA502" i="7"/>
  <c r="AA467" i="7"/>
  <c r="AA471" i="7"/>
  <c r="AA475" i="7"/>
  <c r="AA495" i="7"/>
  <c r="AA499" i="7"/>
  <c r="AA437" i="7"/>
  <c r="AG92" i="7" l="1"/>
  <c r="AH31" i="7"/>
  <c r="AH60" i="7" s="1"/>
  <c r="AH430" i="7"/>
  <c r="AH294" i="7"/>
  <c r="AH581" i="7"/>
  <c r="AH615" i="7"/>
  <c r="AH593" i="7"/>
  <c r="AH594" i="7"/>
  <c r="AH596" i="7"/>
  <c r="AH597" i="7" s="1"/>
  <c r="AF574" i="7"/>
  <c r="AF576" i="7" s="1"/>
  <c r="AH520" i="7"/>
  <c r="AH558" i="7"/>
  <c r="AH526" i="7"/>
  <c r="AH566" i="7"/>
  <c r="AH562" i="7"/>
  <c r="AH554" i="7"/>
  <c r="AH38" i="7"/>
  <c r="AH42" i="7"/>
  <c r="AH35" i="7"/>
  <c r="AH587" i="7"/>
  <c r="AI583" i="7"/>
  <c r="AH575" i="7"/>
  <c r="AA441" i="7"/>
  <c r="AH698" i="7"/>
  <c r="AH696" i="7"/>
  <c r="AH694" i="7"/>
  <c r="AH692" i="7"/>
  <c r="AH699" i="7"/>
  <c r="AH695" i="7"/>
  <c r="AH667" i="7"/>
  <c r="AH666" i="7"/>
  <c r="AH665" i="7"/>
  <c r="AH664" i="7"/>
  <c r="AH663" i="7"/>
  <c r="AH662" i="7"/>
  <c r="AH661" i="7"/>
  <c r="AH660" i="7"/>
  <c r="AH659" i="7"/>
  <c r="AH658" i="7"/>
  <c r="AH635" i="7"/>
  <c r="AH634" i="7"/>
  <c r="AH633" i="7"/>
  <c r="AH697" i="7"/>
  <c r="AH693" i="7"/>
  <c r="AH691" i="7"/>
  <c r="AH690" i="7"/>
  <c r="AH632" i="7"/>
  <c r="AH630" i="7"/>
  <c r="AH628" i="7"/>
  <c r="AH626" i="7"/>
  <c r="AH631" i="7"/>
  <c r="AH629" i="7"/>
  <c r="AH627" i="7"/>
  <c r="AH716" i="7"/>
  <c r="AH61" i="7"/>
  <c r="AH28" i="7"/>
  <c r="AB582" i="7"/>
  <c r="AB584" i="7" s="1"/>
  <c r="AC609" i="7"/>
  <c r="AC580" i="7"/>
  <c r="AB206" i="7"/>
  <c r="AB169" i="7"/>
  <c r="AB76" i="7"/>
  <c r="AA101" i="7"/>
  <c r="AB636" i="7"/>
  <c r="AB621" i="7" s="1"/>
  <c r="AB98" i="7" s="1"/>
  <c r="AB700" i="7"/>
  <c r="AB685" i="7" s="1"/>
  <c r="AB100" i="7" s="1"/>
  <c r="AB39" i="7"/>
  <c r="AB668" i="7"/>
  <c r="AB653" i="7" s="1"/>
  <c r="AB99" i="7" s="1"/>
  <c r="AB90" i="7"/>
  <c r="AC711" i="7"/>
  <c r="AC709" i="7"/>
  <c r="AC708" i="7"/>
  <c r="AC706" i="7"/>
  <c r="AC705" i="7"/>
  <c r="AC704" i="7"/>
  <c r="AC365" i="7"/>
  <c r="AC364" i="7"/>
  <c r="AC363" i="7"/>
  <c r="AC362" i="7"/>
  <c r="AC361" i="7"/>
  <c r="AC360" i="7"/>
  <c r="AC359" i="7"/>
  <c r="AC358" i="7"/>
  <c r="AC702" i="7"/>
  <c r="AC357" i="7"/>
  <c r="AC339" i="7"/>
  <c r="AC338" i="7"/>
  <c r="AC337" i="7"/>
  <c r="AC336" i="7"/>
  <c r="AC335" i="7"/>
  <c r="AC334" i="7"/>
  <c r="AC333" i="7"/>
  <c r="AC356" i="7"/>
  <c r="AC679" i="7"/>
  <c r="AC678" i="7"/>
  <c r="AC677" i="7"/>
  <c r="AC676" i="7"/>
  <c r="AC675" i="7"/>
  <c r="AC674" i="7"/>
  <c r="AC673" i="7"/>
  <c r="AC672" i="7"/>
  <c r="AC670" i="7"/>
  <c r="AC332" i="7"/>
  <c r="AC314" i="7"/>
  <c r="AC313" i="7"/>
  <c r="AC312" i="7"/>
  <c r="AC311" i="7"/>
  <c r="AC310" i="7"/>
  <c r="AC309" i="7"/>
  <c r="AC331" i="7"/>
  <c r="AC330" i="7"/>
  <c r="AC647" i="7"/>
  <c r="AC646" i="7"/>
  <c r="AC645" i="7"/>
  <c r="AC644" i="7"/>
  <c r="AC643" i="7"/>
  <c r="AC642" i="7"/>
  <c r="AC641" i="7"/>
  <c r="AC639" i="7"/>
  <c r="AC638" i="7"/>
  <c r="AC308" i="7"/>
  <c r="AC307" i="7"/>
  <c r="AC306" i="7"/>
  <c r="AC305" i="7"/>
  <c r="AC527" i="7"/>
  <c r="AC521" i="7"/>
  <c r="AC421" i="7"/>
  <c r="AC420" i="7"/>
  <c r="AC419" i="7"/>
  <c r="AC418" i="7"/>
  <c r="AC417" i="7"/>
  <c r="AC416" i="7"/>
  <c r="AC436" i="7"/>
  <c r="AC300" i="7"/>
  <c r="AC285" i="7"/>
  <c r="AC284" i="7"/>
  <c r="AC283" i="7"/>
  <c r="AC282" i="7"/>
  <c r="AC281" i="7"/>
  <c r="AC280" i="7"/>
  <c r="AC37" i="7"/>
  <c r="AB446" i="7"/>
  <c r="AB301" i="7"/>
  <c r="AB444" i="7"/>
  <c r="AB443" i="7"/>
  <c r="AB447" i="7"/>
  <c r="AB467" i="7"/>
  <c r="AB471" i="7"/>
  <c r="AB475" i="7"/>
  <c r="AB495" i="7"/>
  <c r="AB499" i="7"/>
  <c r="AB437" i="7"/>
  <c r="AB468" i="7"/>
  <c r="AB472" i="7"/>
  <c r="AB476" i="7"/>
  <c r="AB496" i="7"/>
  <c r="AB500" i="7"/>
  <c r="AB442" i="7"/>
  <c r="AB450" i="7"/>
  <c r="AB448" i="7"/>
  <c r="AB441" i="7"/>
  <c r="AB445" i="7"/>
  <c r="AB449" i="7"/>
  <c r="AB469" i="7"/>
  <c r="AB473" i="7"/>
  <c r="AB493" i="7"/>
  <c r="AB497" i="7"/>
  <c r="AB501" i="7"/>
  <c r="AB470" i="7"/>
  <c r="AB474" i="7"/>
  <c r="AB494" i="7"/>
  <c r="AB498" i="7"/>
  <c r="AB502" i="7"/>
  <c r="AC601" i="7"/>
  <c r="AI31" i="7" l="1"/>
  <c r="AI60" i="7" s="1"/>
  <c r="AI430" i="7"/>
  <c r="AI294" i="7"/>
  <c r="AH92" i="7"/>
  <c r="AI581" i="7"/>
  <c r="AI615" i="7"/>
  <c r="AI593" i="7"/>
  <c r="AI594" i="7"/>
  <c r="AI596" i="7"/>
  <c r="AI597" i="7" s="1"/>
  <c r="AG574" i="7"/>
  <c r="AG576" i="7" s="1"/>
  <c r="AI526" i="7"/>
  <c r="AI520" i="7"/>
  <c r="AI566" i="7"/>
  <c r="AI562" i="7"/>
  <c r="AI558" i="7"/>
  <c r="AI554" i="7"/>
  <c r="AI38" i="7"/>
  <c r="AI42" i="7"/>
  <c r="AI35" i="7"/>
  <c r="AI587" i="7"/>
  <c r="AJ583" i="7"/>
  <c r="AI575" i="7"/>
  <c r="AB111" i="7"/>
  <c r="AB112" i="7" s="1"/>
  <c r="AA111" i="7"/>
  <c r="AA112" i="7" s="1"/>
  <c r="AI699" i="7"/>
  <c r="AI698" i="7"/>
  <c r="AI697" i="7"/>
  <c r="AI696" i="7"/>
  <c r="AI695" i="7"/>
  <c r="AI694" i="7"/>
  <c r="AI693" i="7"/>
  <c r="AI692" i="7"/>
  <c r="AI691" i="7"/>
  <c r="AI666" i="7"/>
  <c r="AI662" i="7"/>
  <c r="AI667" i="7"/>
  <c r="AI690" i="7"/>
  <c r="AI665" i="7"/>
  <c r="AI663" i="7"/>
  <c r="AI661" i="7"/>
  <c r="AI664" i="7"/>
  <c r="AI660" i="7"/>
  <c r="AI658" i="7"/>
  <c r="AI634" i="7"/>
  <c r="AI632" i="7"/>
  <c r="AI630" i="7"/>
  <c r="AI628" i="7"/>
  <c r="AI626" i="7"/>
  <c r="AI635" i="7"/>
  <c r="AI631" i="7"/>
  <c r="AI629" i="7"/>
  <c r="AI627" i="7"/>
  <c r="AI659" i="7"/>
  <c r="AI633" i="7"/>
  <c r="AI716" i="7"/>
  <c r="AI28" i="7"/>
  <c r="AI61" i="7"/>
  <c r="AC582" i="7"/>
  <c r="AC584" i="7" s="1"/>
  <c r="AD609" i="7"/>
  <c r="AD580" i="7"/>
  <c r="AC206" i="7"/>
  <c r="AC169" i="7"/>
  <c r="AC76" i="7"/>
  <c r="AB101" i="7"/>
  <c r="AC700" i="7"/>
  <c r="AC685" i="7" s="1"/>
  <c r="AC100" i="7" s="1"/>
  <c r="AC39" i="7"/>
  <c r="AD710" i="7"/>
  <c r="AD709" i="7"/>
  <c r="AD708" i="7"/>
  <c r="AD706" i="7"/>
  <c r="AD705" i="7"/>
  <c r="AD704" i="7"/>
  <c r="AD702" i="7"/>
  <c r="AD365" i="7"/>
  <c r="AD364" i="7"/>
  <c r="AD363" i="7"/>
  <c r="AD362" i="7"/>
  <c r="AD361" i="7"/>
  <c r="AD360" i="7"/>
  <c r="AD359" i="7"/>
  <c r="AD358" i="7"/>
  <c r="AD357" i="7"/>
  <c r="AD356" i="7"/>
  <c r="AD679" i="7"/>
  <c r="AD678" i="7"/>
  <c r="AD677" i="7"/>
  <c r="AD676" i="7"/>
  <c r="AD675" i="7"/>
  <c r="AD674" i="7"/>
  <c r="AD673" i="7"/>
  <c r="AD672" i="7"/>
  <c r="AD670" i="7"/>
  <c r="AD339" i="7"/>
  <c r="AD338" i="7"/>
  <c r="AD337" i="7"/>
  <c r="AD336" i="7"/>
  <c r="AD335" i="7"/>
  <c r="AD334" i="7"/>
  <c r="AD333" i="7"/>
  <c r="AD332" i="7"/>
  <c r="AD331" i="7"/>
  <c r="AD330" i="7"/>
  <c r="AD647" i="7"/>
  <c r="AD646" i="7"/>
  <c r="AD645" i="7"/>
  <c r="AD644" i="7"/>
  <c r="AD643" i="7"/>
  <c r="AD642" i="7"/>
  <c r="AD641" i="7"/>
  <c r="AD639" i="7"/>
  <c r="AD638" i="7"/>
  <c r="AD314" i="7"/>
  <c r="AD313" i="7"/>
  <c r="AD312" i="7"/>
  <c r="AD311" i="7"/>
  <c r="AD310" i="7"/>
  <c r="AD309" i="7"/>
  <c r="AD308" i="7"/>
  <c r="AD307" i="7"/>
  <c r="AD306" i="7"/>
  <c r="AD305" i="7"/>
  <c r="AD527" i="7"/>
  <c r="AD521" i="7"/>
  <c r="AD436" i="7"/>
  <c r="AD421" i="7"/>
  <c r="AD420" i="7"/>
  <c r="AD419" i="7"/>
  <c r="AD418" i="7"/>
  <c r="AD417" i="7"/>
  <c r="AD416" i="7"/>
  <c r="AD300" i="7"/>
  <c r="AD285" i="7"/>
  <c r="AD284" i="7"/>
  <c r="AD283" i="7"/>
  <c r="AD282" i="7"/>
  <c r="AD281" i="7"/>
  <c r="AD280" i="7"/>
  <c r="AD37" i="7"/>
  <c r="AC301" i="7"/>
  <c r="AC445" i="7"/>
  <c r="AC443" i="7"/>
  <c r="AC442" i="7"/>
  <c r="AC446" i="7"/>
  <c r="AC450" i="7"/>
  <c r="AC470" i="7"/>
  <c r="AC474" i="7"/>
  <c r="AC494" i="7"/>
  <c r="AC498" i="7"/>
  <c r="AC502" i="7"/>
  <c r="AC467" i="7"/>
  <c r="AC471" i="7"/>
  <c r="AC475" i="7"/>
  <c r="AC495" i="7"/>
  <c r="AC499" i="7"/>
  <c r="AC437" i="7"/>
  <c r="AC90" i="7"/>
  <c r="AC636" i="7"/>
  <c r="AC621" i="7" s="1"/>
  <c r="AC98" i="7" s="1"/>
  <c r="AC668" i="7"/>
  <c r="AC653" i="7" s="1"/>
  <c r="AC99" i="7" s="1"/>
  <c r="AC441" i="7"/>
  <c r="AC449" i="7"/>
  <c r="AC447" i="7"/>
  <c r="AC444" i="7"/>
  <c r="AC448" i="7"/>
  <c r="AC468" i="7"/>
  <c r="AC472" i="7"/>
  <c r="AC476" i="7"/>
  <c r="AC496" i="7"/>
  <c r="AC500" i="7"/>
  <c r="AC469" i="7"/>
  <c r="AC473" i="7"/>
  <c r="AC493" i="7"/>
  <c r="AC497" i="7"/>
  <c r="AC501" i="7"/>
  <c r="AD601" i="7"/>
  <c r="AI92" i="7" l="1"/>
  <c r="AJ31" i="7"/>
  <c r="AJ60" i="7" s="1"/>
  <c r="AJ430" i="7"/>
  <c r="AJ294" i="7"/>
  <c r="AJ581" i="7"/>
  <c r="AJ615" i="7"/>
  <c r="AJ593" i="7"/>
  <c r="AJ594" i="7"/>
  <c r="AJ596" i="7"/>
  <c r="AJ597" i="7" s="1"/>
  <c r="AH574" i="7"/>
  <c r="AH576" i="7" s="1"/>
  <c r="AJ562" i="7"/>
  <c r="AJ558" i="7"/>
  <c r="AJ554" i="7"/>
  <c r="AJ526" i="7"/>
  <c r="AJ520" i="7"/>
  <c r="AJ566" i="7"/>
  <c r="AJ38" i="7"/>
  <c r="AJ42" i="7"/>
  <c r="AJ35" i="7"/>
  <c r="AJ587" i="7"/>
  <c r="AK583" i="7"/>
  <c r="AJ575" i="7"/>
  <c r="AJ698" i="7"/>
  <c r="AJ696" i="7"/>
  <c r="AJ694" i="7"/>
  <c r="AJ692" i="7"/>
  <c r="AJ690" i="7"/>
  <c r="AJ697" i="7"/>
  <c r="AJ667" i="7"/>
  <c r="AJ693" i="7"/>
  <c r="AJ691" i="7"/>
  <c r="AJ665" i="7"/>
  <c r="AJ663" i="7"/>
  <c r="AJ699" i="7"/>
  <c r="AJ695" i="7"/>
  <c r="AJ666" i="7"/>
  <c r="AJ664" i="7"/>
  <c r="AJ662" i="7"/>
  <c r="AJ660" i="7"/>
  <c r="AJ658" i="7"/>
  <c r="AJ634" i="7"/>
  <c r="AJ632" i="7"/>
  <c r="AJ631" i="7"/>
  <c r="AJ630" i="7"/>
  <c r="AJ629" i="7"/>
  <c r="AJ628" i="7"/>
  <c r="AJ627" i="7"/>
  <c r="AJ626" i="7"/>
  <c r="AJ635" i="7"/>
  <c r="AJ659" i="7"/>
  <c r="AJ633" i="7"/>
  <c r="AJ661" i="7"/>
  <c r="AJ716" i="7"/>
  <c r="AJ28" i="7"/>
  <c r="AJ61" i="7"/>
  <c r="AD582" i="7"/>
  <c r="AD584" i="7" s="1"/>
  <c r="AE609" i="7"/>
  <c r="AE580" i="7"/>
  <c r="AD206" i="7"/>
  <c r="AD169" i="7"/>
  <c r="AD76" i="7"/>
  <c r="AE710" i="7"/>
  <c r="AE709" i="7"/>
  <c r="AE708" i="7"/>
  <c r="AE706" i="7"/>
  <c r="AE705" i="7"/>
  <c r="AE704" i="7"/>
  <c r="AE702" i="7"/>
  <c r="AE365" i="7"/>
  <c r="AE364" i="7"/>
  <c r="AE363" i="7"/>
  <c r="AE362" i="7"/>
  <c r="AE361" i="7"/>
  <c r="AE360" i="7"/>
  <c r="AE359" i="7"/>
  <c r="AE358" i="7"/>
  <c r="AE356" i="7"/>
  <c r="AE339" i="7"/>
  <c r="AE338" i="7"/>
  <c r="AE337" i="7"/>
  <c r="AE336" i="7"/>
  <c r="AE335" i="7"/>
  <c r="AE334" i="7"/>
  <c r="AE333" i="7"/>
  <c r="AE357" i="7"/>
  <c r="AE679" i="7"/>
  <c r="AE678" i="7"/>
  <c r="AE677" i="7"/>
  <c r="AE676" i="7"/>
  <c r="AE675" i="7"/>
  <c r="AE674" i="7"/>
  <c r="AE673" i="7"/>
  <c r="AE672" i="7"/>
  <c r="AE670" i="7"/>
  <c r="AE314" i="7"/>
  <c r="AE313" i="7"/>
  <c r="AE312" i="7"/>
  <c r="AE311" i="7"/>
  <c r="AE310" i="7"/>
  <c r="AE309" i="7"/>
  <c r="AE332" i="7"/>
  <c r="AE331" i="7"/>
  <c r="AE330" i="7"/>
  <c r="AE647" i="7"/>
  <c r="AE646" i="7"/>
  <c r="AE645" i="7"/>
  <c r="AE644" i="7"/>
  <c r="AE643" i="7"/>
  <c r="AE642" i="7"/>
  <c r="AE641" i="7"/>
  <c r="AE639" i="7"/>
  <c r="AE638" i="7"/>
  <c r="AE307" i="7"/>
  <c r="AE308" i="7"/>
  <c r="AE306" i="7"/>
  <c r="AE305" i="7"/>
  <c r="AE527" i="7"/>
  <c r="AE521" i="7"/>
  <c r="AE421" i="7"/>
  <c r="AE420" i="7"/>
  <c r="AE419" i="7"/>
  <c r="AE418" i="7"/>
  <c r="AE417" i="7"/>
  <c r="AE416" i="7"/>
  <c r="AE436" i="7"/>
  <c r="AE300" i="7"/>
  <c r="AE285" i="7"/>
  <c r="AE284" i="7"/>
  <c r="AE283" i="7"/>
  <c r="AE282" i="7"/>
  <c r="AE281" i="7"/>
  <c r="AE280" i="7"/>
  <c r="AE37" i="7"/>
  <c r="AD444" i="7"/>
  <c r="AD301" i="7"/>
  <c r="AD442" i="7"/>
  <c r="AD450" i="7"/>
  <c r="AD441" i="7"/>
  <c r="AD445" i="7"/>
  <c r="AD449" i="7"/>
  <c r="AD469" i="7"/>
  <c r="AD473" i="7"/>
  <c r="AD493" i="7"/>
  <c r="AD497" i="7"/>
  <c r="AD501" i="7"/>
  <c r="AD470" i="7"/>
  <c r="AD474" i="7"/>
  <c r="AD494" i="7"/>
  <c r="AD498" i="7"/>
  <c r="AD502" i="7"/>
  <c r="AE601" i="7"/>
  <c r="AD39" i="7"/>
  <c r="AD90" i="7"/>
  <c r="AD636" i="7"/>
  <c r="AD621" i="7" s="1"/>
  <c r="AD98" i="7" s="1"/>
  <c r="AD668" i="7"/>
  <c r="AD653" i="7" s="1"/>
  <c r="AD99" i="7" s="1"/>
  <c r="AD700" i="7"/>
  <c r="AD685" i="7" s="1"/>
  <c r="AD100" i="7" s="1"/>
  <c r="AD448" i="7"/>
  <c r="AD446" i="7"/>
  <c r="AD443" i="7"/>
  <c r="AD447" i="7"/>
  <c r="AD467" i="7"/>
  <c r="AD471" i="7"/>
  <c r="AD475" i="7"/>
  <c r="AD495" i="7"/>
  <c r="AD499" i="7"/>
  <c r="AD437" i="7"/>
  <c r="AD468" i="7"/>
  <c r="AD472" i="7"/>
  <c r="AD476" i="7"/>
  <c r="AD496" i="7"/>
  <c r="AD500" i="7"/>
  <c r="AC101" i="7"/>
  <c r="AK31" i="7" l="1"/>
  <c r="AK60" i="7" s="1"/>
  <c r="AK430" i="7"/>
  <c r="AK294" i="7"/>
  <c r="AJ92" i="7"/>
  <c r="AK581" i="7"/>
  <c r="AK615" i="7"/>
  <c r="AK593" i="7"/>
  <c r="AK594" i="7"/>
  <c r="AK596" i="7"/>
  <c r="AK597" i="7" s="1"/>
  <c r="AI574" i="7"/>
  <c r="AI576" i="7" s="1"/>
  <c r="AK526" i="7"/>
  <c r="AK520" i="7"/>
  <c r="AK566" i="7"/>
  <c r="AK562" i="7"/>
  <c r="AK558" i="7"/>
  <c r="AK554" i="7"/>
  <c r="AK38" i="7"/>
  <c r="AK42" i="7"/>
  <c r="AK35" i="7"/>
  <c r="AK587" i="7"/>
  <c r="AL583" i="7"/>
  <c r="AK575" i="7"/>
  <c r="AC111" i="7"/>
  <c r="AC112" i="7" s="1"/>
  <c r="AK699" i="7"/>
  <c r="AK697" i="7"/>
  <c r="AK695" i="7"/>
  <c r="AK693" i="7"/>
  <c r="AK691" i="7"/>
  <c r="AK690" i="7"/>
  <c r="AK667" i="7"/>
  <c r="AK696" i="7"/>
  <c r="AK692" i="7"/>
  <c r="AK698" i="7"/>
  <c r="AK694" i="7"/>
  <c r="AK666" i="7"/>
  <c r="AK664" i="7"/>
  <c r="AK662" i="7"/>
  <c r="AK665" i="7"/>
  <c r="AK663" i="7"/>
  <c r="AK661" i="7"/>
  <c r="AK659" i="7"/>
  <c r="AK635" i="7"/>
  <c r="AK658" i="7"/>
  <c r="AK633" i="7"/>
  <c r="AK631" i="7"/>
  <c r="AK629" i="7"/>
  <c r="AK627" i="7"/>
  <c r="AK660" i="7"/>
  <c r="AK634" i="7"/>
  <c r="AK632" i="7"/>
  <c r="AK630" i="7"/>
  <c r="AK628" i="7"/>
  <c r="AK626" i="7"/>
  <c r="AK716" i="7"/>
  <c r="AK61" i="7"/>
  <c r="AK28" i="7"/>
  <c r="AE582" i="7"/>
  <c r="AE584" i="7" s="1"/>
  <c r="AF580" i="7"/>
  <c r="AE206" i="7"/>
  <c r="AE169" i="7"/>
  <c r="AE76" i="7"/>
  <c r="AE636" i="7"/>
  <c r="AE621" i="7" s="1"/>
  <c r="AE98" i="7" s="1"/>
  <c r="AE668" i="7"/>
  <c r="AE653" i="7" s="1"/>
  <c r="AE99" i="7" s="1"/>
  <c r="AE90" i="7"/>
  <c r="AE447" i="7"/>
  <c r="AE441" i="7"/>
  <c r="AE449" i="7"/>
  <c r="AE444" i="7"/>
  <c r="AE448" i="7"/>
  <c r="AE468" i="7"/>
  <c r="AE472" i="7"/>
  <c r="AE476" i="7"/>
  <c r="AE496" i="7"/>
  <c r="AE500" i="7"/>
  <c r="AE469" i="7"/>
  <c r="AE473" i="7"/>
  <c r="AE493" i="7"/>
  <c r="AE497" i="7"/>
  <c r="AE501" i="7"/>
  <c r="AF601" i="7"/>
  <c r="AE39" i="7"/>
  <c r="AE700" i="7"/>
  <c r="AE685" i="7" s="1"/>
  <c r="AE100" i="7" s="1"/>
  <c r="AF710" i="7"/>
  <c r="AF709" i="7"/>
  <c r="AF708" i="7"/>
  <c r="AF706" i="7"/>
  <c r="AF705" i="7"/>
  <c r="AF704" i="7"/>
  <c r="AF702" i="7"/>
  <c r="AF365" i="7"/>
  <c r="AF364" i="7"/>
  <c r="AF363" i="7"/>
  <c r="AF362" i="7"/>
  <c r="AF361" i="7"/>
  <c r="AF360" i="7"/>
  <c r="AF359" i="7"/>
  <c r="AF358" i="7"/>
  <c r="AF357" i="7"/>
  <c r="AF356" i="7"/>
  <c r="AF679" i="7"/>
  <c r="AF678" i="7"/>
  <c r="AF677" i="7"/>
  <c r="AF676" i="7"/>
  <c r="AF675" i="7"/>
  <c r="AF674" i="7"/>
  <c r="AF673" i="7"/>
  <c r="AF672" i="7"/>
  <c r="AF670" i="7"/>
  <c r="AF339" i="7"/>
  <c r="AF338" i="7"/>
  <c r="AF337" i="7"/>
  <c r="AF336" i="7"/>
  <c r="AF335" i="7"/>
  <c r="AF334" i="7"/>
  <c r="AF333" i="7"/>
  <c r="AF332" i="7"/>
  <c r="AF331" i="7"/>
  <c r="AF330" i="7"/>
  <c r="AF647" i="7"/>
  <c r="AF646" i="7"/>
  <c r="AF645" i="7"/>
  <c r="AF644" i="7"/>
  <c r="AF643" i="7"/>
  <c r="AF642" i="7"/>
  <c r="AF641" i="7"/>
  <c r="AF639" i="7"/>
  <c r="AF638" i="7"/>
  <c r="AF314" i="7"/>
  <c r="AF313" i="7"/>
  <c r="AF312" i="7"/>
  <c r="AF311" i="7"/>
  <c r="AF310" i="7"/>
  <c r="AF309" i="7"/>
  <c r="AF308" i="7"/>
  <c r="AF307" i="7"/>
  <c r="AF306" i="7"/>
  <c r="AF305" i="7"/>
  <c r="AF527" i="7"/>
  <c r="AF521" i="7"/>
  <c r="AF436" i="7"/>
  <c r="AF421" i="7"/>
  <c r="AF420" i="7"/>
  <c r="AF419" i="7"/>
  <c r="AF418" i="7"/>
  <c r="AF417" i="7"/>
  <c r="AF416" i="7"/>
  <c r="AF300" i="7"/>
  <c r="AF285" i="7"/>
  <c r="AF284" i="7"/>
  <c r="AF283" i="7"/>
  <c r="AF282" i="7"/>
  <c r="AF281" i="7"/>
  <c r="AF280" i="7"/>
  <c r="AF37" i="7"/>
  <c r="AE301" i="7"/>
  <c r="AE443" i="7"/>
  <c r="AE445" i="7"/>
  <c r="AE442" i="7"/>
  <c r="AE446" i="7"/>
  <c r="AE450" i="7"/>
  <c r="AE470" i="7"/>
  <c r="AE474" i="7"/>
  <c r="AE494" i="7"/>
  <c r="AE498" i="7"/>
  <c r="AE502" i="7"/>
  <c r="AE467" i="7"/>
  <c r="AE471" i="7"/>
  <c r="AE475" i="7"/>
  <c r="AE495" i="7"/>
  <c r="AE499" i="7"/>
  <c r="AE437" i="7"/>
  <c r="AD101" i="7"/>
  <c r="AK92" i="7" l="1"/>
  <c r="AL31" i="7"/>
  <c r="AL60" i="7" s="1"/>
  <c r="AL430" i="7"/>
  <c r="AL294" i="7"/>
  <c r="AL581" i="7"/>
  <c r="AL615" i="7"/>
  <c r="AL593" i="7"/>
  <c r="AL594" i="7"/>
  <c r="AL596" i="7"/>
  <c r="AL597" i="7" s="1"/>
  <c r="AJ574" i="7"/>
  <c r="AJ576" i="7" s="1"/>
  <c r="AL566" i="7"/>
  <c r="AL562" i="7"/>
  <c r="AL558" i="7"/>
  <c r="AL554" i="7"/>
  <c r="AL526" i="7"/>
  <c r="AL520" i="7"/>
  <c r="AL38" i="7"/>
  <c r="AL42" i="7"/>
  <c r="AL35" i="7"/>
  <c r="AL587" i="7"/>
  <c r="AM583" i="7"/>
  <c r="AL575" i="7"/>
  <c r="AE111" i="7"/>
  <c r="AE112" i="7" s="1"/>
  <c r="AD111" i="7"/>
  <c r="AD112" i="7" s="1"/>
  <c r="AL699" i="7"/>
  <c r="AL697" i="7"/>
  <c r="AL695" i="7"/>
  <c r="AL693" i="7"/>
  <c r="AL691" i="7"/>
  <c r="AL666" i="7"/>
  <c r="AL665" i="7"/>
  <c r="AL664" i="7"/>
  <c r="AL663" i="7"/>
  <c r="AL662" i="7"/>
  <c r="AL661" i="7"/>
  <c r="AL660" i="7"/>
  <c r="AL659" i="7"/>
  <c r="AL658" i="7"/>
  <c r="AL635" i="7"/>
  <c r="AL634" i="7"/>
  <c r="AL633" i="7"/>
  <c r="AL698" i="7"/>
  <c r="AL692" i="7"/>
  <c r="AL694" i="7"/>
  <c r="AL690" i="7"/>
  <c r="AL696" i="7"/>
  <c r="AL667" i="7"/>
  <c r="AL631" i="7"/>
  <c r="AL629" i="7"/>
  <c r="AL627" i="7"/>
  <c r="AL632" i="7"/>
  <c r="AL630" i="7"/>
  <c r="AL628" i="7"/>
  <c r="AL626" i="7"/>
  <c r="AL716" i="7"/>
  <c r="AL61" i="7"/>
  <c r="AL28" i="7"/>
  <c r="AF582" i="7"/>
  <c r="AF584" i="7" s="1"/>
  <c r="AG609" i="7"/>
  <c r="C421" i="7"/>
  <c r="C285" i="7"/>
  <c r="AG580" i="7"/>
  <c r="AF206" i="7"/>
  <c r="AF169" i="7"/>
  <c r="AF76" i="7"/>
  <c r="AE101" i="7"/>
  <c r="AF668" i="7"/>
  <c r="AF653" i="7" s="1"/>
  <c r="AF99" i="7" s="1"/>
  <c r="AF39" i="7"/>
  <c r="AF636" i="7"/>
  <c r="AF621" i="7" s="1"/>
  <c r="AF98" i="7" s="1"/>
  <c r="AF700" i="7"/>
  <c r="AF685" i="7" s="1"/>
  <c r="AF100" i="7" s="1"/>
  <c r="AF90" i="7"/>
  <c r="AG711" i="7"/>
  <c r="AG710" i="7"/>
  <c r="AG709" i="7"/>
  <c r="AG707" i="7"/>
  <c r="AG706" i="7"/>
  <c r="AG705" i="7"/>
  <c r="AG704" i="7"/>
  <c r="AG365" i="7"/>
  <c r="AG363" i="7"/>
  <c r="AG362" i="7"/>
  <c r="AG361" i="7"/>
  <c r="AG360" i="7"/>
  <c r="AG359" i="7"/>
  <c r="AG358" i="7"/>
  <c r="AG702" i="7"/>
  <c r="AG357" i="7"/>
  <c r="AG339" i="7"/>
  <c r="AG338" i="7"/>
  <c r="AG337" i="7"/>
  <c r="AG336" i="7"/>
  <c r="AG335" i="7"/>
  <c r="AG334" i="7"/>
  <c r="AG333" i="7"/>
  <c r="AG356" i="7"/>
  <c r="AG679" i="7"/>
  <c r="AG678" i="7"/>
  <c r="AG677" i="7"/>
  <c r="AG676" i="7"/>
  <c r="AG675" i="7"/>
  <c r="AG674" i="7"/>
  <c r="AG673" i="7"/>
  <c r="AG671" i="7"/>
  <c r="AG670" i="7"/>
  <c r="AG332" i="7"/>
  <c r="AG314" i="7"/>
  <c r="AG313" i="7"/>
  <c r="AG312" i="7"/>
  <c r="AG311" i="7"/>
  <c r="AG310" i="7"/>
  <c r="AG309" i="7"/>
  <c r="AG331" i="7"/>
  <c r="AG330" i="7"/>
  <c r="AG647" i="7"/>
  <c r="AG646" i="7"/>
  <c r="AG645" i="7"/>
  <c r="AG644" i="7"/>
  <c r="AG643" i="7"/>
  <c r="AG642" i="7"/>
  <c r="AG641" i="7"/>
  <c r="AG639" i="7"/>
  <c r="AG638" i="7"/>
  <c r="AG308" i="7"/>
  <c r="AG307" i="7"/>
  <c r="AG306" i="7"/>
  <c r="AG305" i="7"/>
  <c r="AG527" i="7"/>
  <c r="AG521" i="7"/>
  <c r="AG421" i="7"/>
  <c r="AG420" i="7"/>
  <c r="AG419" i="7"/>
  <c r="AG418" i="7"/>
  <c r="AG417" i="7"/>
  <c r="AG416" i="7"/>
  <c r="AG364" i="7"/>
  <c r="AG436" i="7"/>
  <c r="AG300" i="7"/>
  <c r="AG285" i="7"/>
  <c r="AG284" i="7"/>
  <c r="AG283" i="7"/>
  <c r="AG282" i="7"/>
  <c r="AG281" i="7"/>
  <c r="AG280" i="7"/>
  <c r="AG37" i="7"/>
  <c r="AF446" i="7"/>
  <c r="AF301" i="7"/>
  <c r="AF444" i="7"/>
  <c r="AF443" i="7"/>
  <c r="AF447" i="7"/>
  <c r="AF467" i="7"/>
  <c r="AF471" i="7"/>
  <c r="AF475" i="7"/>
  <c r="AF495" i="7"/>
  <c r="AF499" i="7"/>
  <c r="AF437" i="7"/>
  <c r="AF468" i="7"/>
  <c r="AF472" i="7"/>
  <c r="AF476" i="7"/>
  <c r="AF496" i="7"/>
  <c r="AF500" i="7"/>
  <c r="AF442" i="7"/>
  <c r="AF450" i="7"/>
  <c r="AF448" i="7"/>
  <c r="AF441" i="7"/>
  <c r="AF445" i="7"/>
  <c r="AF449" i="7"/>
  <c r="AF469" i="7"/>
  <c r="AF473" i="7"/>
  <c r="AF493" i="7"/>
  <c r="AF497" i="7"/>
  <c r="AF501" i="7"/>
  <c r="AF470" i="7"/>
  <c r="AF474" i="7"/>
  <c r="AF494" i="7"/>
  <c r="AF498" i="7"/>
  <c r="AF502" i="7"/>
  <c r="AG601" i="7"/>
  <c r="AM31" i="7" l="1"/>
  <c r="AM60" i="7" s="1"/>
  <c r="AM430" i="7"/>
  <c r="AM294" i="7"/>
  <c r="AL92" i="7"/>
  <c r="AM581" i="7"/>
  <c r="AM615" i="7"/>
  <c r="AM593" i="7"/>
  <c r="AM594" i="7"/>
  <c r="AM596" i="7"/>
  <c r="AM597" i="7" s="1"/>
  <c r="AK574" i="7"/>
  <c r="AK576" i="7" s="1"/>
  <c r="AM520" i="7"/>
  <c r="AM526" i="7"/>
  <c r="AM558" i="7"/>
  <c r="AM566" i="7"/>
  <c r="AM562" i="7"/>
  <c r="AM554" i="7"/>
  <c r="AM38" i="7"/>
  <c r="AM42" i="7"/>
  <c r="AM35" i="7"/>
  <c r="AM587" i="7"/>
  <c r="AN583" i="7"/>
  <c r="AM575" i="7"/>
  <c r="AF111" i="7"/>
  <c r="AF112" i="7" s="1"/>
  <c r="AM699" i="7"/>
  <c r="AM698" i="7"/>
  <c r="AM697" i="7"/>
  <c r="AM696" i="7"/>
  <c r="AM695" i="7"/>
  <c r="AM694" i="7"/>
  <c r="AM693" i="7"/>
  <c r="AM692" i="7"/>
  <c r="AM691" i="7"/>
  <c r="AM667" i="7"/>
  <c r="AM690" i="7"/>
  <c r="AM666" i="7"/>
  <c r="AM664" i="7"/>
  <c r="AM662" i="7"/>
  <c r="AM665" i="7"/>
  <c r="AM663" i="7"/>
  <c r="AM661" i="7"/>
  <c r="AM659" i="7"/>
  <c r="AM635" i="7"/>
  <c r="AM633" i="7"/>
  <c r="AM629" i="7"/>
  <c r="AM658" i="7"/>
  <c r="AM632" i="7"/>
  <c r="AM630" i="7"/>
  <c r="AM628" i="7"/>
  <c r="AM626" i="7"/>
  <c r="AM660" i="7"/>
  <c r="AM634" i="7"/>
  <c r="AM631" i="7"/>
  <c r="AM627" i="7"/>
  <c r="AM716" i="7"/>
  <c r="AM28" i="7"/>
  <c r="AM61" i="7"/>
  <c r="AG582" i="7"/>
  <c r="AG584" i="7" s="1"/>
  <c r="AH609" i="7"/>
  <c r="AH580" i="7"/>
  <c r="AG206" i="7"/>
  <c r="AG169" i="7"/>
  <c r="AG76" i="7"/>
  <c r="AG700" i="7"/>
  <c r="AG685" i="7" s="1"/>
  <c r="AG100" i="7" s="1"/>
  <c r="AF101" i="7"/>
  <c r="AH711" i="7"/>
  <c r="AH710" i="7"/>
  <c r="AH709" i="7"/>
  <c r="AH707" i="7"/>
  <c r="AH706" i="7"/>
  <c r="AH705" i="7"/>
  <c r="AH704" i="7"/>
  <c r="AH702" i="7"/>
  <c r="AH365" i="7"/>
  <c r="AH364" i="7"/>
  <c r="AH363" i="7"/>
  <c r="AH362" i="7"/>
  <c r="AH361" i="7"/>
  <c r="AH359" i="7"/>
  <c r="AH358" i="7"/>
  <c r="AH357" i="7"/>
  <c r="AH356" i="7"/>
  <c r="AH679" i="7"/>
  <c r="AH678" i="7"/>
  <c r="AH677" i="7"/>
  <c r="AH676" i="7"/>
  <c r="AH675" i="7"/>
  <c r="AH674" i="7"/>
  <c r="AH673" i="7"/>
  <c r="AH671" i="7"/>
  <c r="AH670" i="7"/>
  <c r="AH339" i="7"/>
  <c r="AH338" i="7"/>
  <c r="AH337" i="7"/>
  <c r="AH336" i="7"/>
  <c r="AH335" i="7"/>
  <c r="AH334" i="7"/>
  <c r="AH333" i="7"/>
  <c r="AH332" i="7"/>
  <c r="AH331" i="7"/>
  <c r="AH330" i="7"/>
  <c r="AH647" i="7"/>
  <c r="AH646" i="7"/>
  <c r="AH645" i="7"/>
  <c r="AH644" i="7"/>
  <c r="AH643" i="7"/>
  <c r="AH642" i="7"/>
  <c r="AH641" i="7"/>
  <c r="AH639" i="7"/>
  <c r="AH638" i="7"/>
  <c r="AH314" i="7"/>
  <c r="AH313" i="7"/>
  <c r="AH312" i="7"/>
  <c r="AH311" i="7"/>
  <c r="AH310" i="7"/>
  <c r="AH309" i="7"/>
  <c r="AH308" i="7"/>
  <c r="AH307" i="7"/>
  <c r="AH306" i="7"/>
  <c r="AH305" i="7"/>
  <c r="AH527" i="7"/>
  <c r="AH521" i="7"/>
  <c r="AH436" i="7"/>
  <c r="AH421" i="7"/>
  <c r="AH420" i="7"/>
  <c r="AH419" i="7"/>
  <c r="AH418" i="7"/>
  <c r="AH417" i="7"/>
  <c r="AH416" i="7"/>
  <c r="AH360" i="7"/>
  <c r="AH300" i="7"/>
  <c r="AH285" i="7"/>
  <c r="AH284" i="7"/>
  <c r="AH283" i="7"/>
  <c r="AH282" i="7"/>
  <c r="AH281" i="7"/>
  <c r="AH280" i="7"/>
  <c r="AH37" i="7"/>
  <c r="AG301" i="7"/>
  <c r="AG445" i="7"/>
  <c r="AG443" i="7"/>
  <c r="AG442" i="7"/>
  <c r="AG446" i="7"/>
  <c r="AG450" i="7"/>
  <c r="AG470" i="7"/>
  <c r="AG474" i="7"/>
  <c r="AG494" i="7"/>
  <c r="AG498" i="7"/>
  <c r="AG502" i="7"/>
  <c r="AG467" i="7"/>
  <c r="AG471" i="7"/>
  <c r="AG475" i="7"/>
  <c r="AG495" i="7"/>
  <c r="AG499" i="7"/>
  <c r="AG437" i="7"/>
  <c r="AG39" i="7"/>
  <c r="AG90" i="7"/>
  <c r="AG636" i="7"/>
  <c r="AG621" i="7" s="1"/>
  <c r="AG98" i="7" s="1"/>
  <c r="AG668" i="7"/>
  <c r="AG653" i="7" s="1"/>
  <c r="AG99" i="7" s="1"/>
  <c r="AG441" i="7"/>
  <c r="AG449" i="7"/>
  <c r="AG447" i="7"/>
  <c r="AG444" i="7"/>
  <c r="AG448" i="7"/>
  <c r="AG468" i="7"/>
  <c r="AG472" i="7"/>
  <c r="AG476" i="7"/>
  <c r="AG496" i="7"/>
  <c r="AG500" i="7"/>
  <c r="AG469" i="7"/>
  <c r="AG473" i="7"/>
  <c r="AG493" i="7"/>
  <c r="AG497" i="7"/>
  <c r="AG501" i="7"/>
  <c r="AH601" i="7"/>
  <c r="AN31" i="7" l="1"/>
  <c r="AN60" i="7" s="1"/>
  <c r="AN430" i="7"/>
  <c r="AN294" i="7"/>
  <c r="AM92" i="7"/>
  <c r="AN581" i="7"/>
  <c r="AN615" i="7"/>
  <c r="AN593" i="7"/>
  <c r="AN594" i="7"/>
  <c r="AN596" i="7"/>
  <c r="AN597" i="7" s="1"/>
  <c r="AL574" i="7"/>
  <c r="AL576" i="7" s="1"/>
  <c r="AN526" i="7"/>
  <c r="AN520" i="7"/>
  <c r="AN566" i="7"/>
  <c r="AN562" i="7"/>
  <c r="AN558" i="7"/>
  <c r="AN554" i="7"/>
  <c r="AN38" i="7"/>
  <c r="AN42" i="7"/>
  <c r="AN35" i="7"/>
  <c r="AN587" i="7"/>
  <c r="AO583" i="7"/>
  <c r="AN575" i="7"/>
  <c r="AN698" i="7"/>
  <c r="AN696" i="7"/>
  <c r="AN694" i="7"/>
  <c r="AN692" i="7"/>
  <c r="AN697" i="7"/>
  <c r="AN693" i="7"/>
  <c r="AN691" i="7"/>
  <c r="AN664" i="7"/>
  <c r="AN660" i="7"/>
  <c r="AN658" i="7"/>
  <c r="AN699" i="7"/>
  <c r="AN695" i="7"/>
  <c r="AN667" i="7"/>
  <c r="AN665" i="7"/>
  <c r="AN663" i="7"/>
  <c r="AN661" i="7"/>
  <c r="AN690" i="7"/>
  <c r="AN632" i="7"/>
  <c r="AN631" i="7"/>
  <c r="AN630" i="7"/>
  <c r="AN629" i="7"/>
  <c r="AN628" i="7"/>
  <c r="AN627" i="7"/>
  <c r="AN626" i="7"/>
  <c r="AN666" i="7"/>
  <c r="AN662" i="7"/>
  <c r="AN634" i="7"/>
  <c r="AN633" i="7"/>
  <c r="AN659" i="7"/>
  <c r="AN635" i="7"/>
  <c r="AN716" i="7"/>
  <c r="AN28" i="7"/>
  <c r="AN61" i="7"/>
  <c r="AH582" i="7"/>
  <c r="AH584" i="7" s="1"/>
  <c r="AI609" i="7"/>
  <c r="AI580" i="7"/>
  <c r="AH206" i="7"/>
  <c r="AH169" i="7"/>
  <c r="AH76" i="7"/>
  <c r="AH39" i="7"/>
  <c r="AH636" i="7"/>
  <c r="AH621" i="7" s="1"/>
  <c r="AH98" i="7" s="1"/>
  <c r="AH90" i="7"/>
  <c r="AI711" i="7"/>
  <c r="AI710" i="7"/>
  <c r="AI709" i="7"/>
  <c r="AI707" i="7"/>
  <c r="AI706" i="7"/>
  <c r="AI705" i="7"/>
  <c r="AI704" i="7"/>
  <c r="AI702" i="7"/>
  <c r="AI365" i="7"/>
  <c r="AI364" i="7"/>
  <c r="AI363" i="7"/>
  <c r="AI362" i="7"/>
  <c r="AI361" i="7"/>
  <c r="AI360" i="7"/>
  <c r="AI359" i="7"/>
  <c r="AI358" i="7"/>
  <c r="AI356" i="7"/>
  <c r="AI339" i="7"/>
  <c r="AI338" i="7"/>
  <c r="AI337" i="7"/>
  <c r="AI336" i="7"/>
  <c r="AI335" i="7"/>
  <c r="AI334" i="7"/>
  <c r="AI333" i="7"/>
  <c r="AI357" i="7"/>
  <c r="AI679" i="7"/>
  <c r="AI678" i="7"/>
  <c r="AI677" i="7"/>
  <c r="AI676" i="7"/>
  <c r="AI675" i="7"/>
  <c r="AI674" i="7"/>
  <c r="AI673" i="7"/>
  <c r="AI671" i="7"/>
  <c r="AI670" i="7"/>
  <c r="AI314" i="7"/>
  <c r="AI313" i="7"/>
  <c r="AI312" i="7"/>
  <c r="AI311" i="7"/>
  <c r="AI310" i="7"/>
  <c r="AI309" i="7"/>
  <c r="AI332" i="7"/>
  <c r="AI331" i="7"/>
  <c r="AI330" i="7"/>
  <c r="AI647" i="7"/>
  <c r="AI646" i="7"/>
  <c r="AI645" i="7"/>
  <c r="AI644" i="7"/>
  <c r="AI643" i="7"/>
  <c r="AI642" i="7"/>
  <c r="AI641" i="7"/>
  <c r="AI639" i="7"/>
  <c r="AI638" i="7"/>
  <c r="AI307" i="7"/>
  <c r="AI308" i="7"/>
  <c r="AI306" i="7"/>
  <c r="AI305" i="7"/>
  <c r="AI527" i="7"/>
  <c r="AI521" i="7"/>
  <c r="AI421" i="7"/>
  <c r="AI420" i="7"/>
  <c r="AI419" i="7"/>
  <c r="AI418" i="7"/>
  <c r="AI417" i="7"/>
  <c r="AI416" i="7"/>
  <c r="AI436" i="7"/>
  <c r="AI300" i="7"/>
  <c r="AI285" i="7"/>
  <c r="AI284" i="7"/>
  <c r="AI283" i="7"/>
  <c r="AI282" i="7"/>
  <c r="AI281" i="7"/>
  <c r="AI280" i="7"/>
  <c r="AI37" i="7"/>
  <c r="AH448" i="7"/>
  <c r="AH446" i="7"/>
  <c r="AH443" i="7"/>
  <c r="AH447" i="7"/>
  <c r="AH467" i="7"/>
  <c r="AH471" i="7"/>
  <c r="AH475" i="7"/>
  <c r="AH495" i="7"/>
  <c r="AH499" i="7"/>
  <c r="AH437" i="7"/>
  <c r="AH468" i="7"/>
  <c r="AH472" i="7"/>
  <c r="AH476" i="7"/>
  <c r="AH496" i="7"/>
  <c r="AH500" i="7"/>
  <c r="AG101" i="7"/>
  <c r="AH444" i="7"/>
  <c r="AH301" i="7"/>
  <c r="AH442" i="7"/>
  <c r="AH450" i="7"/>
  <c r="AH441" i="7"/>
  <c r="AH445" i="7"/>
  <c r="AH449" i="7"/>
  <c r="AH469" i="7"/>
  <c r="AH473" i="7"/>
  <c r="AH493" i="7"/>
  <c r="AH497" i="7"/>
  <c r="AH501" i="7"/>
  <c r="AH470" i="7"/>
  <c r="AH474" i="7"/>
  <c r="AH494" i="7"/>
  <c r="AH498" i="7"/>
  <c r="AH502" i="7"/>
  <c r="AI601" i="7"/>
  <c r="AH668" i="7"/>
  <c r="AH653" i="7" s="1"/>
  <c r="AH99" i="7" s="1"/>
  <c r="AH700" i="7"/>
  <c r="AH685" i="7" s="1"/>
  <c r="AH100" i="7" s="1"/>
  <c r="AO31" i="7" l="1"/>
  <c r="AO60" i="7" s="1"/>
  <c r="AO430" i="7"/>
  <c r="AO294" i="7"/>
  <c r="AN92" i="7"/>
  <c r="AO581" i="7"/>
  <c r="AO615" i="7"/>
  <c r="AO593" i="7"/>
  <c r="AO594" i="7"/>
  <c r="AO596" i="7"/>
  <c r="AO597" i="7" s="1"/>
  <c r="AM574" i="7"/>
  <c r="AM576" i="7" s="1"/>
  <c r="AO526" i="7"/>
  <c r="AO520" i="7"/>
  <c r="AO566" i="7"/>
  <c r="AO562" i="7"/>
  <c r="AO558" i="7"/>
  <c r="AO554" i="7"/>
  <c r="AO38" i="7"/>
  <c r="AO42" i="7"/>
  <c r="AO35" i="7"/>
  <c r="AO587" i="7"/>
  <c r="AP583" i="7"/>
  <c r="AO575" i="7"/>
  <c r="AG111" i="7"/>
  <c r="AG112" i="7" s="1"/>
  <c r="AO690" i="7"/>
  <c r="AO667" i="7"/>
  <c r="AO698" i="7"/>
  <c r="AO696" i="7"/>
  <c r="AO694" i="7"/>
  <c r="AO692" i="7"/>
  <c r="AO699" i="7"/>
  <c r="AO693" i="7"/>
  <c r="AO695" i="7"/>
  <c r="AO665" i="7"/>
  <c r="AO663" i="7"/>
  <c r="AO697" i="7"/>
  <c r="AO691" i="7"/>
  <c r="AO666" i="7"/>
  <c r="AO664" i="7"/>
  <c r="AO662" i="7"/>
  <c r="AO660" i="7"/>
  <c r="AO658" i="7"/>
  <c r="AO634" i="7"/>
  <c r="AO659" i="7"/>
  <c r="AO632" i="7"/>
  <c r="AO630" i="7"/>
  <c r="AO628" i="7"/>
  <c r="AO626" i="7"/>
  <c r="AO661" i="7"/>
  <c r="AO635" i="7"/>
  <c r="AO631" i="7"/>
  <c r="AO629" i="7"/>
  <c r="AO627" i="7"/>
  <c r="AO633" i="7"/>
  <c r="AO716" i="7"/>
  <c r="AO61" i="7"/>
  <c r="AO28" i="7"/>
  <c r="AI582" i="7"/>
  <c r="AI584" i="7" s="1"/>
  <c r="AJ609" i="7"/>
  <c r="AJ580" i="7"/>
  <c r="AI206" i="7"/>
  <c r="AI169" i="7"/>
  <c r="AI76" i="7"/>
  <c r="AH101" i="7"/>
  <c r="AJ711" i="7"/>
  <c r="AJ710" i="7"/>
  <c r="AJ709" i="7"/>
  <c r="AJ707" i="7"/>
  <c r="AJ706" i="7"/>
  <c r="AJ705" i="7"/>
  <c r="AJ704" i="7"/>
  <c r="AJ702" i="7"/>
  <c r="AJ365" i="7"/>
  <c r="AJ364" i="7"/>
  <c r="AJ363" i="7"/>
  <c r="AJ362" i="7"/>
  <c r="AJ361" i="7"/>
  <c r="AJ360" i="7"/>
  <c r="AJ359" i="7"/>
  <c r="AJ358" i="7"/>
  <c r="AJ357" i="7"/>
  <c r="AJ679" i="7"/>
  <c r="AJ678" i="7"/>
  <c r="AJ677" i="7"/>
  <c r="AJ676" i="7"/>
  <c r="AJ675" i="7"/>
  <c r="AJ674" i="7"/>
  <c r="AJ673" i="7"/>
  <c r="AJ671" i="7"/>
  <c r="AJ670" i="7"/>
  <c r="AJ339" i="7"/>
  <c r="AJ338" i="7"/>
  <c r="AJ337" i="7"/>
  <c r="AJ336" i="7"/>
  <c r="AJ335" i="7"/>
  <c r="AJ334" i="7"/>
  <c r="AJ333" i="7"/>
  <c r="AJ332" i="7"/>
  <c r="AJ331" i="7"/>
  <c r="AJ330" i="7"/>
  <c r="AJ647" i="7"/>
  <c r="AJ646" i="7"/>
  <c r="AJ645" i="7"/>
  <c r="AJ644" i="7"/>
  <c r="AJ643" i="7"/>
  <c r="AJ642" i="7"/>
  <c r="AJ641" i="7"/>
  <c r="AJ639" i="7"/>
  <c r="AJ638" i="7"/>
  <c r="AJ314" i="7"/>
  <c r="AJ313" i="7"/>
  <c r="AJ312" i="7"/>
  <c r="AJ311" i="7"/>
  <c r="AJ310" i="7"/>
  <c r="AJ309" i="7"/>
  <c r="AJ308" i="7"/>
  <c r="AJ307" i="7"/>
  <c r="AJ306" i="7"/>
  <c r="AJ305" i="7"/>
  <c r="AJ527" i="7"/>
  <c r="AJ521" i="7"/>
  <c r="AJ436" i="7"/>
  <c r="AJ421" i="7"/>
  <c r="AJ420" i="7"/>
  <c r="AJ419" i="7"/>
  <c r="AJ418" i="7"/>
  <c r="AJ417" i="7"/>
  <c r="AJ416" i="7"/>
  <c r="AJ356" i="7"/>
  <c r="AJ300" i="7"/>
  <c r="AJ285" i="7"/>
  <c r="AJ284" i="7"/>
  <c r="AJ283" i="7"/>
  <c r="AJ282" i="7"/>
  <c r="AJ281" i="7"/>
  <c r="AJ280" i="7"/>
  <c r="AJ37" i="7"/>
  <c r="AI301" i="7"/>
  <c r="AI443" i="7"/>
  <c r="AI445" i="7"/>
  <c r="AI442" i="7"/>
  <c r="AI446" i="7"/>
  <c r="AI450" i="7"/>
  <c r="AI470" i="7"/>
  <c r="AI474" i="7"/>
  <c r="AI494" i="7"/>
  <c r="AI498" i="7"/>
  <c r="AI502" i="7"/>
  <c r="AI467" i="7"/>
  <c r="AI471" i="7"/>
  <c r="AI475" i="7"/>
  <c r="AI495" i="7"/>
  <c r="AI499" i="7"/>
  <c r="AI437" i="7"/>
  <c r="AI39" i="7"/>
  <c r="AI90" i="7"/>
  <c r="AI636" i="7"/>
  <c r="AI621" i="7" s="1"/>
  <c r="AI98" i="7" s="1"/>
  <c r="AI668" i="7"/>
  <c r="AI653" i="7" s="1"/>
  <c r="AI99" i="7" s="1"/>
  <c r="AI447" i="7"/>
  <c r="AI441" i="7"/>
  <c r="AI449" i="7"/>
  <c r="AI444" i="7"/>
  <c r="AI448" i="7"/>
  <c r="AI468" i="7"/>
  <c r="AI472" i="7"/>
  <c r="AI476" i="7"/>
  <c r="AI496" i="7"/>
  <c r="AI500" i="7"/>
  <c r="AI469" i="7"/>
  <c r="AI473" i="7"/>
  <c r="AI493" i="7"/>
  <c r="AI497" i="7"/>
  <c r="AI501" i="7"/>
  <c r="AJ601" i="7"/>
  <c r="AI700" i="7"/>
  <c r="AI685" i="7" s="1"/>
  <c r="AI100" i="7" s="1"/>
  <c r="AO92" i="7" l="1"/>
  <c r="AP31" i="7"/>
  <c r="AP60" i="7" s="1"/>
  <c r="AP430" i="7"/>
  <c r="AP294" i="7"/>
  <c r="AP581" i="7"/>
  <c r="AP615" i="7"/>
  <c r="AP593" i="7"/>
  <c r="AP594" i="7"/>
  <c r="AP596" i="7"/>
  <c r="AP597" i="7" s="1"/>
  <c r="AN574" i="7"/>
  <c r="AN576" i="7" s="1"/>
  <c r="AP526" i="7"/>
  <c r="AP562" i="7"/>
  <c r="AP558" i="7"/>
  <c r="AP554" i="7"/>
  <c r="AP520" i="7"/>
  <c r="AP566" i="7"/>
  <c r="AP38" i="7"/>
  <c r="AP42" i="7"/>
  <c r="AP35" i="7"/>
  <c r="AP587" i="7"/>
  <c r="AP575" i="7"/>
  <c r="AH111" i="7"/>
  <c r="AH112" i="7" s="1"/>
  <c r="AP699" i="7"/>
  <c r="AP697" i="7"/>
  <c r="AP695" i="7"/>
  <c r="AP693" i="7"/>
  <c r="AP691" i="7"/>
  <c r="AP698" i="7"/>
  <c r="AP694" i="7"/>
  <c r="AP690" i="7"/>
  <c r="AP666" i="7"/>
  <c r="AP665" i="7"/>
  <c r="AP664" i="7"/>
  <c r="AP663" i="7"/>
  <c r="AP662" i="7"/>
  <c r="AP661" i="7"/>
  <c r="AP660" i="7"/>
  <c r="AP659" i="7"/>
  <c r="AP658" i="7"/>
  <c r="AP635" i="7"/>
  <c r="AP634" i="7"/>
  <c r="AP633" i="7"/>
  <c r="AP667" i="7"/>
  <c r="AP696" i="7"/>
  <c r="AP692" i="7"/>
  <c r="AP631" i="7"/>
  <c r="AP629" i="7"/>
  <c r="AP627" i="7"/>
  <c r="AP632" i="7"/>
  <c r="AP630" i="7"/>
  <c r="AP628" i="7"/>
  <c r="AP626" i="7"/>
  <c r="AP716" i="7"/>
  <c r="AP61" i="7"/>
  <c r="AP28" i="7"/>
  <c r="AJ582" i="7"/>
  <c r="AJ584" i="7" s="1"/>
  <c r="AK609" i="7"/>
  <c r="AK580" i="7"/>
  <c r="AJ206" i="7"/>
  <c r="AJ169" i="7"/>
  <c r="AJ76" i="7"/>
  <c r="AK711" i="7"/>
  <c r="AK710" i="7"/>
  <c r="AK709" i="7"/>
  <c r="AK707" i="7"/>
  <c r="AK706" i="7"/>
  <c r="AK705" i="7"/>
  <c r="AK704" i="7"/>
  <c r="AK365" i="7"/>
  <c r="AK363" i="7"/>
  <c r="AK362" i="7"/>
  <c r="AK361" i="7"/>
  <c r="AK360" i="7"/>
  <c r="AK359" i="7"/>
  <c r="AK358" i="7"/>
  <c r="AK702" i="7"/>
  <c r="AK357" i="7"/>
  <c r="AK339" i="7"/>
  <c r="AK338" i="7"/>
  <c r="AK337" i="7"/>
  <c r="AK336" i="7"/>
  <c r="AK335" i="7"/>
  <c r="AK334" i="7"/>
  <c r="AK333" i="7"/>
  <c r="AK356" i="7"/>
  <c r="AK679" i="7"/>
  <c r="AK678" i="7"/>
  <c r="AK677" i="7"/>
  <c r="AK676" i="7"/>
  <c r="AK675" i="7"/>
  <c r="AK674" i="7"/>
  <c r="AK673" i="7"/>
  <c r="AK671" i="7"/>
  <c r="AK670" i="7"/>
  <c r="AK332" i="7"/>
  <c r="AK314" i="7"/>
  <c r="AK313" i="7"/>
  <c r="AK312" i="7"/>
  <c r="AK311" i="7"/>
  <c r="AK310" i="7"/>
  <c r="AK309" i="7"/>
  <c r="AK331" i="7"/>
  <c r="AK330" i="7"/>
  <c r="AK647" i="7"/>
  <c r="AK646" i="7"/>
  <c r="AK645" i="7"/>
  <c r="AK644" i="7"/>
  <c r="AK643" i="7"/>
  <c r="AK642" i="7"/>
  <c r="AK641" i="7"/>
  <c r="AK639" i="7"/>
  <c r="AK638" i="7"/>
  <c r="AK308" i="7"/>
  <c r="AK307" i="7"/>
  <c r="AK306" i="7"/>
  <c r="AK305" i="7"/>
  <c r="AK527" i="7"/>
  <c r="AK521" i="7"/>
  <c r="AK421" i="7"/>
  <c r="AK420" i="7"/>
  <c r="AK419" i="7"/>
  <c r="AK418" i="7"/>
  <c r="AK417" i="7"/>
  <c r="AK416" i="7"/>
  <c r="AK364" i="7"/>
  <c r="AK436" i="7"/>
  <c r="AK300" i="7"/>
  <c r="AK285" i="7"/>
  <c r="AK284" i="7"/>
  <c r="AK283" i="7"/>
  <c r="AK282" i="7"/>
  <c r="AK281" i="7"/>
  <c r="AK280" i="7"/>
  <c r="AK37" i="7"/>
  <c r="AJ442" i="7"/>
  <c r="AJ450" i="7"/>
  <c r="AJ448" i="7"/>
  <c r="AJ441" i="7"/>
  <c r="AJ445" i="7"/>
  <c r="AJ449" i="7"/>
  <c r="AJ469" i="7"/>
  <c r="AJ473" i="7"/>
  <c r="AJ493" i="7"/>
  <c r="AJ497" i="7"/>
  <c r="AJ501" i="7"/>
  <c r="AJ470" i="7"/>
  <c r="AJ474" i="7"/>
  <c r="AJ494" i="7"/>
  <c r="AJ498" i="7"/>
  <c r="AJ502" i="7"/>
  <c r="AK601" i="7"/>
  <c r="AJ39" i="7"/>
  <c r="AJ90" i="7"/>
  <c r="AJ636" i="7"/>
  <c r="AJ621" i="7" s="1"/>
  <c r="AJ98" i="7" s="1"/>
  <c r="AJ668" i="7"/>
  <c r="AJ653" i="7" s="1"/>
  <c r="AJ99" i="7" s="1"/>
  <c r="AJ700" i="7"/>
  <c r="AJ685" i="7" s="1"/>
  <c r="AJ100" i="7" s="1"/>
  <c r="AJ446" i="7"/>
  <c r="AJ301" i="7"/>
  <c r="AJ444" i="7"/>
  <c r="AJ443" i="7"/>
  <c r="AJ447" i="7"/>
  <c r="AJ467" i="7"/>
  <c r="AJ471" i="7"/>
  <c r="AJ475" i="7"/>
  <c r="AJ495" i="7"/>
  <c r="AJ499" i="7"/>
  <c r="AJ437" i="7"/>
  <c r="AJ468" i="7"/>
  <c r="AJ472" i="7"/>
  <c r="AJ476" i="7"/>
  <c r="AJ496" i="7"/>
  <c r="AJ500" i="7"/>
  <c r="AI101" i="7"/>
  <c r="AP92" i="7" l="1"/>
  <c r="AO574" i="7"/>
  <c r="AO576" i="7" s="1"/>
  <c r="AI111" i="7"/>
  <c r="AI112" i="7" s="1"/>
  <c r="AK582" i="7"/>
  <c r="AK584" i="7" s="1"/>
  <c r="AL609" i="7"/>
  <c r="AL580" i="7"/>
  <c r="AK206" i="7"/>
  <c r="AK169" i="7"/>
  <c r="AK76" i="7"/>
  <c r="AK700" i="7"/>
  <c r="AK685" i="7" s="1"/>
  <c r="AK100" i="7" s="1"/>
  <c r="AK39" i="7"/>
  <c r="AK441" i="7"/>
  <c r="AK449" i="7"/>
  <c r="AK447" i="7"/>
  <c r="AK444" i="7"/>
  <c r="AK448" i="7"/>
  <c r="AK468" i="7"/>
  <c r="AK472" i="7"/>
  <c r="AK476" i="7"/>
  <c r="AK496" i="7"/>
  <c r="AK500" i="7"/>
  <c r="AK469" i="7"/>
  <c r="AK473" i="7"/>
  <c r="AK493" i="7"/>
  <c r="AK497" i="7"/>
  <c r="AK501" i="7"/>
  <c r="AL601" i="7"/>
  <c r="AL711" i="7"/>
  <c r="AL710" i="7"/>
  <c r="AL708" i="7"/>
  <c r="AL707" i="7"/>
  <c r="AL706" i="7"/>
  <c r="AL705" i="7"/>
  <c r="AL704" i="7"/>
  <c r="AL702" i="7"/>
  <c r="AL365" i="7"/>
  <c r="AL363" i="7"/>
  <c r="AL362" i="7"/>
  <c r="AL361" i="7"/>
  <c r="AL360" i="7"/>
  <c r="AL359" i="7"/>
  <c r="AL358" i="7"/>
  <c r="AL357" i="7"/>
  <c r="AL356" i="7"/>
  <c r="AL679" i="7"/>
  <c r="AL678" i="7"/>
  <c r="AL677" i="7"/>
  <c r="AL676" i="7"/>
  <c r="AL675" i="7"/>
  <c r="AL674" i="7"/>
  <c r="AL673" i="7"/>
  <c r="AL671" i="7"/>
  <c r="AL670" i="7"/>
  <c r="AL339" i="7"/>
  <c r="AL338" i="7"/>
  <c r="AL337" i="7"/>
  <c r="AL336" i="7"/>
  <c r="AL335" i="7"/>
  <c r="AL334" i="7"/>
  <c r="AL333" i="7"/>
  <c r="AL332" i="7"/>
  <c r="AL331" i="7"/>
  <c r="AL330" i="7"/>
  <c r="AL647" i="7"/>
  <c r="AL646" i="7"/>
  <c r="AL645" i="7"/>
  <c r="AL644" i="7"/>
  <c r="AL643" i="7"/>
  <c r="AL642" i="7"/>
  <c r="AL641" i="7"/>
  <c r="AL639" i="7"/>
  <c r="AL638" i="7"/>
  <c r="AL314" i="7"/>
  <c r="AL313" i="7"/>
  <c r="AL312" i="7"/>
  <c r="AL311" i="7"/>
  <c r="AL310" i="7"/>
  <c r="AL309" i="7"/>
  <c r="AL308" i="7"/>
  <c r="AL307" i="7"/>
  <c r="AL306" i="7"/>
  <c r="AL305" i="7"/>
  <c r="AL527" i="7"/>
  <c r="AL521" i="7"/>
  <c r="AL436" i="7"/>
  <c r="AL421" i="7"/>
  <c r="AL420" i="7"/>
  <c r="AL419" i="7"/>
  <c r="AL418" i="7"/>
  <c r="AL417" i="7"/>
  <c r="AL416" i="7"/>
  <c r="AL364" i="7"/>
  <c r="AL300" i="7"/>
  <c r="AL285" i="7"/>
  <c r="AL284" i="7"/>
  <c r="AL283" i="7"/>
  <c r="AL282" i="7"/>
  <c r="AL281" i="7"/>
  <c r="AL280" i="7"/>
  <c r="AL37" i="7"/>
  <c r="AK301" i="7"/>
  <c r="AK445" i="7"/>
  <c r="AK443" i="7"/>
  <c r="AK442" i="7"/>
  <c r="AK446" i="7"/>
  <c r="AK450" i="7"/>
  <c r="AK470" i="7"/>
  <c r="AK474" i="7"/>
  <c r="AK494" i="7"/>
  <c r="AK498" i="7"/>
  <c r="AK502" i="7"/>
  <c r="AK467" i="7"/>
  <c r="AK471" i="7"/>
  <c r="AK475" i="7"/>
  <c r="AK495" i="7"/>
  <c r="AK499" i="7"/>
  <c r="AK437" i="7"/>
  <c r="AJ101" i="7"/>
  <c r="AK90" i="7"/>
  <c r="AK636" i="7"/>
  <c r="AK621" i="7" s="1"/>
  <c r="AK98" i="7" s="1"/>
  <c r="AK668" i="7"/>
  <c r="AK653" i="7" s="1"/>
  <c r="AK99" i="7" s="1"/>
  <c r="AP574" i="7" l="1"/>
  <c r="AP576" i="7" s="1"/>
  <c r="AJ111" i="7"/>
  <c r="AJ112" i="7" s="1"/>
  <c r="AL582" i="7"/>
  <c r="AL584" i="7" s="1"/>
  <c r="AM609" i="7"/>
  <c r="AM580" i="7"/>
  <c r="AL206" i="7"/>
  <c r="AL169" i="7"/>
  <c r="AL76" i="7"/>
  <c r="AL636" i="7"/>
  <c r="AL621" i="7" s="1"/>
  <c r="AL98" i="7" s="1"/>
  <c r="AL700" i="7"/>
  <c r="AL685" i="7" s="1"/>
  <c r="AL100" i="7" s="1"/>
  <c r="AL39" i="7"/>
  <c r="AL668" i="7"/>
  <c r="AL653" i="7" s="1"/>
  <c r="AL99" i="7" s="1"/>
  <c r="AL90" i="7"/>
  <c r="AM711" i="7"/>
  <c r="AM710" i="7"/>
  <c r="AM708" i="7"/>
  <c r="AM707" i="7"/>
  <c r="AM706" i="7"/>
  <c r="AM705" i="7"/>
  <c r="AM704" i="7"/>
  <c r="AM702" i="7"/>
  <c r="AM365" i="7"/>
  <c r="AM364" i="7"/>
  <c r="AM363" i="7"/>
  <c r="AM362" i="7"/>
  <c r="AM361" i="7"/>
  <c r="AM360" i="7"/>
  <c r="AM359" i="7"/>
  <c r="AM358" i="7"/>
  <c r="AM356" i="7"/>
  <c r="AM339" i="7"/>
  <c r="AM338" i="7"/>
  <c r="AM337" i="7"/>
  <c r="AM336" i="7"/>
  <c r="AM335" i="7"/>
  <c r="AM334" i="7"/>
  <c r="AM333" i="7"/>
  <c r="AM357" i="7"/>
  <c r="AM679" i="7"/>
  <c r="AM678" i="7"/>
  <c r="AM677" i="7"/>
  <c r="AM676" i="7"/>
  <c r="AM675" i="7"/>
  <c r="AM674" i="7"/>
  <c r="AM673" i="7"/>
  <c r="AM671" i="7"/>
  <c r="AM670" i="7"/>
  <c r="AM314" i="7"/>
  <c r="AM313" i="7"/>
  <c r="AM312" i="7"/>
  <c r="AM311" i="7"/>
  <c r="AM310" i="7"/>
  <c r="AM309" i="7"/>
  <c r="AM332" i="7"/>
  <c r="AM331" i="7"/>
  <c r="AM330" i="7"/>
  <c r="AM647" i="7"/>
  <c r="AM646" i="7"/>
  <c r="AM645" i="7"/>
  <c r="AM644" i="7"/>
  <c r="AM643" i="7"/>
  <c r="AM642" i="7"/>
  <c r="AM640" i="7"/>
  <c r="AM639" i="7"/>
  <c r="AM638" i="7"/>
  <c r="AM307" i="7"/>
  <c r="AM308" i="7"/>
  <c r="AM306" i="7"/>
  <c r="AM305" i="7"/>
  <c r="AM527" i="7"/>
  <c r="AM521" i="7"/>
  <c r="AM421" i="7"/>
  <c r="AM420" i="7"/>
  <c r="AM419" i="7"/>
  <c r="AM418" i="7"/>
  <c r="AM417" i="7"/>
  <c r="AM416" i="7"/>
  <c r="AM436" i="7"/>
  <c r="AM300" i="7"/>
  <c r="AM285" i="7"/>
  <c r="AM284" i="7"/>
  <c r="AM283" i="7"/>
  <c r="AM282" i="7"/>
  <c r="AM281" i="7"/>
  <c r="AM280" i="7"/>
  <c r="AM37" i="7"/>
  <c r="AL448" i="7"/>
  <c r="AL446" i="7"/>
  <c r="AL443" i="7"/>
  <c r="AL447" i="7"/>
  <c r="AL467" i="7"/>
  <c r="AL471" i="7"/>
  <c r="AL475" i="7"/>
  <c r="AL495" i="7"/>
  <c r="AL499" i="7"/>
  <c r="AL437" i="7"/>
  <c r="AL468" i="7"/>
  <c r="AL472" i="7"/>
  <c r="AL476" i="7"/>
  <c r="AL496" i="7"/>
  <c r="AL500" i="7"/>
  <c r="AK101" i="7"/>
  <c r="AL444" i="7"/>
  <c r="AL301" i="7"/>
  <c r="AL442" i="7"/>
  <c r="AL450" i="7"/>
  <c r="AL441" i="7"/>
  <c r="AL445" i="7"/>
  <c r="AL449" i="7"/>
  <c r="AL469" i="7"/>
  <c r="AL473" i="7"/>
  <c r="AL493" i="7"/>
  <c r="AL497" i="7"/>
  <c r="AL501" i="7"/>
  <c r="AL470" i="7"/>
  <c r="AL474" i="7"/>
  <c r="AL494" i="7"/>
  <c r="AL498" i="7"/>
  <c r="AL502" i="7"/>
  <c r="AM601" i="7"/>
  <c r="AK111" i="7" l="1"/>
  <c r="AK112" i="7" s="1"/>
  <c r="AM582" i="7"/>
  <c r="AM584" i="7" s="1"/>
  <c r="AN609" i="7"/>
  <c r="AN580" i="7"/>
  <c r="AM206" i="7"/>
  <c r="AM169" i="7"/>
  <c r="AM76" i="7"/>
  <c r="AL101" i="7"/>
  <c r="AM39" i="7"/>
  <c r="AM636" i="7"/>
  <c r="AM621" i="7" s="1"/>
  <c r="AM98" i="7" s="1"/>
  <c r="AM668" i="7"/>
  <c r="AM653" i="7" s="1"/>
  <c r="AM99" i="7" s="1"/>
  <c r="AM90" i="7"/>
  <c r="AM447" i="7"/>
  <c r="AM441" i="7"/>
  <c r="AM449" i="7"/>
  <c r="AM444" i="7"/>
  <c r="AM448" i="7"/>
  <c r="AM468" i="7"/>
  <c r="AM472" i="7"/>
  <c r="AM476" i="7"/>
  <c r="AM496" i="7"/>
  <c r="AM500" i="7"/>
  <c r="AM469" i="7"/>
  <c r="AM473" i="7"/>
  <c r="AM493" i="7"/>
  <c r="AM497" i="7"/>
  <c r="AM501" i="7"/>
  <c r="AN601" i="7"/>
  <c r="AM700" i="7"/>
  <c r="AM685" i="7" s="1"/>
  <c r="AM100" i="7" s="1"/>
  <c r="AN711" i="7"/>
  <c r="AN710" i="7"/>
  <c r="AN708" i="7"/>
  <c r="AN707" i="7"/>
  <c r="AN706" i="7"/>
  <c r="AN705" i="7"/>
  <c r="AN704" i="7"/>
  <c r="AN702" i="7"/>
  <c r="AN365" i="7"/>
  <c r="AN364" i="7"/>
  <c r="AN363" i="7"/>
  <c r="AN362" i="7"/>
  <c r="AN361" i="7"/>
  <c r="AN360" i="7"/>
  <c r="AN359" i="7"/>
  <c r="AN358" i="7"/>
  <c r="AN357" i="7"/>
  <c r="AN356" i="7"/>
  <c r="AN679" i="7"/>
  <c r="AN678" i="7"/>
  <c r="AN677" i="7"/>
  <c r="AN676" i="7"/>
  <c r="AN675" i="7"/>
  <c r="AN674" i="7"/>
  <c r="AN673" i="7"/>
  <c r="AN671" i="7"/>
  <c r="AN670" i="7"/>
  <c r="AN338" i="7"/>
  <c r="AN337" i="7"/>
  <c r="AN336" i="7"/>
  <c r="AN335" i="7"/>
  <c r="AN334" i="7"/>
  <c r="AN333" i="7"/>
  <c r="AN332" i="7"/>
  <c r="AN331" i="7"/>
  <c r="AN330" i="7"/>
  <c r="AN647" i="7"/>
  <c r="AN646" i="7"/>
  <c r="AN645" i="7"/>
  <c r="AN644" i="7"/>
  <c r="AN643" i="7"/>
  <c r="AN642" i="7"/>
  <c r="AN640" i="7"/>
  <c r="AN639" i="7"/>
  <c r="AN638" i="7"/>
  <c r="AN314" i="7"/>
  <c r="AN313" i="7"/>
  <c r="AN312" i="7"/>
  <c r="AN311" i="7"/>
  <c r="AN310" i="7"/>
  <c r="AN309" i="7"/>
  <c r="AN308" i="7"/>
  <c r="AN307" i="7"/>
  <c r="AN306" i="7"/>
  <c r="AN305" i="7"/>
  <c r="AN527" i="7"/>
  <c r="AN521" i="7"/>
  <c r="AN436" i="7"/>
  <c r="AN339" i="7"/>
  <c r="AN421" i="7"/>
  <c r="AN420" i="7"/>
  <c r="AN419" i="7"/>
  <c r="AN418" i="7"/>
  <c r="AN417" i="7"/>
  <c r="AN416" i="7"/>
  <c r="AN300" i="7"/>
  <c r="AN285" i="7"/>
  <c r="AN284" i="7"/>
  <c r="AN283" i="7"/>
  <c r="AN282" i="7"/>
  <c r="AN281" i="7"/>
  <c r="AN280" i="7"/>
  <c r="AN37" i="7"/>
  <c r="AM301" i="7"/>
  <c r="AM443" i="7"/>
  <c r="AM445" i="7"/>
  <c r="AM442" i="7"/>
  <c r="AM446" i="7"/>
  <c r="AM450" i="7"/>
  <c r="AM470" i="7"/>
  <c r="AM474" i="7"/>
  <c r="AM494" i="7"/>
  <c r="AM498" i="7"/>
  <c r="AM502" i="7"/>
  <c r="AM467" i="7"/>
  <c r="AM471" i="7"/>
  <c r="AM475" i="7"/>
  <c r="AM495" i="7"/>
  <c r="AM499" i="7"/>
  <c r="AM437" i="7"/>
  <c r="AL111" i="7" l="1"/>
  <c r="AL112" i="7" s="1"/>
  <c r="AN582" i="7"/>
  <c r="AN584" i="7" s="1"/>
  <c r="AO609" i="7"/>
  <c r="AO580" i="7"/>
  <c r="AN206" i="7"/>
  <c r="AN169" i="7"/>
  <c r="AN76" i="7"/>
  <c r="AM101" i="7"/>
  <c r="AN446" i="7"/>
  <c r="AN301" i="7"/>
  <c r="AN444" i="7"/>
  <c r="AN443" i="7"/>
  <c r="AN447" i="7"/>
  <c r="AN467" i="7"/>
  <c r="AN471" i="7"/>
  <c r="AN475" i="7"/>
  <c r="AN495" i="7"/>
  <c r="AN499" i="7"/>
  <c r="AN437" i="7"/>
  <c r="AN468" i="7"/>
  <c r="AN472" i="7"/>
  <c r="AN476" i="7"/>
  <c r="AN496" i="7"/>
  <c r="AN500" i="7"/>
  <c r="AO711" i="7"/>
  <c r="AO710" i="7"/>
  <c r="AO708" i="7"/>
  <c r="AO707" i="7"/>
  <c r="AO706" i="7"/>
  <c r="AO705" i="7"/>
  <c r="AO704" i="7"/>
  <c r="AO365" i="7"/>
  <c r="AO363" i="7"/>
  <c r="AO362" i="7"/>
  <c r="AO361" i="7"/>
  <c r="AO360" i="7"/>
  <c r="AO359" i="7"/>
  <c r="AO358" i="7"/>
  <c r="AO702" i="7"/>
  <c r="AO357" i="7"/>
  <c r="AO339" i="7"/>
  <c r="AO338" i="7"/>
  <c r="AO337" i="7"/>
  <c r="AO336" i="7"/>
  <c r="AO335" i="7"/>
  <c r="AO334" i="7"/>
  <c r="AO333" i="7"/>
  <c r="AO356" i="7"/>
  <c r="AO679" i="7"/>
  <c r="AO678" i="7"/>
  <c r="AO677" i="7"/>
  <c r="AO676" i="7"/>
  <c r="AO675" i="7"/>
  <c r="AO674" i="7"/>
  <c r="AO673" i="7"/>
  <c r="AO671" i="7"/>
  <c r="AO670" i="7"/>
  <c r="AO332" i="7"/>
  <c r="AO314" i="7"/>
  <c r="AO313" i="7"/>
  <c r="AO312" i="7"/>
  <c r="AO311" i="7"/>
  <c r="AO310" i="7"/>
  <c r="AO309" i="7"/>
  <c r="AO331" i="7"/>
  <c r="AO330" i="7"/>
  <c r="AO647" i="7"/>
  <c r="AO646" i="7"/>
  <c r="AO645" i="7"/>
  <c r="AO644" i="7"/>
  <c r="AO643" i="7"/>
  <c r="AO642" i="7"/>
  <c r="AO640" i="7"/>
  <c r="AO639" i="7"/>
  <c r="AO638" i="7"/>
  <c r="AO308" i="7"/>
  <c r="AO307" i="7"/>
  <c r="AO306" i="7"/>
  <c r="AO305" i="7"/>
  <c r="AO527" i="7"/>
  <c r="AO521" i="7"/>
  <c r="AO421" i="7"/>
  <c r="AO420" i="7"/>
  <c r="AO419" i="7"/>
  <c r="AO418" i="7"/>
  <c r="AO417" i="7"/>
  <c r="AO416" i="7"/>
  <c r="AO364" i="7"/>
  <c r="AO436" i="7"/>
  <c r="AO300" i="7"/>
  <c r="AO285" i="7"/>
  <c r="AO284" i="7"/>
  <c r="AO283" i="7"/>
  <c r="AO282" i="7"/>
  <c r="AO281" i="7"/>
  <c r="AO280" i="7"/>
  <c r="AO37" i="7"/>
  <c r="AN442" i="7"/>
  <c r="AN450" i="7"/>
  <c r="AN448" i="7"/>
  <c r="AN441" i="7"/>
  <c r="AN445" i="7"/>
  <c r="AN449" i="7"/>
  <c r="AN469" i="7"/>
  <c r="AN473" i="7"/>
  <c r="AN493" i="7"/>
  <c r="AN497" i="7"/>
  <c r="AN501" i="7"/>
  <c r="AN470" i="7"/>
  <c r="AN474" i="7"/>
  <c r="AN494" i="7"/>
  <c r="AN498" i="7"/>
  <c r="AN502" i="7"/>
  <c r="AO601" i="7"/>
  <c r="AN39" i="7"/>
  <c r="AN90" i="7"/>
  <c r="AN636" i="7"/>
  <c r="AN621" i="7" s="1"/>
  <c r="AN98" i="7" s="1"/>
  <c r="AN668" i="7"/>
  <c r="AN653" i="7" s="1"/>
  <c r="AN99" i="7" s="1"/>
  <c r="AN700" i="7"/>
  <c r="AN685" i="7" s="1"/>
  <c r="AN100" i="7" s="1"/>
  <c r="AM111" i="7" l="1"/>
  <c r="AM112" i="7" s="1"/>
  <c r="AO582" i="7"/>
  <c r="AO584" i="7" s="1"/>
  <c r="AP580" i="7"/>
  <c r="AO206" i="7"/>
  <c r="AO169" i="7"/>
  <c r="AO76" i="7"/>
  <c r="AO39" i="7"/>
  <c r="AO636" i="7"/>
  <c r="AO621" i="7" s="1"/>
  <c r="AO98" i="7" s="1"/>
  <c r="AO668" i="7"/>
  <c r="AO653" i="7" s="1"/>
  <c r="AO99" i="7" s="1"/>
  <c r="AO90" i="7"/>
  <c r="AO441" i="7"/>
  <c r="AO449" i="7"/>
  <c r="AO447" i="7"/>
  <c r="AO444" i="7"/>
  <c r="AO448" i="7"/>
  <c r="AO468" i="7"/>
  <c r="AO472" i="7"/>
  <c r="AO476" i="7"/>
  <c r="AO496" i="7"/>
  <c r="AO500" i="7"/>
  <c r="AO469" i="7"/>
  <c r="AO473" i="7"/>
  <c r="AO493" i="7"/>
  <c r="AO497" i="7"/>
  <c r="AO501" i="7"/>
  <c r="AP601" i="7"/>
  <c r="AO700" i="7"/>
  <c r="AO685" i="7" s="1"/>
  <c r="AO100" i="7" s="1"/>
  <c r="AP711" i="7"/>
  <c r="AP710" i="7"/>
  <c r="AP708" i="7"/>
  <c r="AP707" i="7"/>
  <c r="AP706" i="7"/>
  <c r="AP705" i="7"/>
  <c r="AP704" i="7"/>
  <c r="AP702" i="7"/>
  <c r="B699" i="7"/>
  <c r="B698" i="7"/>
  <c r="B697" i="7"/>
  <c r="B696" i="7"/>
  <c r="B695" i="7"/>
  <c r="B694" i="7"/>
  <c r="B693" i="7"/>
  <c r="B692" i="7"/>
  <c r="B691" i="7"/>
  <c r="AP356" i="7"/>
  <c r="AP679" i="7"/>
  <c r="B679" i="7" s="1"/>
  <c r="AP678" i="7"/>
  <c r="B678" i="7" s="1"/>
  <c r="AP677" i="7"/>
  <c r="B677" i="7" s="1"/>
  <c r="AP676" i="7"/>
  <c r="B676" i="7" s="1"/>
  <c r="AP675" i="7"/>
  <c r="B675" i="7" s="1"/>
  <c r="AP674" i="7"/>
  <c r="B674" i="7" s="1"/>
  <c r="AP673" i="7"/>
  <c r="B673" i="7" s="1"/>
  <c r="AP671" i="7"/>
  <c r="AP670" i="7"/>
  <c r="B667" i="7"/>
  <c r="B666" i="7"/>
  <c r="B665" i="7"/>
  <c r="B664" i="7"/>
  <c r="B663" i="7"/>
  <c r="B662" i="7"/>
  <c r="B661" i="7"/>
  <c r="B660" i="7"/>
  <c r="B659" i="7"/>
  <c r="AP330" i="7"/>
  <c r="AP647" i="7"/>
  <c r="B647" i="7" s="1"/>
  <c r="AP646" i="7"/>
  <c r="B646" i="7" s="1"/>
  <c r="AP645" i="7"/>
  <c r="B645" i="7" s="1"/>
  <c r="AP644" i="7"/>
  <c r="B644" i="7" s="1"/>
  <c r="AP643" i="7"/>
  <c r="B643" i="7" s="1"/>
  <c r="AP642" i="7"/>
  <c r="B642" i="7" s="1"/>
  <c r="AP640" i="7"/>
  <c r="AP639" i="7"/>
  <c r="AP638" i="7"/>
  <c r="B635" i="7"/>
  <c r="B634" i="7"/>
  <c r="B633" i="7"/>
  <c r="B632" i="7"/>
  <c r="B631" i="7"/>
  <c r="B630" i="7"/>
  <c r="B629" i="7"/>
  <c r="B628" i="7"/>
  <c r="B627" i="7"/>
  <c r="AP305" i="7"/>
  <c r="AP527" i="7"/>
  <c r="AP521" i="7"/>
  <c r="AP436" i="7"/>
  <c r="AP339" i="7"/>
  <c r="AP421" i="7"/>
  <c r="AP420" i="7"/>
  <c r="AP419" i="7"/>
  <c r="AP418" i="7"/>
  <c r="AP417" i="7"/>
  <c r="AP416" i="7"/>
  <c r="AP300" i="7"/>
  <c r="AP285" i="7"/>
  <c r="AP284" i="7"/>
  <c r="AP283" i="7"/>
  <c r="AP282" i="7"/>
  <c r="AP281" i="7"/>
  <c r="AP280" i="7"/>
  <c r="AP37" i="7"/>
  <c r="AO301" i="7"/>
  <c r="AO445" i="7"/>
  <c r="AO443" i="7"/>
  <c r="AO442" i="7"/>
  <c r="AO446" i="7"/>
  <c r="AO450" i="7"/>
  <c r="AO470" i="7"/>
  <c r="AO474" i="7"/>
  <c r="AO494" i="7"/>
  <c r="AO498" i="7"/>
  <c r="AO502" i="7"/>
  <c r="AO467" i="7"/>
  <c r="AO471" i="7"/>
  <c r="AO475" i="7"/>
  <c r="AO495" i="7"/>
  <c r="AO499" i="7"/>
  <c r="AO437" i="7"/>
  <c r="AN101" i="7"/>
  <c r="AO457" i="7" l="1"/>
  <c r="AO514" i="7"/>
  <c r="AN456" i="7"/>
  <c r="AO507" i="7"/>
  <c r="AO511" i="7"/>
  <c r="AO486" i="7"/>
  <c r="AO483" i="7"/>
  <c r="AO487" i="7"/>
  <c r="AO510" i="7"/>
  <c r="AO317" i="7"/>
  <c r="AN462" i="7"/>
  <c r="AO344" i="7"/>
  <c r="AN508" i="7"/>
  <c r="AN455" i="7"/>
  <c r="AO372" i="7"/>
  <c r="AN460" i="7"/>
  <c r="AN483" i="7"/>
  <c r="AN487" i="7"/>
  <c r="AN510" i="7"/>
  <c r="AP351" i="7"/>
  <c r="AN457" i="7"/>
  <c r="AN480" i="7"/>
  <c r="AN488" i="7"/>
  <c r="AO370" i="7"/>
  <c r="AO374" i="7"/>
  <c r="AO506" i="7"/>
  <c r="AO454" i="7"/>
  <c r="AO462" i="7"/>
  <c r="AO455" i="7"/>
  <c r="AO482" i="7"/>
  <c r="AO508" i="7"/>
  <c r="AN481" i="7"/>
  <c r="AO458" i="7"/>
  <c r="AO343" i="7"/>
  <c r="E321" i="7"/>
  <c r="D321" i="7"/>
  <c r="H321" i="7"/>
  <c r="G321" i="7"/>
  <c r="F321" i="7"/>
  <c r="C321" i="7"/>
  <c r="I321" i="7"/>
  <c r="J321" i="7"/>
  <c r="C458" i="7"/>
  <c r="E458" i="7"/>
  <c r="D458" i="7"/>
  <c r="G458" i="7"/>
  <c r="H458" i="7"/>
  <c r="F458" i="7"/>
  <c r="I458" i="7"/>
  <c r="K321" i="7"/>
  <c r="J458" i="7"/>
  <c r="K458" i="7"/>
  <c r="L321" i="7"/>
  <c r="L458" i="7"/>
  <c r="M321" i="7"/>
  <c r="M458" i="7"/>
  <c r="N321" i="7"/>
  <c r="O321" i="7"/>
  <c r="N458" i="7"/>
  <c r="P321" i="7"/>
  <c r="O458" i="7"/>
  <c r="Q321" i="7"/>
  <c r="P458" i="7"/>
  <c r="R321" i="7"/>
  <c r="Q458" i="7"/>
  <c r="S321" i="7"/>
  <c r="R458" i="7"/>
  <c r="T321" i="7"/>
  <c r="S458" i="7"/>
  <c r="T458" i="7"/>
  <c r="U321" i="7"/>
  <c r="U458" i="7"/>
  <c r="V321" i="7"/>
  <c r="V458" i="7"/>
  <c r="W321" i="7"/>
  <c r="X321" i="7"/>
  <c r="W458" i="7"/>
  <c r="Y321" i="7"/>
  <c r="X458" i="7"/>
  <c r="Y458" i="7"/>
  <c r="Z321" i="7"/>
  <c r="Z458" i="7"/>
  <c r="AA321" i="7"/>
  <c r="AB321" i="7"/>
  <c r="AA458" i="7"/>
  <c r="AC321" i="7"/>
  <c r="AB458" i="7"/>
  <c r="AC458" i="7"/>
  <c r="AD321" i="7"/>
  <c r="AD458" i="7"/>
  <c r="AE321" i="7"/>
  <c r="AF321" i="7"/>
  <c r="AE458" i="7"/>
  <c r="AF458" i="7"/>
  <c r="AG321" i="7"/>
  <c r="AG458" i="7"/>
  <c r="AH321" i="7"/>
  <c r="AH458" i="7"/>
  <c r="AI321" i="7"/>
  <c r="AI458" i="7"/>
  <c r="AJ321" i="7"/>
  <c r="AJ458" i="7"/>
  <c r="AK321" i="7"/>
  <c r="AK458" i="7"/>
  <c r="AL321" i="7"/>
  <c r="AL458" i="7"/>
  <c r="AM321" i="7"/>
  <c r="AN321" i="7"/>
  <c r="AM458" i="7"/>
  <c r="C344" i="7"/>
  <c r="F344" i="7"/>
  <c r="D344" i="7"/>
  <c r="C481" i="7"/>
  <c r="E344" i="7"/>
  <c r="D481" i="7"/>
  <c r="G344" i="7"/>
  <c r="E481" i="7"/>
  <c r="F481" i="7"/>
  <c r="G481" i="7"/>
  <c r="H344" i="7"/>
  <c r="I344" i="7"/>
  <c r="H481" i="7"/>
  <c r="I481" i="7"/>
  <c r="J344" i="7"/>
  <c r="J481" i="7"/>
  <c r="K344" i="7"/>
  <c r="L344" i="7"/>
  <c r="K481" i="7"/>
  <c r="M344" i="7"/>
  <c r="L481" i="7"/>
  <c r="M481" i="7"/>
  <c r="N344" i="7"/>
  <c r="N481" i="7"/>
  <c r="O344" i="7"/>
  <c r="P344" i="7"/>
  <c r="O481" i="7"/>
  <c r="P481" i="7"/>
  <c r="Q344" i="7"/>
  <c r="R344" i="7"/>
  <c r="Q481" i="7"/>
  <c r="R481" i="7"/>
  <c r="S344" i="7"/>
  <c r="T344" i="7"/>
  <c r="S481" i="7"/>
  <c r="U344" i="7"/>
  <c r="T481" i="7"/>
  <c r="V344" i="7"/>
  <c r="U481" i="7"/>
  <c r="V481" i="7"/>
  <c r="W344" i="7"/>
  <c r="W481" i="7"/>
  <c r="X344" i="7"/>
  <c r="Y344" i="7"/>
  <c r="X481" i="7"/>
  <c r="Y481" i="7"/>
  <c r="Z344" i="7"/>
  <c r="Z481" i="7"/>
  <c r="AA344" i="7"/>
  <c r="AA481" i="7"/>
  <c r="AB344" i="7"/>
  <c r="AB481" i="7"/>
  <c r="AC344" i="7"/>
  <c r="AC481" i="7"/>
  <c r="AD344" i="7"/>
  <c r="AD481" i="7"/>
  <c r="AE344" i="7"/>
  <c r="AF344" i="7"/>
  <c r="AE481" i="7"/>
  <c r="AG344" i="7"/>
  <c r="AF481" i="7"/>
  <c r="AG481" i="7"/>
  <c r="AH344" i="7"/>
  <c r="AI344" i="7"/>
  <c r="AH481" i="7"/>
  <c r="AI481" i="7"/>
  <c r="AJ344" i="7"/>
  <c r="AK344" i="7"/>
  <c r="AJ481" i="7"/>
  <c r="AK481" i="7"/>
  <c r="AL344" i="7"/>
  <c r="AL481" i="7"/>
  <c r="AM344" i="7"/>
  <c r="AN344" i="7"/>
  <c r="AM481" i="7"/>
  <c r="H375" i="7"/>
  <c r="D375" i="7"/>
  <c r="E375" i="7"/>
  <c r="G375" i="7"/>
  <c r="F375" i="7"/>
  <c r="C375" i="7"/>
  <c r="I375" i="7"/>
  <c r="J375" i="7"/>
  <c r="K375" i="7"/>
  <c r="J512" i="7"/>
  <c r="L375" i="7"/>
  <c r="I512" i="7"/>
  <c r="H512" i="7"/>
  <c r="C512" i="7"/>
  <c r="E512" i="7"/>
  <c r="G512" i="7"/>
  <c r="K512" i="7"/>
  <c r="F512" i="7"/>
  <c r="D512" i="7"/>
  <c r="L512" i="7"/>
  <c r="M375" i="7"/>
  <c r="M512" i="7"/>
  <c r="N375" i="7"/>
  <c r="N512" i="7"/>
  <c r="O375" i="7"/>
  <c r="P375" i="7"/>
  <c r="O512" i="7"/>
  <c r="P512" i="7"/>
  <c r="Q375" i="7"/>
  <c r="R375" i="7"/>
  <c r="Q512" i="7"/>
  <c r="R512" i="7"/>
  <c r="S375" i="7"/>
  <c r="T375" i="7"/>
  <c r="S512" i="7"/>
  <c r="U375" i="7"/>
  <c r="T512" i="7"/>
  <c r="V375" i="7"/>
  <c r="U512" i="7"/>
  <c r="V512" i="7"/>
  <c r="W375" i="7"/>
  <c r="W512" i="7"/>
  <c r="X375" i="7"/>
  <c r="X512" i="7"/>
  <c r="Y375" i="7"/>
  <c r="Y512" i="7"/>
  <c r="Z375" i="7"/>
  <c r="Z512" i="7"/>
  <c r="AA375" i="7"/>
  <c r="AB375" i="7"/>
  <c r="AA512" i="7"/>
  <c r="AC375" i="7"/>
  <c r="AB512" i="7"/>
  <c r="AC512" i="7"/>
  <c r="AD375" i="7"/>
  <c r="AE375" i="7"/>
  <c r="AD512" i="7"/>
  <c r="AF375" i="7"/>
  <c r="AE512" i="7"/>
  <c r="AG375" i="7"/>
  <c r="AF512" i="7"/>
  <c r="AH375" i="7"/>
  <c r="AG512" i="7"/>
  <c r="AI375" i="7"/>
  <c r="AH512" i="7"/>
  <c r="AI512" i="7"/>
  <c r="AJ375" i="7"/>
  <c r="AK375" i="7"/>
  <c r="AJ512" i="7"/>
  <c r="AL375" i="7"/>
  <c r="AK512" i="7"/>
  <c r="AL512" i="7"/>
  <c r="AM375" i="7"/>
  <c r="AN375" i="7"/>
  <c r="AM512" i="7"/>
  <c r="AO485" i="7"/>
  <c r="AO456" i="7"/>
  <c r="AN507" i="7"/>
  <c r="AN511" i="7"/>
  <c r="AO325" i="7"/>
  <c r="AO318" i="7"/>
  <c r="G322" i="7"/>
  <c r="F322" i="7"/>
  <c r="H322" i="7"/>
  <c r="D322" i="7"/>
  <c r="C322" i="7"/>
  <c r="I322" i="7"/>
  <c r="E322" i="7"/>
  <c r="J322" i="7"/>
  <c r="C459" i="7"/>
  <c r="K322" i="7"/>
  <c r="J459" i="7"/>
  <c r="I459" i="7"/>
  <c r="D459" i="7"/>
  <c r="F459" i="7"/>
  <c r="E459" i="7"/>
  <c r="G459" i="7"/>
  <c r="H459" i="7"/>
  <c r="L322" i="7"/>
  <c r="K459" i="7"/>
  <c r="M322" i="7"/>
  <c r="L459" i="7"/>
  <c r="N322" i="7"/>
  <c r="M459" i="7"/>
  <c r="O322" i="7"/>
  <c r="N459" i="7"/>
  <c r="P322" i="7"/>
  <c r="O459" i="7"/>
  <c r="P459" i="7"/>
  <c r="Q322" i="7"/>
  <c r="R322" i="7"/>
  <c r="Q459" i="7"/>
  <c r="S322" i="7"/>
  <c r="R459" i="7"/>
  <c r="T322" i="7"/>
  <c r="S459" i="7"/>
  <c r="T459" i="7"/>
  <c r="U322" i="7"/>
  <c r="V322" i="7"/>
  <c r="U459" i="7"/>
  <c r="V459" i="7"/>
  <c r="W322" i="7"/>
  <c r="X322" i="7"/>
  <c r="W459" i="7"/>
  <c r="Y322" i="7"/>
  <c r="X459" i="7"/>
  <c r="Z322" i="7"/>
  <c r="Y459" i="7"/>
  <c r="AA322" i="7"/>
  <c r="Z459" i="7"/>
  <c r="AB322" i="7"/>
  <c r="AA459" i="7"/>
  <c r="AC322" i="7"/>
  <c r="AB459" i="7"/>
  <c r="AD322" i="7"/>
  <c r="AC459" i="7"/>
  <c r="AE322" i="7"/>
  <c r="AD459" i="7"/>
  <c r="AF322" i="7"/>
  <c r="AE459" i="7"/>
  <c r="AG322" i="7"/>
  <c r="AF459" i="7"/>
  <c r="AH322" i="7"/>
  <c r="AG459" i="7"/>
  <c r="AI322" i="7"/>
  <c r="AH459" i="7"/>
  <c r="AI459" i="7"/>
  <c r="AJ322" i="7"/>
  <c r="AJ459" i="7"/>
  <c r="AK322" i="7"/>
  <c r="AK459" i="7"/>
  <c r="AL322" i="7"/>
  <c r="AM322" i="7"/>
  <c r="AL459" i="7"/>
  <c r="AM459" i="7"/>
  <c r="AN322" i="7"/>
  <c r="D345" i="7"/>
  <c r="F345" i="7"/>
  <c r="G345" i="7"/>
  <c r="E345" i="7"/>
  <c r="C345" i="7"/>
  <c r="G482" i="7"/>
  <c r="C482" i="7"/>
  <c r="H345" i="7"/>
  <c r="E482" i="7"/>
  <c r="F482" i="7"/>
  <c r="D482" i="7"/>
  <c r="I345" i="7"/>
  <c r="H482" i="7"/>
  <c r="I482" i="7"/>
  <c r="J345" i="7"/>
  <c r="J482" i="7"/>
  <c r="K345" i="7"/>
  <c r="L345" i="7"/>
  <c r="K482" i="7"/>
  <c r="L482" i="7"/>
  <c r="M345" i="7"/>
  <c r="M482" i="7"/>
  <c r="N345" i="7"/>
  <c r="N482" i="7"/>
  <c r="O345" i="7"/>
  <c r="P345" i="7"/>
  <c r="O482" i="7"/>
  <c r="Q345" i="7"/>
  <c r="P482" i="7"/>
  <c r="R345" i="7"/>
  <c r="Q482" i="7"/>
  <c r="R482" i="7"/>
  <c r="S345" i="7"/>
  <c r="T345" i="7"/>
  <c r="S482" i="7"/>
  <c r="U345" i="7"/>
  <c r="T482" i="7"/>
  <c r="V345" i="7"/>
  <c r="U482" i="7"/>
  <c r="V482" i="7"/>
  <c r="W345" i="7"/>
  <c r="X345" i="7"/>
  <c r="W482" i="7"/>
  <c r="Y345" i="7"/>
  <c r="X482" i="7"/>
  <c r="Z345" i="7"/>
  <c r="Y482" i="7"/>
  <c r="Z482" i="7"/>
  <c r="AA345" i="7"/>
  <c r="AA482" i="7"/>
  <c r="AB345" i="7"/>
  <c r="AC345" i="7"/>
  <c r="AB482" i="7"/>
  <c r="AD345" i="7"/>
  <c r="AC482" i="7"/>
  <c r="AE345" i="7"/>
  <c r="AD482" i="7"/>
  <c r="AF345" i="7"/>
  <c r="AE482" i="7"/>
  <c r="AF482" i="7"/>
  <c r="AG345" i="7"/>
  <c r="AG482" i="7"/>
  <c r="AH345" i="7"/>
  <c r="AH482" i="7"/>
  <c r="AI345" i="7"/>
  <c r="AJ345" i="7"/>
  <c r="AI482" i="7"/>
  <c r="AK345" i="7"/>
  <c r="AJ482" i="7"/>
  <c r="AK482" i="7"/>
  <c r="AL345" i="7"/>
  <c r="AL482" i="7"/>
  <c r="AM345" i="7"/>
  <c r="AM482" i="7"/>
  <c r="AN345" i="7"/>
  <c r="E376" i="7"/>
  <c r="D376" i="7"/>
  <c r="F376" i="7"/>
  <c r="L376" i="7"/>
  <c r="C376" i="7"/>
  <c r="K376" i="7"/>
  <c r="J376" i="7"/>
  <c r="I376" i="7"/>
  <c r="H376" i="7"/>
  <c r="G376" i="7"/>
  <c r="L513" i="7"/>
  <c r="M376" i="7"/>
  <c r="G513" i="7"/>
  <c r="C513" i="7"/>
  <c r="H513" i="7"/>
  <c r="F513" i="7"/>
  <c r="E513" i="7"/>
  <c r="I513" i="7"/>
  <c r="D513" i="7"/>
  <c r="J513" i="7"/>
  <c r="K513" i="7"/>
  <c r="M513" i="7"/>
  <c r="N376" i="7"/>
  <c r="O376" i="7"/>
  <c r="N513" i="7"/>
  <c r="O513" i="7"/>
  <c r="P376" i="7"/>
  <c r="Q376" i="7"/>
  <c r="P513" i="7"/>
  <c r="Q513" i="7"/>
  <c r="R376" i="7"/>
  <c r="R513" i="7"/>
  <c r="S376" i="7"/>
  <c r="S513" i="7"/>
  <c r="T376" i="7"/>
  <c r="U376" i="7"/>
  <c r="T513" i="7"/>
  <c r="U513" i="7"/>
  <c r="V376" i="7"/>
  <c r="W376" i="7"/>
  <c r="V513" i="7"/>
  <c r="W513" i="7"/>
  <c r="X376" i="7"/>
  <c r="X513" i="7"/>
  <c r="Y376" i="7"/>
  <c r="Y513" i="7"/>
  <c r="Z376" i="7"/>
  <c r="AA376" i="7"/>
  <c r="Z513" i="7"/>
  <c r="AA513" i="7"/>
  <c r="AB376" i="7"/>
  <c r="AC376" i="7"/>
  <c r="AB513" i="7"/>
  <c r="AD376" i="7"/>
  <c r="AC513" i="7"/>
  <c r="AE376" i="7"/>
  <c r="AD513" i="7"/>
  <c r="AE513" i="7"/>
  <c r="AF376" i="7"/>
  <c r="AF513" i="7"/>
  <c r="AG376" i="7"/>
  <c r="AG513" i="7"/>
  <c r="AH376" i="7"/>
  <c r="AH513" i="7"/>
  <c r="AI376" i="7"/>
  <c r="AJ376" i="7"/>
  <c r="AI513" i="7"/>
  <c r="AK376" i="7"/>
  <c r="AJ513" i="7"/>
  <c r="AK513" i="7"/>
  <c r="AL376" i="7"/>
  <c r="AM376" i="7"/>
  <c r="AL513" i="7"/>
  <c r="AM513" i="7"/>
  <c r="AN376" i="7"/>
  <c r="AO481" i="7"/>
  <c r="AO459" i="7"/>
  <c r="AO320" i="7"/>
  <c r="AO375" i="7"/>
  <c r="AN513" i="7"/>
  <c r="AN482" i="7"/>
  <c r="H323" i="7"/>
  <c r="G323" i="7"/>
  <c r="K323" i="7"/>
  <c r="F323" i="7"/>
  <c r="I323" i="7"/>
  <c r="J323" i="7"/>
  <c r="C323" i="7"/>
  <c r="D323" i="7"/>
  <c r="E323" i="7"/>
  <c r="G460" i="7"/>
  <c r="H460" i="7"/>
  <c r="D460" i="7"/>
  <c r="C460" i="7"/>
  <c r="I460" i="7"/>
  <c r="F460" i="7"/>
  <c r="L323" i="7"/>
  <c r="K460" i="7"/>
  <c r="J460" i="7"/>
  <c r="E460" i="7"/>
  <c r="L460" i="7"/>
  <c r="M323" i="7"/>
  <c r="M460" i="7"/>
  <c r="N323" i="7"/>
  <c r="N460" i="7"/>
  <c r="O323" i="7"/>
  <c r="O460" i="7"/>
  <c r="P323" i="7"/>
  <c r="P460" i="7"/>
  <c r="Q323" i="7"/>
  <c r="Q460" i="7"/>
  <c r="R323" i="7"/>
  <c r="R460" i="7"/>
  <c r="S323" i="7"/>
  <c r="S460" i="7"/>
  <c r="T323" i="7"/>
  <c r="U323" i="7"/>
  <c r="T460" i="7"/>
  <c r="V323" i="7"/>
  <c r="U460" i="7"/>
  <c r="V460" i="7"/>
  <c r="W323" i="7"/>
  <c r="X323" i="7"/>
  <c r="W460" i="7"/>
  <c r="X460" i="7"/>
  <c r="Y323" i="7"/>
  <c r="Y460" i="7"/>
  <c r="Z323" i="7"/>
  <c r="Z460" i="7"/>
  <c r="AA323" i="7"/>
  <c r="AB323" i="7"/>
  <c r="AA460" i="7"/>
  <c r="AB460" i="7"/>
  <c r="AC323" i="7"/>
  <c r="AC460" i="7"/>
  <c r="AD323" i="7"/>
  <c r="AE323" i="7"/>
  <c r="AD460" i="7"/>
  <c r="AF323" i="7"/>
  <c r="AE460" i="7"/>
  <c r="AG323" i="7"/>
  <c r="AF460" i="7"/>
  <c r="AH323" i="7"/>
  <c r="AG460" i="7"/>
  <c r="AI323" i="7"/>
  <c r="AH460" i="7"/>
  <c r="AJ323" i="7"/>
  <c r="AI460" i="7"/>
  <c r="AJ460" i="7"/>
  <c r="AK323" i="7"/>
  <c r="AK460" i="7"/>
  <c r="AL323" i="7"/>
  <c r="AM323" i="7"/>
  <c r="AL460" i="7"/>
  <c r="AM460" i="7"/>
  <c r="AN323" i="7"/>
  <c r="E346" i="7"/>
  <c r="C346" i="7"/>
  <c r="D346" i="7"/>
  <c r="G346" i="7"/>
  <c r="H346" i="7"/>
  <c r="F346" i="7"/>
  <c r="D483" i="7"/>
  <c r="C483" i="7"/>
  <c r="F483" i="7"/>
  <c r="G483" i="7"/>
  <c r="H483" i="7"/>
  <c r="E483" i="7"/>
  <c r="I346" i="7"/>
  <c r="J346" i="7"/>
  <c r="I483" i="7"/>
  <c r="K346" i="7"/>
  <c r="J483" i="7"/>
  <c r="K483" i="7"/>
  <c r="L346" i="7"/>
  <c r="L483" i="7"/>
  <c r="M346" i="7"/>
  <c r="N346" i="7"/>
  <c r="M483" i="7"/>
  <c r="N483" i="7"/>
  <c r="O346" i="7"/>
  <c r="P346" i="7"/>
  <c r="O483" i="7"/>
  <c r="P483" i="7"/>
  <c r="Q346" i="7"/>
  <c r="R346" i="7"/>
  <c r="Q483" i="7"/>
  <c r="S346" i="7"/>
  <c r="R483" i="7"/>
  <c r="T346" i="7"/>
  <c r="S483" i="7"/>
  <c r="T483" i="7"/>
  <c r="U346" i="7"/>
  <c r="U483" i="7"/>
  <c r="V346" i="7"/>
  <c r="W346" i="7"/>
  <c r="V483" i="7"/>
  <c r="X346" i="7"/>
  <c r="W483" i="7"/>
  <c r="X483" i="7"/>
  <c r="Y346" i="7"/>
  <c r="Y483" i="7"/>
  <c r="Z346" i="7"/>
  <c r="AA346" i="7"/>
  <c r="Z483" i="7"/>
  <c r="AA483" i="7"/>
  <c r="AB346" i="7"/>
  <c r="AB483" i="7"/>
  <c r="AC346" i="7"/>
  <c r="AC483" i="7"/>
  <c r="AD346" i="7"/>
  <c r="AE346" i="7"/>
  <c r="AD483" i="7"/>
  <c r="AE483" i="7"/>
  <c r="AF346" i="7"/>
  <c r="AG346" i="7"/>
  <c r="AF483" i="7"/>
  <c r="AH346" i="7"/>
  <c r="AG483" i="7"/>
  <c r="AI346" i="7"/>
  <c r="AH483" i="7"/>
  <c r="AI483" i="7"/>
  <c r="AJ346" i="7"/>
  <c r="AK346" i="7"/>
  <c r="AJ483" i="7"/>
  <c r="AL346" i="7"/>
  <c r="AK483" i="7"/>
  <c r="AM346" i="7"/>
  <c r="AL483" i="7"/>
  <c r="AM483" i="7"/>
  <c r="AN346" i="7"/>
  <c r="C369" i="7"/>
  <c r="C506" i="7"/>
  <c r="D369" i="7"/>
  <c r="F369" i="7"/>
  <c r="D506" i="7"/>
  <c r="E369" i="7"/>
  <c r="G369" i="7"/>
  <c r="E506" i="7"/>
  <c r="F506" i="7"/>
  <c r="G506" i="7"/>
  <c r="H369" i="7"/>
  <c r="I369" i="7"/>
  <c r="H506" i="7"/>
  <c r="J369" i="7"/>
  <c r="I506" i="7"/>
  <c r="J506" i="7"/>
  <c r="K369" i="7"/>
  <c r="L369" i="7"/>
  <c r="K506" i="7"/>
  <c r="L506" i="7"/>
  <c r="M369" i="7"/>
  <c r="M506" i="7"/>
  <c r="N369" i="7"/>
  <c r="N506" i="7"/>
  <c r="O369" i="7"/>
  <c r="P369" i="7"/>
  <c r="O506" i="7"/>
  <c r="Q369" i="7"/>
  <c r="P506" i="7"/>
  <c r="Q506" i="7"/>
  <c r="R369" i="7"/>
  <c r="R506" i="7"/>
  <c r="S369" i="7"/>
  <c r="S506" i="7"/>
  <c r="T369" i="7"/>
  <c r="U369" i="7"/>
  <c r="T506" i="7"/>
  <c r="U506" i="7"/>
  <c r="V369" i="7"/>
  <c r="V506" i="7"/>
  <c r="W369" i="7"/>
  <c r="X369" i="7"/>
  <c r="W506" i="7"/>
  <c r="Y369" i="7"/>
  <c r="X506" i="7"/>
  <c r="Y506" i="7"/>
  <c r="Z369" i="7"/>
  <c r="AA369" i="7"/>
  <c r="Z506" i="7"/>
  <c r="AB369" i="7"/>
  <c r="AA506" i="7"/>
  <c r="AC369" i="7"/>
  <c r="AB506" i="7"/>
  <c r="AC506" i="7"/>
  <c r="AD369" i="7"/>
  <c r="AD506" i="7"/>
  <c r="AE369" i="7"/>
  <c r="AE506" i="7"/>
  <c r="AF369" i="7"/>
  <c r="AG369" i="7"/>
  <c r="AF506" i="7"/>
  <c r="AH369" i="7"/>
  <c r="AG506" i="7"/>
  <c r="AI369" i="7"/>
  <c r="AH506" i="7"/>
  <c r="AJ369" i="7"/>
  <c r="AI506" i="7"/>
  <c r="AK369" i="7"/>
  <c r="AJ506" i="7"/>
  <c r="AL369" i="7"/>
  <c r="AK506" i="7"/>
  <c r="AL506" i="7"/>
  <c r="AM369" i="7"/>
  <c r="AN369" i="7"/>
  <c r="AM506" i="7"/>
  <c r="C377" i="7"/>
  <c r="L377" i="7"/>
  <c r="D377" i="7"/>
  <c r="I377" i="7"/>
  <c r="E377" i="7"/>
  <c r="K377" i="7"/>
  <c r="G377" i="7"/>
  <c r="F377" i="7"/>
  <c r="J377" i="7"/>
  <c r="H377" i="7"/>
  <c r="M377" i="7"/>
  <c r="F514" i="7"/>
  <c r="G514" i="7"/>
  <c r="K514" i="7"/>
  <c r="H514" i="7"/>
  <c r="D514" i="7"/>
  <c r="E514" i="7"/>
  <c r="L514" i="7"/>
  <c r="C514" i="7"/>
  <c r="J514" i="7"/>
  <c r="M514" i="7"/>
  <c r="N377" i="7"/>
  <c r="I514" i="7"/>
  <c r="N514" i="7"/>
  <c r="O377" i="7"/>
  <c r="O514" i="7"/>
  <c r="P377" i="7"/>
  <c r="P514" i="7"/>
  <c r="Q377" i="7"/>
  <c r="R377" i="7"/>
  <c r="Q514" i="7"/>
  <c r="S377" i="7"/>
  <c r="R514" i="7"/>
  <c r="T377" i="7"/>
  <c r="S514" i="7"/>
  <c r="T514" i="7"/>
  <c r="U377" i="7"/>
  <c r="V377" i="7"/>
  <c r="U514" i="7"/>
  <c r="W377" i="7"/>
  <c r="V514" i="7"/>
  <c r="W514" i="7"/>
  <c r="X377" i="7"/>
  <c r="X514" i="7"/>
  <c r="Y377" i="7"/>
  <c r="Y514" i="7"/>
  <c r="Z377" i="7"/>
  <c r="AA377" i="7"/>
  <c r="Z514" i="7"/>
  <c r="AB377" i="7"/>
  <c r="AA514" i="7"/>
  <c r="AB514" i="7"/>
  <c r="AC377" i="7"/>
  <c r="AC514" i="7"/>
  <c r="AD377" i="7"/>
  <c r="AD514" i="7"/>
  <c r="AE377" i="7"/>
  <c r="AF377" i="7"/>
  <c r="AE514" i="7"/>
  <c r="AF514" i="7"/>
  <c r="AG377" i="7"/>
  <c r="AH377" i="7"/>
  <c r="AG514" i="7"/>
  <c r="AH514" i="7"/>
  <c r="AI377" i="7"/>
  <c r="AJ377" i="7"/>
  <c r="AI514" i="7"/>
  <c r="AK377" i="7"/>
  <c r="AJ514" i="7"/>
  <c r="AL377" i="7"/>
  <c r="AK514" i="7"/>
  <c r="AL514" i="7"/>
  <c r="AM377" i="7"/>
  <c r="AN377" i="7"/>
  <c r="AM514" i="7"/>
  <c r="AO512" i="7"/>
  <c r="AO461" i="7"/>
  <c r="AO376" i="7"/>
  <c r="AO351" i="7"/>
  <c r="AO350" i="7"/>
  <c r="AN459" i="7"/>
  <c r="AO345" i="7"/>
  <c r="E347" i="7"/>
  <c r="I347" i="7"/>
  <c r="F347" i="7"/>
  <c r="H347" i="7"/>
  <c r="C347" i="7"/>
  <c r="G347" i="7"/>
  <c r="D347" i="7"/>
  <c r="C484" i="7"/>
  <c r="E484" i="7"/>
  <c r="J347" i="7"/>
  <c r="F484" i="7"/>
  <c r="H484" i="7"/>
  <c r="I484" i="7"/>
  <c r="D484" i="7"/>
  <c r="G484" i="7"/>
  <c r="J484" i="7"/>
  <c r="K347" i="7"/>
  <c r="K484" i="7"/>
  <c r="L347" i="7"/>
  <c r="L484" i="7"/>
  <c r="M347" i="7"/>
  <c r="N347" i="7"/>
  <c r="M484" i="7"/>
  <c r="O347" i="7"/>
  <c r="N484" i="7"/>
  <c r="P347" i="7"/>
  <c r="O484" i="7"/>
  <c r="P484" i="7"/>
  <c r="Q347" i="7"/>
  <c r="Q484" i="7"/>
  <c r="R347" i="7"/>
  <c r="S347" i="7"/>
  <c r="R484" i="7"/>
  <c r="T347" i="7"/>
  <c r="S484" i="7"/>
  <c r="U347" i="7"/>
  <c r="T484" i="7"/>
  <c r="V347" i="7"/>
  <c r="U484" i="7"/>
  <c r="V484" i="7"/>
  <c r="W347" i="7"/>
  <c r="X347" i="7"/>
  <c r="W484" i="7"/>
  <c r="X484" i="7"/>
  <c r="Y347" i="7"/>
  <c r="Y484" i="7"/>
  <c r="Z347" i="7"/>
  <c r="AA347" i="7"/>
  <c r="Z484" i="7"/>
  <c r="AB347" i="7"/>
  <c r="AA484" i="7"/>
  <c r="AC347" i="7"/>
  <c r="AB484" i="7"/>
  <c r="AC484" i="7"/>
  <c r="AD347" i="7"/>
  <c r="AE347" i="7"/>
  <c r="AD484" i="7"/>
  <c r="AE484" i="7"/>
  <c r="AF347" i="7"/>
  <c r="AG347" i="7"/>
  <c r="AF484" i="7"/>
  <c r="AG484" i="7"/>
  <c r="AH347" i="7"/>
  <c r="AH484" i="7"/>
  <c r="AI347" i="7"/>
  <c r="AJ347" i="7"/>
  <c r="AI484" i="7"/>
  <c r="AK347" i="7"/>
  <c r="AJ484" i="7"/>
  <c r="AL347" i="7"/>
  <c r="AK484" i="7"/>
  <c r="AM347" i="7"/>
  <c r="AL484" i="7"/>
  <c r="AM484" i="7"/>
  <c r="AN347" i="7"/>
  <c r="C317" i="7"/>
  <c r="D317" i="7"/>
  <c r="F317" i="7"/>
  <c r="E317" i="7"/>
  <c r="C454" i="7"/>
  <c r="D454" i="7"/>
  <c r="E454" i="7"/>
  <c r="F454" i="7"/>
  <c r="G317" i="7"/>
  <c r="G454" i="7"/>
  <c r="H317" i="7"/>
  <c r="I317" i="7"/>
  <c r="H454" i="7"/>
  <c r="I454" i="7"/>
  <c r="J317" i="7"/>
  <c r="K317" i="7"/>
  <c r="J454" i="7"/>
  <c r="K454" i="7"/>
  <c r="L317" i="7"/>
  <c r="L454" i="7"/>
  <c r="M317" i="7"/>
  <c r="N317" i="7"/>
  <c r="M454" i="7"/>
  <c r="O317" i="7"/>
  <c r="N454" i="7"/>
  <c r="O454" i="7"/>
  <c r="P317" i="7"/>
  <c r="Q317" i="7"/>
  <c r="P454" i="7"/>
  <c r="R317" i="7"/>
  <c r="Q454" i="7"/>
  <c r="S317" i="7"/>
  <c r="R454" i="7"/>
  <c r="T317" i="7"/>
  <c r="S454" i="7"/>
  <c r="T454" i="7"/>
  <c r="U317" i="7"/>
  <c r="U454" i="7"/>
  <c r="V317" i="7"/>
  <c r="W317" i="7"/>
  <c r="V454" i="7"/>
  <c r="X317" i="7"/>
  <c r="W454" i="7"/>
  <c r="X454" i="7"/>
  <c r="Y317" i="7"/>
  <c r="Y454" i="7"/>
  <c r="Z317" i="7"/>
  <c r="Z454" i="7"/>
  <c r="AA317" i="7"/>
  <c r="AB317" i="7"/>
  <c r="AA454" i="7"/>
  <c r="AB454" i="7"/>
  <c r="AC317" i="7"/>
  <c r="AD317" i="7"/>
  <c r="AC454" i="7"/>
  <c r="AD454" i="7"/>
  <c r="AE317" i="7"/>
  <c r="AE454" i="7"/>
  <c r="AF317" i="7"/>
  <c r="AF454" i="7"/>
  <c r="AG317" i="7"/>
  <c r="AH317" i="7"/>
  <c r="AG454" i="7"/>
  <c r="AI317" i="7"/>
  <c r="AH454" i="7"/>
  <c r="AI454" i="7"/>
  <c r="AJ317" i="7"/>
  <c r="AJ454" i="7"/>
  <c r="AK317" i="7"/>
  <c r="AL317" i="7"/>
  <c r="AK454" i="7"/>
  <c r="AM317" i="7"/>
  <c r="AL454" i="7"/>
  <c r="AM454" i="7"/>
  <c r="AN317" i="7"/>
  <c r="G325" i="7"/>
  <c r="C325" i="7"/>
  <c r="J325" i="7"/>
  <c r="H325" i="7"/>
  <c r="E325" i="7"/>
  <c r="L325" i="7"/>
  <c r="I325" i="7"/>
  <c r="F325" i="7"/>
  <c r="K325" i="7"/>
  <c r="M325" i="7"/>
  <c r="D325" i="7"/>
  <c r="K462" i="7"/>
  <c r="H462" i="7"/>
  <c r="M462" i="7"/>
  <c r="J462" i="7"/>
  <c r="N325" i="7"/>
  <c r="F462" i="7"/>
  <c r="D462" i="7"/>
  <c r="L462" i="7"/>
  <c r="E462" i="7"/>
  <c r="I462" i="7"/>
  <c r="G462" i="7"/>
  <c r="C462" i="7"/>
  <c r="O325" i="7"/>
  <c r="N462" i="7"/>
  <c r="O462" i="7"/>
  <c r="P325" i="7"/>
  <c r="P462" i="7"/>
  <c r="Q325" i="7"/>
  <c r="R325" i="7"/>
  <c r="Q462" i="7"/>
  <c r="R462" i="7"/>
  <c r="S325" i="7"/>
  <c r="T325" i="7"/>
  <c r="S462" i="7"/>
  <c r="U325" i="7"/>
  <c r="T462" i="7"/>
  <c r="U462" i="7"/>
  <c r="V325" i="7"/>
  <c r="V462" i="7"/>
  <c r="W325" i="7"/>
  <c r="X325" i="7"/>
  <c r="W462" i="7"/>
  <c r="Y325" i="7"/>
  <c r="X462" i="7"/>
  <c r="Z325" i="7"/>
  <c r="Y462" i="7"/>
  <c r="AA325" i="7"/>
  <c r="Z462" i="7"/>
  <c r="AB325" i="7"/>
  <c r="AA462" i="7"/>
  <c r="AC325" i="7"/>
  <c r="AB462" i="7"/>
  <c r="AD325" i="7"/>
  <c r="AC462" i="7"/>
  <c r="AE325" i="7"/>
  <c r="AD462" i="7"/>
  <c r="AF325" i="7"/>
  <c r="AE462" i="7"/>
  <c r="AF462" i="7"/>
  <c r="AG325" i="7"/>
  <c r="AG462" i="7"/>
  <c r="AH325" i="7"/>
  <c r="AH462" i="7"/>
  <c r="AI325" i="7"/>
  <c r="AJ325" i="7"/>
  <c r="AI462" i="7"/>
  <c r="AJ462" i="7"/>
  <c r="AK325" i="7"/>
  <c r="AL325" i="7"/>
  <c r="AK462" i="7"/>
  <c r="AM325" i="7"/>
  <c r="AL462" i="7"/>
  <c r="AM462" i="7"/>
  <c r="AN325" i="7"/>
  <c r="I348" i="7"/>
  <c r="E348" i="7"/>
  <c r="D348" i="7"/>
  <c r="F348" i="7"/>
  <c r="H348" i="7"/>
  <c r="J348" i="7"/>
  <c r="C348" i="7"/>
  <c r="G348" i="7"/>
  <c r="J485" i="7"/>
  <c r="K348" i="7"/>
  <c r="E485" i="7"/>
  <c r="G485" i="7"/>
  <c r="F485" i="7"/>
  <c r="I485" i="7"/>
  <c r="D485" i="7"/>
  <c r="C485" i="7"/>
  <c r="H485" i="7"/>
  <c r="L348" i="7"/>
  <c r="K485" i="7"/>
  <c r="L485" i="7"/>
  <c r="M348" i="7"/>
  <c r="N348" i="7"/>
  <c r="M485" i="7"/>
  <c r="O348" i="7"/>
  <c r="N485" i="7"/>
  <c r="P348" i="7"/>
  <c r="O485" i="7"/>
  <c r="P485" i="7"/>
  <c r="Q348" i="7"/>
  <c r="Q485" i="7"/>
  <c r="R348" i="7"/>
  <c r="S348" i="7"/>
  <c r="R485" i="7"/>
  <c r="S485" i="7"/>
  <c r="T348" i="7"/>
  <c r="T485" i="7"/>
  <c r="U348" i="7"/>
  <c r="U485" i="7"/>
  <c r="V348" i="7"/>
  <c r="W348" i="7"/>
  <c r="V485" i="7"/>
  <c r="W485" i="7"/>
  <c r="X348" i="7"/>
  <c r="X485" i="7"/>
  <c r="Y348" i="7"/>
  <c r="Y485" i="7"/>
  <c r="Z348" i="7"/>
  <c r="Z485" i="7"/>
  <c r="AA348" i="7"/>
  <c r="AA485" i="7"/>
  <c r="AB348" i="7"/>
  <c r="AB485" i="7"/>
  <c r="AC348" i="7"/>
  <c r="AC485" i="7"/>
  <c r="AD348" i="7"/>
  <c r="AE348" i="7"/>
  <c r="AD485" i="7"/>
  <c r="AF348" i="7"/>
  <c r="AE485" i="7"/>
  <c r="AG348" i="7"/>
  <c r="AF485" i="7"/>
  <c r="AG485" i="7"/>
  <c r="AH348" i="7"/>
  <c r="AI348" i="7"/>
  <c r="AH485" i="7"/>
  <c r="AJ348" i="7"/>
  <c r="AI485" i="7"/>
  <c r="AK348" i="7"/>
  <c r="AJ485" i="7"/>
  <c r="AK485" i="7"/>
  <c r="AL348" i="7"/>
  <c r="AM348" i="7"/>
  <c r="AL485" i="7"/>
  <c r="AM485" i="7"/>
  <c r="AN348" i="7"/>
  <c r="F371" i="7"/>
  <c r="G371" i="7"/>
  <c r="E371" i="7"/>
  <c r="C371" i="7"/>
  <c r="D371" i="7"/>
  <c r="F508" i="7"/>
  <c r="C508" i="7"/>
  <c r="D508" i="7"/>
  <c r="H371" i="7"/>
  <c r="E508" i="7"/>
  <c r="G508" i="7"/>
  <c r="I371" i="7"/>
  <c r="H508" i="7"/>
  <c r="I508" i="7"/>
  <c r="J371" i="7"/>
  <c r="J508" i="7"/>
  <c r="K371" i="7"/>
  <c r="K508" i="7"/>
  <c r="L371" i="7"/>
  <c r="M371" i="7"/>
  <c r="L508" i="7"/>
  <c r="N371" i="7"/>
  <c r="M508" i="7"/>
  <c r="O371" i="7"/>
  <c r="N508" i="7"/>
  <c r="P371" i="7"/>
  <c r="O508" i="7"/>
  <c r="P508" i="7"/>
  <c r="Q371" i="7"/>
  <c r="Q508" i="7"/>
  <c r="R371" i="7"/>
  <c r="S371" i="7"/>
  <c r="R508" i="7"/>
  <c r="S508" i="7"/>
  <c r="T371" i="7"/>
  <c r="U371" i="7"/>
  <c r="T508" i="7"/>
  <c r="V371" i="7"/>
  <c r="U508" i="7"/>
  <c r="V508" i="7"/>
  <c r="W371" i="7"/>
  <c r="W508" i="7"/>
  <c r="X371" i="7"/>
  <c r="X508" i="7"/>
  <c r="Y371" i="7"/>
  <c r="Y508" i="7"/>
  <c r="Z371" i="7"/>
  <c r="AA371" i="7"/>
  <c r="Z508" i="7"/>
  <c r="AB371" i="7"/>
  <c r="AA508" i="7"/>
  <c r="AC371" i="7"/>
  <c r="AB508" i="7"/>
  <c r="AD371" i="7"/>
  <c r="AC508" i="7"/>
  <c r="AE371" i="7"/>
  <c r="AD508" i="7"/>
  <c r="AF371" i="7"/>
  <c r="AE508" i="7"/>
  <c r="AG371" i="7"/>
  <c r="AF508" i="7"/>
  <c r="AG508" i="7"/>
  <c r="AH371" i="7"/>
  <c r="AI371" i="7"/>
  <c r="AH508" i="7"/>
  <c r="AI508" i="7"/>
  <c r="AJ371" i="7"/>
  <c r="AK371" i="7"/>
  <c r="AJ508" i="7"/>
  <c r="AK508" i="7"/>
  <c r="AL371" i="7"/>
  <c r="AM371" i="7"/>
  <c r="AL508" i="7"/>
  <c r="AN371" i="7"/>
  <c r="AM508" i="7"/>
  <c r="AO488" i="7"/>
  <c r="AN485" i="7"/>
  <c r="AN484" i="7"/>
  <c r="AO321" i="7"/>
  <c r="C324" i="7"/>
  <c r="F324" i="7"/>
  <c r="D324" i="7"/>
  <c r="L324" i="7"/>
  <c r="E324" i="7"/>
  <c r="I324" i="7"/>
  <c r="H324" i="7"/>
  <c r="J324" i="7"/>
  <c r="G324" i="7"/>
  <c r="K324" i="7"/>
  <c r="L461" i="7"/>
  <c r="D461" i="7"/>
  <c r="C461" i="7"/>
  <c r="E461" i="7"/>
  <c r="F461" i="7"/>
  <c r="H461" i="7"/>
  <c r="I461" i="7"/>
  <c r="M324" i="7"/>
  <c r="K461" i="7"/>
  <c r="J461" i="7"/>
  <c r="G461" i="7"/>
  <c r="M461" i="7"/>
  <c r="N324" i="7"/>
  <c r="O324" i="7"/>
  <c r="N461" i="7"/>
  <c r="P324" i="7"/>
  <c r="O461" i="7"/>
  <c r="Q324" i="7"/>
  <c r="P461" i="7"/>
  <c r="R324" i="7"/>
  <c r="Q461" i="7"/>
  <c r="R461" i="7"/>
  <c r="S324" i="7"/>
  <c r="S461" i="7"/>
  <c r="T324" i="7"/>
  <c r="T461" i="7"/>
  <c r="U324" i="7"/>
  <c r="U461" i="7"/>
  <c r="V324" i="7"/>
  <c r="V461" i="7"/>
  <c r="W324" i="7"/>
  <c r="W461" i="7"/>
  <c r="X324" i="7"/>
  <c r="Y324" i="7"/>
  <c r="X461" i="7"/>
  <c r="Y461" i="7"/>
  <c r="Z324" i="7"/>
  <c r="AA324" i="7"/>
  <c r="Z461" i="7"/>
  <c r="AB324" i="7"/>
  <c r="AA461" i="7"/>
  <c r="AC324" i="7"/>
  <c r="AB461" i="7"/>
  <c r="AC461" i="7"/>
  <c r="AD324" i="7"/>
  <c r="AD461" i="7"/>
  <c r="AE324" i="7"/>
  <c r="AF324" i="7"/>
  <c r="AE461" i="7"/>
  <c r="AF461" i="7"/>
  <c r="AG324" i="7"/>
  <c r="AG461" i="7"/>
  <c r="AH324" i="7"/>
  <c r="AI324" i="7"/>
  <c r="AH461" i="7"/>
  <c r="AJ324" i="7"/>
  <c r="AI461" i="7"/>
  <c r="AK324" i="7"/>
  <c r="AJ461" i="7"/>
  <c r="AK461" i="7"/>
  <c r="AL324" i="7"/>
  <c r="AM324" i="7"/>
  <c r="AL461" i="7"/>
  <c r="AM461" i="7"/>
  <c r="AN324" i="7"/>
  <c r="C318" i="7"/>
  <c r="D318" i="7"/>
  <c r="C455" i="7"/>
  <c r="E318" i="7"/>
  <c r="F318" i="7"/>
  <c r="G318" i="7"/>
  <c r="D455" i="7"/>
  <c r="G455" i="7"/>
  <c r="H318" i="7"/>
  <c r="F455" i="7"/>
  <c r="E455" i="7"/>
  <c r="H455" i="7"/>
  <c r="I318" i="7"/>
  <c r="J318" i="7"/>
  <c r="I455" i="7"/>
  <c r="J455" i="7"/>
  <c r="K318" i="7"/>
  <c r="K455" i="7"/>
  <c r="L318" i="7"/>
  <c r="L455" i="7"/>
  <c r="M318" i="7"/>
  <c r="N318" i="7"/>
  <c r="M455" i="7"/>
  <c r="N455" i="7"/>
  <c r="O318" i="7"/>
  <c r="P318" i="7"/>
  <c r="O455" i="7"/>
  <c r="Q318" i="7"/>
  <c r="P455" i="7"/>
  <c r="R318" i="7"/>
  <c r="Q455" i="7"/>
  <c r="R455" i="7"/>
  <c r="S318" i="7"/>
  <c r="T318" i="7"/>
  <c r="S455" i="7"/>
  <c r="U318" i="7"/>
  <c r="T455" i="7"/>
  <c r="V318" i="7"/>
  <c r="U455" i="7"/>
  <c r="W318" i="7"/>
  <c r="V455" i="7"/>
  <c r="W455" i="7"/>
  <c r="X318" i="7"/>
  <c r="Y318" i="7"/>
  <c r="X455" i="7"/>
  <c r="Z318" i="7"/>
  <c r="Y455" i="7"/>
  <c r="Z455" i="7"/>
  <c r="AA318" i="7"/>
  <c r="AA455" i="7"/>
  <c r="AB318" i="7"/>
  <c r="AC318" i="7"/>
  <c r="AB455" i="7"/>
  <c r="AD318" i="7"/>
  <c r="AC455" i="7"/>
  <c r="AE318" i="7"/>
  <c r="AD455" i="7"/>
  <c r="AE455" i="7"/>
  <c r="AF318" i="7"/>
  <c r="AG318" i="7"/>
  <c r="AF455" i="7"/>
  <c r="AH318" i="7"/>
  <c r="AG455" i="7"/>
  <c r="AH455" i="7"/>
  <c r="AI318" i="7"/>
  <c r="AI455" i="7"/>
  <c r="AJ318" i="7"/>
  <c r="AK318" i="7"/>
  <c r="AJ455" i="7"/>
  <c r="AK455" i="7"/>
  <c r="AL318" i="7"/>
  <c r="AM318" i="7"/>
  <c r="AL455" i="7"/>
  <c r="AN318" i="7"/>
  <c r="AM455" i="7"/>
  <c r="I349" i="7"/>
  <c r="H349" i="7"/>
  <c r="E349" i="7"/>
  <c r="C349" i="7"/>
  <c r="K349" i="7"/>
  <c r="D349" i="7"/>
  <c r="G349" i="7"/>
  <c r="J349" i="7"/>
  <c r="F349" i="7"/>
  <c r="C486" i="7"/>
  <c r="L349" i="7"/>
  <c r="J486" i="7"/>
  <c r="E486" i="7"/>
  <c r="H486" i="7"/>
  <c r="G486" i="7"/>
  <c r="F486" i="7"/>
  <c r="I486" i="7"/>
  <c r="K486" i="7"/>
  <c r="D486" i="7"/>
  <c r="L486" i="7"/>
  <c r="M349" i="7"/>
  <c r="N349" i="7"/>
  <c r="M486" i="7"/>
  <c r="N486" i="7"/>
  <c r="O349" i="7"/>
  <c r="O486" i="7"/>
  <c r="P349" i="7"/>
  <c r="P486" i="7"/>
  <c r="Q349" i="7"/>
  <c r="R349" i="7"/>
  <c r="Q486" i="7"/>
  <c r="R486" i="7"/>
  <c r="S349" i="7"/>
  <c r="T349" i="7"/>
  <c r="S486" i="7"/>
  <c r="U349" i="7"/>
  <c r="T486" i="7"/>
  <c r="U486" i="7"/>
  <c r="V349" i="7"/>
  <c r="V486" i="7"/>
  <c r="W349" i="7"/>
  <c r="X349" i="7"/>
  <c r="W486" i="7"/>
  <c r="Y349" i="7"/>
  <c r="X486" i="7"/>
  <c r="Z349" i="7"/>
  <c r="Y486" i="7"/>
  <c r="AA349" i="7"/>
  <c r="Z486" i="7"/>
  <c r="AA486" i="7"/>
  <c r="AB349" i="7"/>
  <c r="AC349" i="7"/>
  <c r="AB486" i="7"/>
  <c r="AD349" i="7"/>
  <c r="AC486" i="7"/>
  <c r="AE349" i="7"/>
  <c r="AD486" i="7"/>
  <c r="AE486" i="7"/>
  <c r="AF349" i="7"/>
  <c r="AF486" i="7"/>
  <c r="AG349" i="7"/>
  <c r="AH349" i="7"/>
  <c r="AG486" i="7"/>
  <c r="AH486" i="7"/>
  <c r="AI349" i="7"/>
  <c r="AJ349" i="7"/>
  <c r="AI486" i="7"/>
  <c r="AK349" i="7"/>
  <c r="AJ486" i="7"/>
  <c r="AL349" i="7"/>
  <c r="AK486" i="7"/>
  <c r="AL486" i="7"/>
  <c r="AM349" i="7"/>
  <c r="AM486" i="7"/>
  <c r="AN349" i="7"/>
  <c r="C372" i="7"/>
  <c r="E372" i="7"/>
  <c r="F372" i="7"/>
  <c r="H372" i="7"/>
  <c r="D372" i="7"/>
  <c r="G372" i="7"/>
  <c r="F509" i="7"/>
  <c r="G509" i="7"/>
  <c r="D509" i="7"/>
  <c r="E509" i="7"/>
  <c r="C509" i="7"/>
  <c r="I372" i="7"/>
  <c r="H509" i="7"/>
  <c r="I509" i="7"/>
  <c r="J372" i="7"/>
  <c r="K372" i="7"/>
  <c r="J509" i="7"/>
  <c r="K509" i="7"/>
  <c r="L372" i="7"/>
  <c r="L509" i="7"/>
  <c r="M372" i="7"/>
  <c r="N372" i="7"/>
  <c r="M509" i="7"/>
  <c r="O372" i="7"/>
  <c r="N509" i="7"/>
  <c r="O509" i="7"/>
  <c r="P372" i="7"/>
  <c r="Q372" i="7"/>
  <c r="P509" i="7"/>
  <c r="R372" i="7"/>
  <c r="Q509" i="7"/>
  <c r="R509" i="7"/>
  <c r="S372" i="7"/>
  <c r="T372" i="7"/>
  <c r="S509" i="7"/>
  <c r="U372" i="7"/>
  <c r="T509" i="7"/>
  <c r="V372" i="7"/>
  <c r="U509" i="7"/>
  <c r="V509" i="7"/>
  <c r="W372" i="7"/>
  <c r="X372" i="7"/>
  <c r="W509" i="7"/>
  <c r="Y372" i="7"/>
  <c r="X509" i="7"/>
  <c r="Y509" i="7"/>
  <c r="Z372" i="7"/>
  <c r="AA372" i="7"/>
  <c r="Z509" i="7"/>
  <c r="AA509" i="7"/>
  <c r="AB372" i="7"/>
  <c r="AB509" i="7"/>
  <c r="AC372" i="7"/>
  <c r="AC509" i="7"/>
  <c r="AD372" i="7"/>
  <c r="AE372" i="7"/>
  <c r="AD509" i="7"/>
  <c r="AE509" i="7"/>
  <c r="AF372" i="7"/>
  <c r="AG372" i="7"/>
  <c r="AF509" i="7"/>
  <c r="AG509" i="7"/>
  <c r="AH372" i="7"/>
  <c r="AH509" i="7"/>
  <c r="AI372" i="7"/>
  <c r="AJ372" i="7"/>
  <c r="AI509" i="7"/>
  <c r="AK372" i="7"/>
  <c r="AJ509" i="7"/>
  <c r="AL372" i="7"/>
  <c r="AK509" i="7"/>
  <c r="AM372" i="7"/>
  <c r="AL509" i="7"/>
  <c r="AN372" i="7"/>
  <c r="AM509" i="7"/>
  <c r="AO513" i="7"/>
  <c r="AO484" i="7"/>
  <c r="AN512" i="7"/>
  <c r="AN454" i="7"/>
  <c r="AN514" i="7"/>
  <c r="AO348" i="7"/>
  <c r="AO371" i="7"/>
  <c r="E319" i="7"/>
  <c r="C319" i="7"/>
  <c r="D319" i="7"/>
  <c r="F319" i="7"/>
  <c r="G319" i="7"/>
  <c r="G456" i="7"/>
  <c r="E456" i="7"/>
  <c r="F456" i="7"/>
  <c r="C456" i="7"/>
  <c r="H319" i="7"/>
  <c r="D456" i="7"/>
  <c r="I319" i="7"/>
  <c r="H456" i="7"/>
  <c r="J319" i="7"/>
  <c r="I456" i="7"/>
  <c r="K319" i="7"/>
  <c r="J456" i="7"/>
  <c r="L319" i="7"/>
  <c r="K456" i="7"/>
  <c r="L456" i="7"/>
  <c r="M319" i="7"/>
  <c r="N319" i="7"/>
  <c r="M456" i="7"/>
  <c r="O319" i="7"/>
  <c r="N456" i="7"/>
  <c r="P319" i="7"/>
  <c r="O456" i="7"/>
  <c r="P456" i="7"/>
  <c r="Q319" i="7"/>
  <c r="Q456" i="7"/>
  <c r="R319" i="7"/>
  <c r="S319" i="7"/>
  <c r="R456" i="7"/>
  <c r="T319" i="7"/>
  <c r="S456" i="7"/>
  <c r="U319" i="7"/>
  <c r="T456" i="7"/>
  <c r="V319" i="7"/>
  <c r="U456" i="7"/>
  <c r="V456" i="7"/>
  <c r="W319" i="7"/>
  <c r="W456" i="7"/>
  <c r="X319" i="7"/>
  <c r="X456" i="7"/>
  <c r="Y319" i="7"/>
  <c r="Y456" i="7"/>
  <c r="Z319" i="7"/>
  <c r="AA319" i="7"/>
  <c r="Z456" i="7"/>
  <c r="AA456" i="7"/>
  <c r="AB319" i="7"/>
  <c r="AB456" i="7"/>
  <c r="AC319" i="7"/>
  <c r="AC456" i="7"/>
  <c r="AD319" i="7"/>
  <c r="AE319" i="7"/>
  <c r="AD456" i="7"/>
  <c r="AF319" i="7"/>
  <c r="AE456" i="7"/>
  <c r="AF456" i="7"/>
  <c r="AG319" i="7"/>
  <c r="AG456" i="7"/>
  <c r="AH319" i="7"/>
  <c r="AH456" i="7"/>
  <c r="AI319" i="7"/>
  <c r="AJ319" i="7"/>
  <c r="AI456" i="7"/>
  <c r="AJ456" i="7"/>
  <c r="AK319" i="7"/>
  <c r="AK456" i="7"/>
  <c r="AL319" i="7"/>
  <c r="AL456" i="7"/>
  <c r="AM319" i="7"/>
  <c r="AM456" i="7"/>
  <c r="AN319" i="7"/>
  <c r="K350" i="7"/>
  <c r="L350" i="7"/>
  <c r="E350" i="7"/>
  <c r="F350" i="7"/>
  <c r="J350" i="7"/>
  <c r="C350" i="7"/>
  <c r="D350" i="7"/>
  <c r="G350" i="7"/>
  <c r="I350" i="7"/>
  <c r="H350" i="7"/>
  <c r="K487" i="7"/>
  <c r="I487" i="7"/>
  <c r="H487" i="7"/>
  <c r="E487" i="7"/>
  <c r="G487" i="7"/>
  <c r="L487" i="7"/>
  <c r="J487" i="7"/>
  <c r="D487" i="7"/>
  <c r="C487" i="7"/>
  <c r="M350" i="7"/>
  <c r="F487" i="7"/>
  <c r="M487" i="7"/>
  <c r="N350" i="7"/>
  <c r="O350" i="7"/>
  <c r="N487" i="7"/>
  <c r="P350" i="7"/>
  <c r="O487" i="7"/>
  <c r="P487" i="7"/>
  <c r="Q350" i="7"/>
  <c r="R350" i="7"/>
  <c r="Q487" i="7"/>
  <c r="R487" i="7"/>
  <c r="S350" i="7"/>
  <c r="T350" i="7"/>
  <c r="S487" i="7"/>
  <c r="T487" i="7"/>
  <c r="U350" i="7"/>
  <c r="U487" i="7"/>
  <c r="V350" i="7"/>
  <c r="V487" i="7"/>
  <c r="W350" i="7"/>
  <c r="W487" i="7"/>
  <c r="X350" i="7"/>
  <c r="X487" i="7"/>
  <c r="Y350" i="7"/>
  <c r="Y487" i="7"/>
  <c r="Z350" i="7"/>
  <c r="Z487" i="7"/>
  <c r="AA350" i="7"/>
  <c r="AA487" i="7"/>
  <c r="AB350" i="7"/>
  <c r="AB487" i="7"/>
  <c r="AC350" i="7"/>
  <c r="AD350" i="7"/>
  <c r="AC487" i="7"/>
  <c r="AE350" i="7"/>
  <c r="AD487" i="7"/>
  <c r="AF350" i="7"/>
  <c r="AE487" i="7"/>
  <c r="AG350" i="7"/>
  <c r="AF487" i="7"/>
  <c r="AH350" i="7"/>
  <c r="AG487" i="7"/>
  <c r="AI350" i="7"/>
  <c r="AH487" i="7"/>
  <c r="AI487" i="7"/>
  <c r="AJ350" i="7"/>
  <c r="AJ487" i="7"/>
  <c r="AK350" i="7"/>
  <c r="AK487" i="7"/>
  <c r="AL350" i="7"/>
  <c r="AM350" i="7"/>
  <c r="AL487" i="7"/>
  <c r="AM487" i="7"/>
  <c r="AN350" i="7"/>
  <c r="E373" i="7"/>
  <c r="F373" i="7"/>
  <c r="D373" i="7"/>
  <c r="G373" i="7"/>
  <c r="H373" i="7"/>
  <c r="I373" i="7"/>
  <c r="C373" i="7"/>
  <c r="F510" i="7"/>
  <c r="C510" i="7"/>
  <c r="E510" i="7"/>
  <c r="J373" i="7"/>
  <c r="I510" i="7"/>
  <c r="H510" i="7"/>
  <c r="G510" i="7"/>
  <c r="D510" i="7"/>
  <c r="J510" i="7"/>
  <c r="K373" i="7"/>
  <c r="K510" i="7"/>
  <c r="L373" i="7"/>
  <c r="M373" i="7"/>
  <c r="L510" i="7"/>
  <c r="M510" i="7"/>
  <c r="N373" i="7"/>
  <c r="O373" i="7"/>
  <c r="N510" i="7"/>
  <c r="P373" i="7"/>
  <c r="O510" i="7"/>
  <c r="P510" i="7"/>
  <c r="Q373" i="7"/>
  <c r="R373" i="7"/>
  <c r="Q510" i="7"/>
  <c r="R510" i="7"/>
  <c r="S373" i="7"/>
  <c r="S510" i="7"/>
  <c r="T373" i="7"/>
  <c r="T510" i="7"/>
  <c r="U373" i="7"/>
  <c r="V373" i="7"/>
  <c r="U510" i="7"/>
  <c r="V510" i="7"/>
  <c r="W373" i="7"/>
  <c r="X373" i="7"/>
  <c r="W510" i="7"/>
  <c r="Y373" i="7"/>
  <c r="X510" i="7"/>
  <c r="Z373" i="7"/>
  <c r="Y510" i="7"/>
  <c r="Z510" i="7"/>
  <c r="AA373" i="7"/>
  <c r="AB373" i="7"/>
  <c r="AA510" i="7"/>
  <c r="AC373" i="7"/>
  <c r="AB510" i="7"/>
  <c r="AC510" i="7"/>
  <c r="AD373" i="7"/>
  <c r="AE373" i="7"/>
  <c r="AD510" i="7"/>
  <c r="AE510" i="7"/>
  <c r="AF373" i="7"/>
  <c r="AG373" i="7"/>
  <c r="AF510" i="7"/>
  <c r="AG510" i="7"/>
  <c r="AH373" i="7"/>
  <c r="AI373" i="7"/>
  <c r="AH510" i="7"/>
  <c r="AJ373" i="7"/>
  <c r="AI510" i="7"/>
  <c r="AJ510" i="7"/>
  <c r="AK373" i="7"/>
  <c r="AL373" i="7"/>
  <c r="AK510" i="7"/>
  <c r="AL510" i="7"/>
  <c r="AM373" i="7"/>
  <c r="AM510" i="7"/>
  <c r="AN373" i="7"/>
  <c r="AO509" i="7"/>
  <c r="AO480" i="7"/>
  <c r="AO377" i="7"/>
  <c r="AN509" i="7"/>
  <c r="AO373" i="7"/>
  <c r="AO324" i="7"/>
  <c r="AO347" i="7"/>
  <c r="AO346" i="7"/>
  <c r="AN461" i="7"/>
  <c r="C370" i="7"/>
  <c r="F370" i="7"/>
  <c r="C507" i="7"/>
  <c r="E370" i="7"/>
  <c r="D370" i="7"/>
  <c r="D507" i="7"/>
  <c r="E507" i="7"/>
  <c r="F507" i="7"/>
  <c r="G370" i="7"/>
  <c r="G507" i="7"/>
  <c r="H370" i="7"/>
  <c r="I370" i="7"/>
  <c r="H507" i="7"/>
  <c r="I507" i="7"/>
  <c r="J370" i="7"/>
  <c r="J507" i="7"/>
  <c r="K370" i="7"/>
  <c r="L370" i="7"/>
  <c r="K507" i="7"/>
  <c r="M370" i="7"/>
  <c r="L507" i="7"/>
  <c r="M507" i="7"/>
  <c r="N370" i="7"/>
  <c r="N507" i="7"/>
  <c r="O370" i="7"/>
  <c r="P370" i="7"/>
  <c r="O507" i="7"/>
  <c r="Q370" i="7"/>
  <c r="P507" i="7"/>
  <c r="R370" i="7"/>
  <c r="Q507" i="7"/>
  <c r="S370" i="7"/>
  <c r="R507" i="7"/>
  <c r="S507" i="7"/>
  <c r="T370" i="7"/>
  <c r="T507" i="7"/>
  <c r="U370" i="7"/>
  <c r="U507" i="7"/>
  <c r="V370" i="7"/>
  <c r="V507" i="7"/>
  <c r="W370" i="7"/>
  <c r="X370" i="7"/>
  <c r="W507" i="7"/>
  <c r="X507" i="7"/>
  <c r="Y370" i="7"/>
  <c r="Y507" i="7"/>
  <c r="Z370" i="7"/>
  <c r="AA370" i="7"/>
  <c r="Z507" i="7"/>
  <c r="AA507" i="7"/>
  <c r="AB370" i="7"/>
  <c r="AC370" i="7"/>
  <c r="AB507" i="7"/>
  <c r="AD370" i="7"/>
  <c r="AC507" i="7"/>
  <c r="AE370" i="7"/>
  <c r="AD507" i="7"/>
  <c r="AE507" i="7"/>
  <c r="AF370" i="7"/>
  <c r="AG370" i="7"/>
  <c r="AF507" i="7"/>
  <c r="AH370" i="7"/>
  <c r="AG507" i="7"/>
  <c r="AI370" i="7"/>
  <c r="AH507" i="7"/>
  <c r="AJ370" i="7"/>
  <c r="AI507" i="7"/>
  <c r="AK370" i="7"/>
  <c r="AJ507" i="7"/>
  <c r="AL370" i="7"/>
  <c r="AK507" i="7"/>
  <c r="AM370" i="7"/>
  <c r="AL507" i="7"/>
  <c r="AN370" i="7"/>
  <c r="AM507" i="7"/>
  <c r="C320" i="7"/>
  <c r="F320" i="7"/>
  <c r="E320" i="7"/>
  <c r="G320" i="7"/>
  <c r="H320" i="7"/>
  <c r="D320" i="7"/>
  <c r="I320" i="7"/>
  <c r="F457" i="7"/>
  <c r="D457" i="7"/>
  <c r="C457" i="7"/>
  <c r="G457" i="7"/>
  <c r="H457" i="7"/>
  <c r="E457" i="7"/>
  <c r="I457" i="7"/>
  <c r="J320" i="7"/>
  <c r="J457" i="7"/>
  <c r="K320" i="7"/>
  <c r="L320" i="7"/>
  <c r="K457" i="7"/>
  <c r="L457" i="7"/>
  <c r="M320" i="7"/>
  <c r="M457" i="7"/>
  <c r="N320" i="7"/>
  <c r="N457" i="7"/>
  <c r="O320" i="7"/>
  <c r="O457" i="7"/>
  <c r="P320" i="7"/>
  <c r="P457" i="7"/>
  <c r="Q320" i="7"/>
  <c r="R320" i="7"/>
  <c r="Q457" i="7"/>
  <c r="R457" i="7"/>
  <c r="S320" i="7"/>
  <c r="T320" i="7"/>
  <c r="S457" i="7"/>
  <c r="T457" i="7"/>
  <c r="U320" i="7"/>
  <c r="U457" i="7"/>
  <c r="V320" i="7"/>
  <c r="V457" i="7"/>
  <c r="W320" i="7"/>
  <c r="W457" i="7"/>
  <c r="X320" i="7"/>
  <c r="Y320" i="7"/>
  <c r="X457" i="7"/>
  <c r="Y457" i="7"/>
  <c r="Z320" i="7"/>
  <c r="AA320" i="7"/>
  <c r="Z457" i="7"/>
  <c r="AA457" i="7"/>
  <c r="AB320" i="7"/>
  <c r="AC320" i="7"/>
  <c r="AB457" i="7"/>
  <c r="AD320" i="7"/>
  <c r="AC457" i="7"/>
  <c r="AE320" i="7"/>
  <c r="AD457" i="7"/>
  <c r="AF320" i="7"/>
  <c r="AE457" i="7"/>
  <c r="AF457" i="7"/>
  <c r="AG320" i="7"/>
  <c r="AG457" i="7"/>
  <c r="AH320" i="7"/>
  <c r="AI320" i="7"/>
  <c r="AH457" i="7"/>
  <c r="AJ320" i="7"/>
  <c r="AI457" i="7"/>
  <c r="AJ457" i="7"/>
  <c r="AK320" i="7"/>
  <c r="AK457" i="7"/>
  <c r="AL320" i="7"/>
  <c r="AL457" i="7"/>
  <c r="AM320" i="7"/>
  <c r="AM457" i="7"/>
  <c r="AN320" i="7"/>
  <c r="C343" i="7"/>
  <c r="C480" i="7"/>
  <c r="F343" i="7"/>
  <c r="E343" i="7"/>
  <c r="D343" i="7"/>
  <c r="F480" i="7"/>
  <c r="G343" i="7"/>
  <c r="D480" i="7"/>
  <c r="E480" i="7"/>
  <c r="H343" i="7"/>
  <c r="G480" i="7"/>
  <c r="H480" i="7"/>
  <c r="I343" i="7"/>
  <c r="I480" i="7"/>
  <c r="J343" i="7"/>
  <c r="J480" i="7"/>
  <c r="K343" i="7"/>
  <c r="L343" i="7"/>
  <c r="K480" i="7"/>
  <c r="L480" i="7"/>
  <c r="M343" i="7"/>
  <c r="N343" i="7"/>
  <c r="M480" i="7"/>
  <c r="O343" i="7"/>
  <c r="N480" i="7"/>
  <c r="P343" i="7"/>
  <c r="O480" i="7"/>
  <c r="Q343" i="7"/>
  <c r="P480" i="7"/>
  <c r="Q480" i="7"/>
  <c r="R343" i="7"/>
  <c r="R480" i="7"/>
  <c r="S343" i="7"/>
  <c r="S480" i="7"/>
  <c r="T343" i="7"/>
  <c r="T480" i="7"/>
  <c r="U343" i="7"/>
  <c r="U480" i="7"/>
  <c r="V343" i="7"/>
  <c r="V480" i="7"/>
  <c r="W343" i="7"/>
  <c r="X343" i="7"/>
  <c r="W480" i="7"/>
  <c r="Y343" i="7"/>
  <c r="X480" i="7"/>
  <c r="Y480" i="7"/>
  <c r="Z343" i="7"/>
  <c r="Z480" i="7"/>
  <c r="AA343" i="7"/>
  <c r="AA480" i="7"/>
  <c r="AB343" i="7"/>
  <c r="AB480" i="7"/>
  <c r="AC343" i="7"/>
  <c r="AC480" i="7"/>
  <c r="AD343" i="7"/>
  <c r="AD480" i="7"/>
  <c r="AE343" i="7"/>
  <c r="AF343" i="7"/>
  <c r="AE480" i="7"/>
  <c r="AG343" i="7"/>
  <c r="AF480" i="7"/>
  <c r="AH343" i="7"/>
  <c r="AG480" i="7"/>
  <c r="AI343" i="7"/>
  <c r="AH480" i="7"/>
  <c r="AJ343" i="7"/>
  <c r="AI480" i="7"/>
  <c r="AK343" i="7"/>
  <c r="AJ480" i="7"/>
  <c r="AK480" i="7"/>
  <c r="AL343" i="7"/>
  <c r="AM343" i="7"/>
  <c r="AL480" i="7"/>
  <c r="AM480" i="7"/>
  <c r="AN343" i="7"/>
  <c r="C351" i="7"/>
  <c r="M351" i="7"/>
  <c r="G351" i="7"/>
  <c r="D351" i="7"/>
  <c r="F351" i="7"/>
  <c r="L351" i="7"/>
  <c r="I351" i="7"/>
  <c r="J351" i="7"/>
  <c r="H351" i="7"/>
  <c r="E351" i="7"/>
  <c r="K351" i="7"/>
  <c r="J488" i="7"/>
  <c r="M488" i="7"/>
  <c r="C488" i="7"/>
  <c r="K488" i="7"/>
  <c r="I488" i="7"/>
  <c r="L488" i="7"/>
  <c r="N351" i="7"/>
  <c r="E488" i="7"/>
  <c r="F488" i="7"/>
  <c r="D488" i="7"/>
  <c r="H488" i="7"/>
  <c r="G488" i="7"/>
  <c r="O351" i="7"/>
  <c r="N488" i="7"/>
  <c r="O488" i="7"/>
  <c r="P351" i="7"/>
  <c r="P488" i="7"/>
  <c r="Q351" i="7"/>
  <c r="Q488" i="7"/>
  <c r="R351" i="7"/>
  <c r="S351" i="7"/>
  <c r="R488" i="7"/>
  <c r="T351" i="7"/>
  <c r="S488" i="7"/>
  <c r="T488" i="7"/>
  <c r="U351" i="7"/>
  <c r="U488" i="7"/>
  <c r="V351" i="7"/>
  <c r="W351" i="7"/>
  <c r="V488" i="7"/>
  <c r="W488" i="7"/>
  <c r="X351" i="7"/>
  <c r="Y351" i="7"/>
  <c r="X488" i="7"/>
  <c r="Y488" i="7"/>
  <c r="Z351" i="7"/>
  <c r="Z488" i="7"/>
  <c r="AA351" i="7"/>
  <c r="AA488" i="7"/>
  <c r="AB351" i="7"/>
  <c r="AC351" i="7"/>
  <c r="AB488" i="7"/>
  <c r="AD351" i="7"/>
  <c r="AC488" i="7"/>
  <c r="AD488" i="7"/>
  <c r="AE351" i="7"/>
  <c r="AF351" i="7"/>
  <c r="AE488" i="7"/>
  <c r="AG351" i="7"/>
  <c r="AF488" i="7"/>
  <c r="AG488" i="7"/>
  <c r="AH351" i="7"/>
  <c r="AH488" i="7"/>
  <c r="AI351" i="7"/>
  <c r="AI488" i="7"/>
  <c r="AJ351" i="7"/>
  <c r="AK351" i="7"/>
  <c r="AJ488" i="7"/>
  <c r="AL351" i="7"/>
  <c r="AK488" i="7"/>
  <c r="AM351" i="7"/>
  <c r="AL488" i="7"/>
  <c r="AM488" i="7"/>
  <c r="AN351" i="7"/>
  <c r="J374" i="7"/>
  <c r="F374" i="7"/>
  <c r="H374" i="7"/>
  <c r="D374" i="7"/>
  <c r="G374" i="7"/>
  <c r="C374" i="7"/>
  <c r="E374" i="7"/>
  <c r="I374" i="7"/>
  <c r="J511" i="7"/>
  <c r="C511" i="7"/>
  <c r="G511" i="7"/>
  <c r="F511" i="7"/>
  <c r="D511" i="7"/>
  <c r="I511" i="7"/>
  <c r="K374" i="7"/>
  <c r="E511" i="7"/>
  <c r="H511" i="7"/>
  <c r="L374" i="7"/>
  <c r="K511" i="7"/>
  <c r="L511" i="7"/>
  <c r="M374" i="7"/>
  <c r="M511" i="7"/>
  <c r="N374" i="7"/>
  <c r="O374" i="7"/>
  <c r="N511" i="7"/>
  <c r="P374" i="7"/>
  <c r="O511" i="7"/>
  <c r="P511" i="7"/>
  <c r="Q374" i="7"/>
  <c r="Q511" i="7"/>
  <c r="R374" i="7"/>
  <c r="S374" i="7"/>
  <c r="R511" i="7"/>
  <c r="T374" i="7"/>
  <c r="S511" i="7"/>
  <c r="U374" i="7"/>
  <c r="T511" i="7"/>
  <c r="V374" i="7"/>
  <c r="U511" i="7"/>
  <c r="W374" i="7"/>
  <c r="V511" i="7"/>
  <c r="X374" i="7"/>
  <c r="W511" i="7"/>
  <c r="X511" i="7"/>
  <c r="Y374" i="7"/>
  <c r="Y511" i="7"/>
  <c r="Z374" i="7"/>
  <c r="AA374" i="7"/>
  <c r="Z511" i="7"/>
  <c r="AB374" i="7"/>
  <c r="AA511" i="7"/>
  <c r="AC374" i="7"/>
  <c r="AB511" i="7"/>
  <c r="AC511" i="7"/>
  <c r="AD374" i="7"/>
  <c r="AE374" i="7"/>
  <c r="AD511" i="7"/>
  <c r="AF374" i="7"/>
  <c r="AE511" i="7"/>
  <c r="AG374" i="7"/>
  <c r="AF511" i="7"/>
  <c r="AH374" i="7"/>
  <c r="AG511" i="7"/>
  <c r="AI374" i="7"/>
  <c r="AH511" i="7"/>
  <c r="AJ374" i="7"/>
  <c r="AI511" i="7"/>
  <c r="AJ511" i="7"/>
  <c r="AK374" i="7"/>
  <c r="AL374" i="7"/>
  <c r="AK511" i="7"/>
  <c r="AM374" i="7"/>
  <c r="AL511" i="7"/>
  <c r="AM511" i="7"/>
  <c r="AN374" i="7"/>
  <c r="AO460" i="7"/>
  <c r="AO369" i="7"/>
  <c r="AN458" i="7"/>
  <c r="AN486" i="7"/>
  <c r="AO349" i="7"/>
  <c r="AO319" i="7"/>
  <c r="AO323" i="7"/>
  <c r="AO322" i="7"/>
  <c r="AN506" i="7"/>
  <c r="AN111" i="7"/>
  <c r="AN112" i="7" s="1"/>
  <c r="B280" i="7" a="1"/>
  <c r="B280" i="7" s="1"/>
  <c r="B282" i="7" a="1"/>
  <c r="B282" i="7" s="1"/>
  <c r="B284" i="7" a="1"/>
  <c r="B284" i="7" s="1"/>
  <c r="B417" i="7" a="1"/>
  <c r="B417" i="7" s="1"/>
  <c r="B419" i="7" a="1"/>
  <c r="B419" i="7" s="1"/>
  <c r="B421" i="7" a="1"/>
  <c r="B421" i="7" s="1"/>
  <c r="B281" i="7" a="1"/>
  <c r="B281" i="7" s="1"/>
  <c r="B283" i="7" a="1"/>
  <c r="B283" i="7" s="1"/>
  <c r="B416" i="7" a="1"/>
  <c r="B416" i="7" s="1"/>
  <c r="B418" i="7" a="1"/>
  <c r="B418" i="7" s="1"/>
  <c r="B420" i="7" a="1"/>
  <c r="B420" i="7" s="1"/>
  <c r="AP582" i="7"/>
  <c r="AP584" i="7" s="1"/>
  <c r="R705" i="7"/>
  <c r="S705" i="7"/>
  <c r="T705" i="7"/>
  <c r="U705" i="7"/>
  <c r="V705" i="7"/>
  <c r="AL709" i="7"/>
  <c r="AM709" i="7"/>
  <c r="AN709" i="7"/>
  <c r="AO709" i="7"/>
  <c r="W706" i="7"/>
  <c r="X706" i="7"/>
  <c r="Y706" i="7"/>
  <c r="Z706" i="7"/>
  <c r="AA706" i="7"/>
  <c r="AP709" i="7"/>
  <c r="I703" i="7"/>
  <c r="J703" i="7"/>
  <c r="K703" i="7"/>
  <c r="L703" i="7"/>
  <c r="AB707" i="7"/>
  <c r="AC707" i="7"/>
  <c r="AD707" i="7"/>
  <c r="AE707" i="7"/>
  <c r="AF707" i="7"/>
  <c r="M704" i="7"/>
  <c r="N704" i="7"/>
  <c r="O704" i="7"/>
  <c r="P704" i="7"/>
  <c r="Q704" i="7"/>
  <c r="AG708" i="7"/>
  <c r="AH708" i="7"/>
  <c r="AI708" i="7"/>
  <c r="AJ708" i="7"/>
  <c r="AK708" i="7"/>
  <c r="AP308" i="7"/>
  <c r="AP319" i="7" s="1"/>
  <c r="AP358" i="7"/>
  <c r="AP370" i="7" s="1"/>
  <c r="AP360" i="7"/>
  <c r="AP364" i="7"/>
  <c r="AP313" i="7"/>
  <c r="AP324" i="7" s="1"/>
  <c r="AP362" i="7"/>
  <c r="AP331" i="7"/>
  <c r="AP343" i="7" s="1"/>
  <c r="AP333" i="7"/>
  <c r="AP335" i="7"/>
  <c r="AP347" i="7" s="1"/>
  <c r="AP311" i="7"/>
  <c r="AP309" i="7"/>
  <c r="AP337" i="7"/>
  <c r="AP349" i="7" s="1"/>
  <c r="AP307" i="7"/>
  <c r="AP336" i="7"/>
  <c r="AP314" i="7"/>
  <c r="AP361" i="7"/>
  <c r="AP306" i="7"/>
  <c r="AP317" i="7" s="1"/>
  <c r="AP332" i="7"/>
  <c r="AP357" i="7"/>
  <c r="AP365" i="7"/>
  <c r="AP312" i="7"/>
  <c r="AP310" i="7"/>
  <c r="AP334" i="7"/>
  <c r="AP346" i="7" s="1"/>
  <c r="AP338" i="7"/>
  <c r="AP359" i="7"/>
  <c r="AP363" i="7"/>
  <c r="AP375" i="7" s="1"/>
  <c r="AP206" i="7"/>
  <c r="AP169" i="7"/>
  <c r="AP76" i="7"/>
  <c r="AP703" i="7"/>
  <c r="F703" i="7"/>
  <c r="G703" i="7"/>
  <c r="H703" i="7"/>
  <c r="L705" i="7"/>
  <c r="M705" i="7"/>
  <c r="N705" i="7"/>
  <c r="R707" i="7"/>
  <c r="S707" i="7"/>
  <c r="T707" i="7"/>
  <c r="X709" i="7"/>
  <c r="Y709" i="7"/>
  <c r="Z709" i="7"/>
  <c r="AD711" i="7"/>
  <c r="AE711" i="7"/>
  <c r="AF711" i="7"/>
  <c r="I704" i="7"/>
  <c r="J704" i="7"/>
  <c r="K704" i="7"/>
  <c r="O706" i="7"/>
  <c r="P706" i="7"/>
  <c r="Q706" i="7"/>
  <c r="U708" i="7"/>
  <c r="V708" i="7"/>
  <c r="W708" i="7"/>
  <c r="AA710" i="7"/>
  <c r="AB710" i="7"/>
  <c r="AC710" i="7"/>
  <c r="AP39" i="7"/>
  <c r="AO101" i="7"/>
  <c r="AP90" i="7"/>
  <c r="AP467" i="7"/>
  <c r="AP437" i="7"/>
  <c r="AP476" i="7"/>
  <c r="AP488" i="7" s="1"/>
  <c r="O639" i="7"/>
  <c r="O648" i="7" s="1"/>
  <c r="O620" i="7" s="1"/>
  <c r="P639" i="7"/>
  <c r="P648" i="7" s="1"/>
  <c r="P620" i="7" s="1"/>
  <c r="Q639" i="7"/>
  <c r="Q648" i="7" s="1"/>
  <c r="Q620" i="7" s="1"/>
  <c r="R639" i="7"/>
  <c r="R648" i="7" s="1"/>
  <c r="R620" i="7" s="1"/>
  <c r="S639" i="7"/>
  <c r="S648" i="7" s="1"/>
  <c r="S620" i="7" s="1"/>
  <c r="T639" i="7"/>
  <c r="T648" i="7" s="1"/>
  <c r="T620" i="7" s="1"/>
  <c r="U639" i="7"/>
  <c r="U648" i="7" s="1"/>
  <c r="U620" i="7" s="1"/>
  <c r="V639" i="7"/>
  <c r="V648" i="7" s="1"/>
  <c r="V620" i="7" s="1"/>
  <c r="W639" i="7"/>
  <c r="W648" i="7" s="1"/>
  <c r="W620" i="7" s="1"/>
  <c r="W93" i="7" s="1"/>
  <c r="X639" i="7"/>
  <c r="X648" i="7" s="1"/>
  <c r="X620" i="7" s="1"/>
  <c r="X93" i="7" s="1"/>
  <c r="Y639" i="7"/>
  <c r="Y648" i="7" s="1"/>
  <c r="Y620" i="7" s="1"/>
  <c r="Y93" i="7" s="1"/>
  <c r="Z639" i="7"/>
  <c r="Z648" i="7" s="1"/>
  <c r="Z620" i="7" s="1"/>
  <c r="Z93" i="7" s="1"/>
  <c r="AM641" i="7"/>
  <c r="AM648" i="7" s="1"/>
  <c r="AM620" i="7" s="1"/>
  <c r="AM93" i="7" s="1"/>
  <c r="AN641" i="7"/>
  <c r="AN648" i="7" s="1"/>
  <c r="AN620" i="7" s="1"/>
  <c r="AN93" i="7" s="1"/>
  <c r="AO641" i="7"/>
  <c r="AO648" i="7" s="1"/>
  <c r="AO620" i="7" s="1"/>
  <c r="AO93" i="7" s="1"/>
  <c r="R671" i="7"/>
  <c r="R680" i="7" s="1"/>
  <c r="R652" i="7" s="1"/>
  <c r="R94" i="7" s="1"/>
  <c r="S671" i="7"/>
  <c r="S680" i="7" s="1"/>
  <c r="S652" i="7" s="1"/>
  <c r="S94" i="7" s="1"/>
  <c r="T671" i="7"/>
  <c r="T680" i="7" s="1"/>
  <c r="T652" i="7" s="1"/>
  <c r="T94" i="7" s="1"/>
  <c r="U671" i="7"/>
  <c r="U680" i="7" s="1"/>
  <c r="U652" i="7" s="1"/>
  <c r="U94" i="7" s="1"/>
  <c r="V671" i="7"/>
  <c r="V680" i="7" s="1"/>
  <c r="V652" i="7" s="1"/>
  <c r="V94" i="7" s="1"/>
  <c r="W671" i="7"/>
  <c r="W680" i="7" s="1"/>
  <c r="W652" i="7" s="1"/>
  <c r="W94" i="7" s="1"/>
  <c r="X671" i="7"/>
  <c r="X680" i="7" s="1"/>
  <c r="X652" i="7" s="1"/>
  <c r="X94" i="7" s="1"/>
  <c r="Y671" i="7"/>
  <c r="Y680" i="7" s="1"/>
  <c r="Y652" i="7" s="1"/>
  <c r="Y94" i="7" s="1"/>
  <c r="Z671" i="7"/>
  <c r="Z680" i="7" s="1"/>
  <c r="Z652" i="7" s="1"/>
  <c r="Z94" i="7" s="1"/>
  <c r="AA671" i="7"/>
  <c r="AA680" i="7" s="1"/>
  <c r="AA652" i="7" s="1"/>
  <c r="AA94" i="7" s="1"/>
  <c r="AB671" i="7"/>
  <c r="AB680" i="7" s="1"/>
  <c r="AB652" i="7" s="1"/>
  <c r="AB94" i="7" s="1"/>
  <c r="AC671" i="7"/>
  <c r="AC680" i="7" s="1"/>
  <c r="AC652" i="7" s="1"/>
  <c r="AC94" i="7" s="1"/>
  <c r="AD671" i="7"/>
  <c r="AD680" i="7" s="1"/>
  <c r="AD652" i="7" s="1"/>
  <c r="AD94" i="7" s="1"/>
  <c r="AE671" i="7"/>
  <c r="AE680" i="7" s="1"/>
  <c r="AE652" i="7" s="1"/>
  <c r="AE94" i="7" s="1"/>
  <c r="AF671" i="7"/>
  <c r="AF680" i="7" s="1"/>
  <c r="AF652" i="7" s="1"/>
  <c r="AF94" i="7" s="1"/>
  <c r="W703" i="7"/>
  <c r="X703" i="7"/>
  <c r="Y703" i="7"/>
  <c r="Z703" i="7"/>
  <c r="AA703" i="7"/>
  <c r="AB703" i="7"/>
  <c r="AC703" i="7"/>
  <c r="AD703" i="7"/>
  <c r="AE703" i="7"/>
  <c r="AF703" i="7"/>
  <c r="AG703" i="7"/>
  <c r="AH703" i="7"/>
  <c r="AI703" i="7"/>
  <c r="AJ703" i="7"/>
  <c r="AK703" i="7"/>
  <c r="AL703" i="7"/>
  <c r="AM703" i="7"/>
  <c r="AN703" i="7"/>
  <c r="AO703" i="7"/>
  <c r="AP641" i="7"/>
  <c r="AP648" i="7" s="1"/>
  <c r="AP620" i="7" s="1"/>
  <c r="AP301" i="7"/>
  <c r="AP441" i="7"/>
  <c r="AP493" i="7"/>
  <c r="AP636" i="7"/>
  <c r="AP621" i="7" s="1"/>
  <c r="AP98" i="7" s="1"/>
  <c r="B626" i="7"/>
  <c r="C316" i="7" s="1"/>
  <c r="AA640" i="7"/>
  <c r="AA648" i="7" s="1"/>
  <c r="AA620" i="7" s="1"/>
  <c r="AA93" i="7" s="1"/>
  <c r="AB640" i="7"/>
  <c r="AB648" i="7" s="1"/>
  <c r="AB620" i="7" s="1"/>
  <c r="AB93" i="7" s="1"/>
  <c r="AC640" i="7"/>
  <c r="AC648" i="7" s="1"/>
  <c r="AC620" i="7" s="1"/>
  <c r="AC93" i="7" s="1"/>
  <c r="AD640" i="7"/>
  <c r="AD648" i="7" s="1"/>
  <c r="AD620" i="7" s="1"/>
  <c r="AD93" i="7" s="1"/>
  <c r="AE640" i="7"/>
  <c r="AE648" i="7" s="1"/>
  <c r="AE620" i="7" s="1"/>
  <c r="AE93" i="7" s="1"/>
  <c r="AF640" i="7"/>
  <c r="AF648" i="7" s="1"/>
  <c r="AF620" i="7" s="1"/>
  <c r="AF93" i="7" s="1"/>
  <c r="AG640" i="7"/>
  <c r="AG648" i="7" s="1"/>
  <c r="AG620" i="7" s="1"/>
  <c r="AG93" i="7" s="1"/>
  <c r="AH640" i="7"/>
  <c r="AH648" i="7" s="1"/>
  <c r="AH620" i="7" s="1"/>
  <c r="AH93" i="7" s="1"/>
  <c r="AI640" i="7"/>
  <c r="AI648" i="7" s="1"/>
  <c r="AI620" i="7" s="1"/>
  <c r="AI93" i="7" s="1"/>
  <c r="AJ640" i="7"/>
  <c r="AJ648" i="7" s="1"/>
  <c r="AJ620" i="7" s="1"/>
  <c r="AJ93" i="7" s="1"/>
  <c r="AK640" i="7"/>
  <c r="AK648" i="7" s="1"/>
  <c r="AK620" i="7" s="1"/>
  <c r="AK93" i="7" s="1"/>
  <c r="AL640" i="7"/>
  <c r="AL648" i="7" s="1"/>
  <c r="AL620" i="7" s="1"/>
  <c r="AL93" i="7" s="1"/>
  <c r="AP668" i="7"/>
  <c r="AP653" i="7" s="1"/>
  <c r="AP99" i="7" s="1"/>
  <c r="B658" i="7"/>
  <c r="AP342" i="7" s="1"/>
  <c r="AG672" i="7"/>
  <c r="AG680" i="7" s="1"/>
  <c r="AG652" i="7" s="1"/>
  <c r="AG94" i="7" s="1"/>
  <c r="AH672" i="7"/>
  <c r="AH680" i="7" s="1"/>
  <c r="AH652" i="7" s="1"/>
  <c r="AH94" i="7" s="1"/>
  <c r="AI672" i="7"/>
  <c r="AI680" i="7" s="1"/>
  <c r="AI652" i="7" s="1"/>
  <c r="AI94" i="7" s="1"/>
  <c r="AJ672" i="7"/>
  <c r="AJ680" i="7" s="1"/>
  <c r="AJ652" i="7" s="1"/>
  <c r="AJ94" i="7" s="1"/>
  <c r="AK672" i="7"/>
  <c r="AK680" i="7" s="1"/>
  <c r="AK652" i="7" s="1"/>
  <c r="AK94" i="7" s="1"/>
  <c r="AL672" i="7"/>
  <c r="AL680" i="7" s="1"/>
  <c r="AL652" i="7" s="1"/>
  <c r="AL94" i="7" s="1"/>
  <c r="AM672" i="7"/>
  <c r="AM680" i="7" s="1"/>
  <c r="AM652" i="7" s="1"/>
  <c r="AM94" i="7" s="1"/>
  <c r="AN672" i="7"/>
  <c r="AN680" i="7" s="1"/>
  <c r="AN652" i="7" s="1"/>
  <c r="AN94" i="7" s="1"/>
  <c r="AO672" i="7"/>
  <c r="AO680" i="7" s="1"/>
  <c r="AO652" i="7" s="1"/>
  <c r="AO94" i="7" s="1"/>
  <c r="AP700" i="7"/>
  <c r="AP685" i="7" s="1"/>
  <c r="AP100" i="7" s="1"/>
  <c r="B690" i="7"/>
  <c r="AP672" i="7"/>
  <c r="U93" i="7" l="1"/>
  <c r="V93" i="7"/>
  <c r="AP479" i="7"/>
  <c r="AP453" i="7"/>
  <c r="AP496" i="7"/>
  <c r="AP508" i="7" s="1"/>
  <c r="B508" i="7" s="1"/>
  <c r="AP371" i="7"/>
  <c r="B371" i="7" s="1"/>
  <c r="AP475" i="7"/>
  <c r="AP487" i="7" s="1"/>
  <c r="B487" i="7" s="1"/>
  <c r="AP350" i="7"/>
  <c r="B350" i="7" s="1"/>
  <c r="AP498" i="7"/>
  <c r="AP510" i="7" s="1"/>
  <c r="B510" i="7" s="1"/>
  <c r="AP373" i="7"/>
  <c r="B373" i="7" s="1"/>
  <c r="AP470" i="7"/>
  <c r="AP482" i="7" s="1"/>
  <c r="B482" i="7" s="1"/>
  <c r="AP345" i="7"/>
  <c r="B345" i="7" s="1"/>
  <c r="C368" i="7"/>
  <c r="D368" i="7"/>
  <c r="D378" i="7" s="1"/>
  <c r="C505" i="7"/>
  <c r="F368" i="7"/>
  <c r="F378" i="7" s="1"/>
  <c r="D505" i="7"/>
  <c r="D515" i="7" s="1"/>
  <c r="E368" i="7"/>
  <c r="E378" i="7" s="1"/>
  <c r="G368" i="7"/>
  <c r="G378" i="7" s="1"/>
  <c r="E505" i="7"/>
  <c r="E515" i="7" s="1"/>
  <c r="F505" i="7"/>
  <c r="F515" i="7" s="1"/>
  <c r="H368" i="7"/>
  <c r="H378" i="7" s="1"/>
  <c r="G505" i="7"/>
  <c r="G515" i="7" s="1"/>
  <c r="H505" i="7"/>
  <c r="H515" i="7" s="1"/>
  <c r="I368" i="7"/>
  <c r="I378" i="7" s="1"/>
  <c r="I505" i="7"/>
  <c r="J368" i="7"/>
  <c r="J378" i="7" s="1"/>
  <c r="J505" i="7"/>
  <c r="J515" i="7" s="1"/>
  <c r="K368" i="7"/>
  <c r="K378" i="7" s="1"/>
  <c r="K505" i="7"/>
  <c r="K515" i="7" s="1"/>
  <c r="L368" i="7"/>
  <c r="L378" i="7" s="1"/>
  <c r="M368" i="7"/>
  <c r="M378" i="7" s="1"/>
  <c r="N368" i="7"/>
  <c r="N378" i="7" s="1"/>
  <c r="L505" i="7"/>
  <c r="L515" i="7" s="1"/>
  <c r="N505" i="7"/>
  <c r="N515" i="7" s="1"/>
  <c r="M505" i="7"/>
  <c r="M515" i="7" s="1"/>
  <c r="O368" i="7"/>
  <c r="O378" i="7" s="1"/>
  <c r="O505" i="7"/>
  <c r="O515" i="7" s="1"/>
  <c r="P368" i="7"/>
  <c r="P378" i="7" s="1"/>
  <c r="Q368" i="7"/>
  <c r="Q378" i="7" s="1"/>
  <c r="P505" i="7"/>
  <c r="R368" i="7"/>
  <c r="Q505" i="7"/>
  <c r="Q515" i="7" s="1"/>
  <c r="S368" i="7"/>
  <c r="S378" i="7" s="1"/>
  <c r="R505" i="7"/>
  <c r="R515" i="7" s="1"/>
  <c r="S505" i="7"/>
  <c r="S515" i="7" s="1"/>
  <c r="T368" i="7"/>
  <c r="T378" i="7" s="1"/>
  <c r="T505" i="7"/>
  <c r="T515" i="7" s="1"/>
  <c r="U368" i="7"/>
  <c r="U378" i="7" s="1"/>
  <c r="V368" i="7"/>
  <c r="V378" i="7" s="1"/>
  <c r="U505" i="7"/>
  <c r="U515" i="7" s="1"/>
  <c r="V505" i="7"/>
  <c r="V515" i="7" s="1"/>
  <c r="W368" i="7"/>
  <c r="W378" i="7" s="1"/>
  <c r="X368" i="7"/>
  <c r="X378" i="7" s="1"/>
  <c r="W505" i="7"/>
  <c r="W515" i="7" s="1"/>
  <c r="Y368" i="7"/>
  <c r="Y378" i="7" s="1"/>
  <c r="X505" i="7"/>
  <c r="X515" i="7" s="1"/>
  <c r="Y505" i="7"/>
  <c r="Y515" i="7" s="1"/>
  <c r="Z368" i="7"/>
  <c r="Z378" i="7" s="1"/>
  <c r="AA368" i="7"/>
  <c r="AA378" i="7" s="1"/>
  <c r="Z505" i="7"/>
  <c r="AA505" i="7"/>
  <c r="AA515" i="7" s="1"/>
  <c r="AB368" i="7"/>
  <c r="AB378" i="7" s="1"/>
  <c r="AC368" i="7"/>
  <c r="AC378" i="7" s="1"/>
  <c r="AB505" i="7"/>
  <c r="AB515" i="7" s="1"/>
  <c r="AD368" i="7"/>
  <c r="AD378" i="7" s="1"/>
  <c r="AC505" i="7"/>
  <c r="AC515" i="7" s="1"/>
  <c r="AD505" i="7"/>
  <c r="AD515" i="7" s="1"/>
  <c r="AE368" i="7"/>
  <c r="AE378" i="7" s="1"/>
  <c r="AF368" i="7"/>
  <c r="AF378" i="7" s="1"/>
  <c r="AE505" i="7"/>
  <c r="AE515" i="7" s="1"/>
  <c r="AG368" i="7"/>
  <c r="AG378" i="7" s="1"/>
  <c r="AF505" i="7"/>
  <c r="AF515" i="7" s="1"/>
  <c r="AH368" i="7"/>
  <c r="AH378" i="7" s="1"/>
  <c r="AG505" i="7"/>
  <c r="AG515" i="7" s="1"/>
  <c r="AH505" i="7"/>
  <c r="AH515" i="7" s="1"/>
  <c r="AI368" i="7"/>
  <c r="AI378" i="7" s="1"/>
  <c r="AI505" i="7"/>
  <c r="AI515" i="7" s="1"/>
  <c r="AJ368" i="7"/>
  <c r="AJ378" i="7" s="1"/>
  <c r="AJ505" i="7"/>
  <c r="AJ515" i="7" s="1"/>
  <c r="AK368" i="7"/>
  <c r="AK378" i="7" s="1"/>
  <c r="AL368" i="7"/>
  <c r="AL378" i="7" s="1"/>
  <c r="AK505" i="7"/>
  <c r="AK515" i="7" s="1"/>
  <c r="AL505" i="7"/>
  <c r="AL515" i="7" s="1"/>
  <c r="AM368" i="7"/>
  <c r="AM378" i="7" s="1"/>
  <c r="AM505" i="7"/>
  <c r="AM515" i="7" s="1"/>
  <c r="AN368" i="7"/>
  <c r="AN378" i="7" s="1"/>
  <c r="AN505" i="7"/>
  <c r="AN515" i="7" s="1"/>
  <c r="AO368" i="7"/>
  <c r="AO378" i="7" s="1"/>
  <c r="AP450" i="7"/>
  <c r="AP462" i="7" s="1"/>
  <c r="B462" i="7" s="1"/>
  <c r="AP325" i="7"/>
  <c r="B325" i="7" s="1"/>
  <c r="D316" i="7"/>
  <c r="C453" i="7"/>
  <c r="F316" i="7"/>
  <c r="F326" i="7" s="1"/>
  <c r="D453" i="7"/>
  <c r="D463" i="7" s="1"/>
  <c r="E316" i="7"/>
  <c r="E326" i="7" s="1"/>
  <c r="F453" i="7"/>
  <c r="F463" i="7" s="1"/>
  <c r="E453" i="7"/>
  <c r="E463" i="7" s="1"/>
  <c r="G316" i="7"/>
  <c r="G326" i="7" s="1"/>
  <c r="G453" i="7"/>
  <c r="G463" i="7" s="1"/>
  <c r="H316" i="7"/>
  <c r="H326" i="7" s="1"/>
  <c r="I316" i="7"/>
  <c r="I326" i="7" s="1"/>
  <c r="H453" i="7"/>
  <c r="H463" i="7" s="1"/>
  <c r="I453" i="7"/>
  <c r="I463" i="7" s="1"/>
  <c r="J316" i="7"/>
  <c r="J326" i="7" s="1"/>
  <c r="J453" i="7"/>
  <c r="J463" i="7" s="1"/>
  <c r="K316" i="7"/>
  <c r="K326" i="7" s="1"/>
  <c r="M316" i="7"/>
  <c r="M326" i="7" s="1"/>
  <c r="L316" i="7"/>
  <c r="L326" i="7" s="1"/>
  <c r="K453" i="7"/>
  <c r="K463" i="7" s="1"/>
  <c r="N316" i="7"/>
  <c r="N326" i="7" s="1"/>
  <c r="L453" i="7"/>
  <c r="L463" i="7" s="1"/>
  <c r="M453" i="7"/>
  <c r="M463" i="7" s="1"/>
  <c r="N453" i="7"/>
  <c r="N463" i="7" s="1"/>
  <c r="O316" i="7"/>
  <c r="O326" i="7" s="1"/>
  <c r="O453" i="7"/>
  <c r="O463" i="7" s="1"/>
  <c r="P316" i="7"/>
  <c r="P326" i="7" s="1"/>
  <c r="Q316" i="7"/>
  <c r="Q326" i="7" s="1"/>
  <c r="P453" i="7"/>
  <c r="P463" i="7" s="1"/>
  <c r="R316" i="7"/>
  <c r="R326" i="7" s="1"/>
  <c r="Q453" i="7"/>
  <c r="Q463" i="7" s="1"/>
  <c r="S316" i="7"/>
  <c r="S326" i="7" s="1"/>
  <c r="R453" i="7"/>
  <c r="R463" i="7" s="1"/>
  <c r="S453" i="7"/>
  <c r="S463" i="7" s="1"/>
  <c r="T316" i="7"/>
  <c r="T326" i="7" s="1"/>
  <c r="U316" i="7"/>
  <c r="U326" i="7" s="1"/>
  <c r="T453" i="7"/>
  <c r="T463" i="7" s="1"/>
  <c r="V316" i="7"/>
  <c r="V326" i="7" s="1"/>
  <c r="U453" i="7"/>
  <c r="U463" i="7" s="1"/>
  <c r="W316" i="7"/>
  <c r="W326" i="7" s="1"/>
  <c r="V453" i="7"/>
  <c r="V463" i="7" s="1"/>
  <c r="X316" i="7"/>
  <c r="X326" i="7" s="1"/>
  <c r="W453" i="7"/>
  <c r="W463" i="7" s="1"/>
  <c r="X453" i="7"/>
  <c r="X463" i="7" s="1"/>
  <c r="Y316" i="7"/>
  <c r="Y326" i="7" s="1"/>
  <c r="Z316" i="7"/>
  <c r="Z326" i="7" s="1"/>
  <c r="Y453" i="7"/>
  <c r="Y463" i="7" s="1"/>
  <c r="AA316" i="7"/>
  <c r="AA326" i="7" s="1"/>
  <c r="AB316" i="7"/>
  <c r="AB326" i="7" s="1"/>
  <c r="Z453" i="7"/>
  <c r="Z463" i="7" s="1"/>
  <c r="AC316" i="7"/>
  <c r="AC326" i="7" s="1"/>
  <c r="AA453" i="7"/>
  <c r="AA463" i="7" s="1"/>
  <c r="AB453" i="7"/>
  <c r="AB463" i="7" s="1"/>
  <c r="AC453" i="7"/>
  <c r="AC463" i="7" s="1"/>
  <c r="AD316" i="7"/>
  <c r="AD326" i="7" s="1"/>
  <c r="AE316" i="7"/>
  <c r="AE326" i="7" s="1"/>
  <c r="AD453" i="7"/>
  <c r="AD463" i="7" s="1"/>
  <c r="AF316" i="7"/>
  <c r="AF326" i="7" s="1"/>
  <c r="AE453" i="7"/>
  <c r="AE463" i="7" s="1"/>
  <c r="AG316" i="7"/>
  <c r="AG326" i="7" s="1"/>
  <c r="AF453" i="7"/>
  <c r="AF463" i="7" s="1"/>
  <c r="AG453" i="7"/>
  <c r="AG463" i="7" s="1"/>
  <c r="AH316" i="7"/>
  <c r="AH326" i="7" s="1"/>
  <c r="AI316" i="7"/>
  <c r="AI326" i="7" s="1"/>
  <c r="AH453" i="7"/>
  <c r="AH463" i="7" s="1"/>
  <c r="AJ316" i="7"/>
  <c r="AJ326" i="7" s="1"/>
  <c r="AI453" i="7"/>
  <c r="AI463" i="7" s="1"/>
  <c r="AJ453" i="7"/>
  <c r="AJ463" i="7" s="1"/>
  <c r="AK316" i="7"/>
  <c r="AK326" i="7" s="1"/>
  <c r="AK453" i="7"/>
  <c r="AK463" i="7" s="1"/>
  <c r="AL316" i="7"/>
  <c r="AL326" i="7" s="1"/>
  <c r="AL453" i="7"/>
  <c r="AL463" i="7" s="1"/>
  <c r="AM316" i="7"/>
  <c r="AM326" i="7" s="1"/>
  <c r="AM453" i="7"/>
  <c r="AM463" i="7" s="1"/>
  <c r="AN316" i="7"/>
  <c r="AN326" i="7" s="1"/>
  <c r="AO316" i="7"/>
  <c r="AO326" i="7" s="1"/>
  <c r="AN453" i="7"/>
  <c r="AN463" i="7" s="1"/>
  <c r="AM712" i="7"/>
  <c r="AM684" i="7" s="1"/>
  <c r="AM95" i="7" s="1"/>
  <c r="AP446" i="7"/>
  <c r="AP458" i="7" s="1"/>
  <c r="B458" i="7" s="1"/>
  <c r="AP321" i="7"/>
  <c r="B321" i="7" s="1"/>
  <c r="AP473" i="7"/>
  <c r="AP485" i="7" s="1"/>
  <c r="B485" i="7" s="1"/>
  <c r="AP348" i="7"/>
  <c r="AP499" i="7"/>
  <c r="AP511" i="7" s="1"/>
  <c r="B511" i="7" s="1"/>
  <c r="AP374" i="7"/>
  <c r="B374" i="7" s="1"/>
  <c r="AO505" i="7"/>
  <c r="AO515" i="7" s="1"/>
  <c r="AP368" i="7"/>
  <c r="AP443" i="7"/>
  <c r="AP455" i="7" s="1"/>
  <c r="B455" i="7" s="1"/>
  <c r="AP318" i="7"/>
  <c r="B318" i="7" s="1"/>
  <c r="C342" i="7"/>
  <c r="D342" i="7"/>
  <c r="D352" i="7" s="1"/>
  <c r="F342" i="7"/>
  <c r="F352" i="7" s="1"/>
  <c r="C479" i="7"/>
  <c r="D479" i="7"/>
  <c r="D489" i="7" s="1"/>
  <c r="E342" i="7"/>
  <c r="E352" i="7" s="1"/>
  <c r="F479" i="7"/>
  <c r="F489" i="7" s="1"/>
  <c r="G342" i="7"/>
  <c r="G352" i="7" s="1"/>
  <c r="H342" i="7"/>
  <c r="H352" i="7" s="1"/>
  <c r="G479" i="7"/>
  <c r="G489" i="7" s="1"/>
  <c r="E479" i="7"/>
  <c r="E489" i="7" s="1"/>
  <c r="I342" i="7"/>
  <c r="I352" i="7" s="1"/>
  <c r="H479" i="7"/>
  <c r="H489" i="7" s="1"/>
  <c r="I479" i="7"/>
  <c r="I489" i="7" s="1"/>
  <c r="J342" i="7"/>
  <c r="J352" i="7" s="1"/>
  <c r="K342" i="7"/>
  <c r="K352" i="7" s="1"/>
  <c r="J479" i="7"/>
  <c r="J489" i="7" s="1"/>
  <c r="K479" i="7"/>
  <c r="K489" i="7" s="1"/>
  <c r="L342" i="7"/>
  <c r="L352" i="7" s="1"/>
  <c r="L479" i="7"/>
  <c r="L489" i="7" s="1"/>
  <c r="M342" i="7"/>
  <c r="M352" i="7" s="1"/>
  <c r="M479" i="7"/>
  <c r="M489" i="7" s="1"/>
  <c r="N342" i="7"/>
  <c r="N352" i="7" s="1"/>
  <c r="N479" i="7"/>
  <c r="N489" i="7" s="1"/>
  <c r="O342" i="7"/>
  <c r="O352" i="7" s="1"/>
  <c r="P342" i="7"/>
  <c r="P352" i="7" s="1"/>
  <c r="O479" i="7"/>
  <c r="O489" i="7" s="1"/>
  <c r="P479" i="7"/>
  <c r="P489" i="7" s="1"/>
  <c r="Q342" i="7"/>
  <c r="Q352" i="7" s="1"/>
  <c r="R342" i="7"/>
  <c r="R352" i="7" s="1"/>
  <c r="Q479" i="7"/>
  <c r="Q489" i="7" s="1"/>
  <c r="S342" i="7"/>
  <c r="S352" i="7" s="1"/>
  <c r="R479" i="7"/>
  <c r="R489" i="7" s="1"/>
  <c r="S479" i="7"/>
  <c r="S489" i="7" s="1"/>
  <c r="T342" i="7"/>
  <c r="T352" i="7" s="1"/>
  <c r="T479" i="7"/>
  <c r="T489" i="7" s="1"/>
  <c r="U342" i="7"/>
  <c r="U352" i="7" s="1"/>
  <c r="U479" i="7"/>
  <c r="U489" i="7" s="1"/>
  <c r="V342" i="7"/>
  <c r="V352" i="7" s="1"/>
  <c r="V479" i="7"/>
  <c r="V489" i="7" s="1"/>
  <c r="W342" i="7"/>
  <c r="W352" i="7" s="1"/>
  <c r="W479" i="7"/>
  <c r="W489" i="7" s="1"/>
  <c r="X342" i="7"/>
  <c r="X352" i="7" s="1"/>
  <c r="X479" i="7"/>
  <c r="X489" i="7" s="1"/>
  <c r="Y342" i="7"/>
  <c r="Y352" i="7" s="1"/>
  <c r="Y479" i="7"/>
  <c r="Y489" i="7" s="1"/>
  <c r="Z342" i="7"/>
  <c r="Z352" i="7" s="1"/>
  <c r="Z479" i="7"/>
  <c r="Z489" i="7" s="1"/>
  <c r="AA342" i="7"/>
  <c r="AA352" i="7" s="1"/>
  <c r="AB342" i="7"/>
  <c r="AB352" i="7" s="1"/>
  <c r="AA479" i="7"/>
  <c r="AA489" i="7" s="1"/>
  <c r="AC342" i="7"/>
  <c r="AC352" i="7" s="1"/>
  <c r="AB479" i="7"/>
  <c r="AB489" i="7" s="1"/>
  <c r="AC479" i="7"/>
  <c r="AC489" i="7" s="1"/>
  <c r="AD342" i="7"/>
  <c r="AD352" i="7" s="1"/>
  <c r="AE342" i="7"/>
  <c r="AE352" i="7" s="1"/>
  <c r="AD479" i="7"/>
  <c r="AD489" i="7" s="1"/>
  <c r="AF342" i="7"/>
  <c r="AF352" i="7" s="1"/>
  <c r="AE479" i="7"/>
  <c r="AE489" i="7" s="1"/>
  <c r="AG342" i="7"/>
  <c r="AG352" i="7" s="1"/>
  <c r="AF479" i="7"/>
  <c r="AF489" i="7" s="1"/>
  <c r="AG479" i="7"/>
  <c r="AG489" i="7" s="1"/>
  <c r="AH342" i="7"/>
  <c r="AH352" i="7" s="1"/>
  <c r="AH479" i="7"/>
  <c r="AH489" i="7" s="1"/>
  <c r="AI342" i="7"/>
  <c r="AI352" i="7" s="1"/>
  <c r="AJ342" i="7"/>
  <c r="AJ352" i="7" s="1"/>
  <c r="AI479" i="7"/>
  <c r="AI489" i="7" s="1"/>
  <c r="AK342" i="7"/>
  <c r="AK352" i="7" s="1"/>
  <c r="AJ479" i="7"/>
  <c r="AJ489" i="7" s="1"/>
  <c r="AK479" i="7"/>
  <c r="AK489" i="7" s="1"/>
  <c r="AL342" i="7"/>
  <c r="AL352" i="7" s="1"/>
  <c r="AM342" i="7"/>
  <c r="AM352" i="7" s="1"/>
  <c r="AL479" i="7"/>
  <c r="AL489" i="7" s="1"/>
  <c r="AM479" i="7"/>
  <c r="AM489" i="7" s="1"/>
  <c r="AN342" i="7"/>
  <c r="AN352" i="7" s="1"/>
  <c r="AO342" i="7"/>
  <c r="AO352" i="7" s="1"/>
  <c r="AN479" i="7"/>
  <c r="AN489" i="7" s="1"/>
  <c r="AP505" i="7"/>
  <c r="AP502" i="7"/>
  <c r="AP514" i="7" s="1"/>
  <c r="B514" i="7" s="1"/>
  <c r="AP377" i="7"/>
  <c r="B377" i="7" s="1"/>
  <c r="AP501" i="7"/>
  <c r="AP513" i="7" s="1"/>
  <c r="B513" i="7" s="1"/>
  <c r="AP376" i="7"/>
  <c r="B376" i="7" s="1"/>
  <c r="AP316" i="7"/>
  <c r="AP494" i="7"/>
  <c r="AP506" i="7" s="1"/>
  <c r="B506" i="7" s="1"/>
  <c r="AP369" i="7"/>
  <c r="B369" i="7" s="1"/>
  <c r="AP445" i="7"/>
  <c r="AP457" i="7" s="1"/>
  <c r="B457" i="7" s="1"/>
  <c r="AP320" i="7"/>
  <c r="B320" i="7" s="1"/>
  <c r="AP497" i="7"/>
  <c r="AP509" i="7" s="1"/>
  <c r="B509" i="7" s="1"/>
  <c r="AP372" i="7"/>
  <c r="B372" i="7" s="1"/>
  <c r="AO479" i="7"/>
  <c r="AO489" i="7" s="1"/>
  <c r="AP448" i="7"/>
  <c r="AP460" i="7" s="1"/>
  <c r="B460" i="7" s="1"/>
  <c r="AP323" i="7"/>
  <c r="B323" i="7" s="1"/>
  <c r="AP469" i="7"/>
  <c r="AP481" i="7" s="1"/>
  <c r="B481" i="7" s="1"/>
  <c r="AP344" i="7"/>
  <c r="B344" i="7" s="1"/>
  <c r="AP447" i="7"/>
  <c r="AP459" i="7" s="1"/>
  <c r="B459" i="7" s="1"/>
  <c r="AP322" i="7"/>
  <c r="AO453" i="7"/>
  <c r="AO463" i="7" s="1"/>
  <c r="AO712" i="7"/>
  <c r="AO684" i="7" s="1"/>
  <c r="AO95" i="7" s="1"/>
  <c r="AO111" i="7"/>
  <c r="AO112" i="7" s="1"/>
  <c r="Q93" i="7"/>
  <c r="T93" i="7"/>
  <c r="P93" i="7"/>
  <c r="S93" i="7"/>
  <c r="R93" i="7"/>
  <c r="AP474" i="7"/>
  <c r="AP486" i="7" s="1"/>
  <c r="B486" i="7" s="1"/>
  <c r="AP449" i="7"/>
  <c r="AP461" i="7" s="1"/>
  <c r="B461" i="7" s="1"/>
  <c r="AP444" i="7"/>
  <c r="AP712" i="7"/>
  <c r="AP684" i="7" s="1"/>
  <c r="AP95" i="7" s="1"/>
  <c r="AJ712" i="7"/>
  <c r="AJ684" i="7" s="1"/>
  <c r="AJ95" i="7" s="1"/>
  <c r="AH712" i="7"/>
  <c r="AH684" i="7" s="1"/>
  <c r="AH95" i="7" s="1"/>
  <c r="AK712" i="7"/>
  <c r="AK684" i="7" s="1"/>
  <c r="AK95" i="7" s="1"/>
  <c r="AL712" i="7"/>
  <c r="AL684" i="7" s="1"/>
  <c r="AL95" i="7" s="1"/>
  <c r="AG712" i="7"/>
  <c r="AG684" i="7" s="1"/>
  <c r="AG95" i="7" s="1"/>
  <c r="AA712" i="7"/>
  <c r="AA684" i="7" s="1"/>
  <c r="AA95" i="7" s="1"/>
  <c r="AN712" i="7"/>
  <c r="AN684" i="7" s="1"/>
  <c r="AN95" i="7" s="1"/>
  <c r="AI712" i="7"/>
  <c r="AI684" i="7" s="1"/>
  <c r="AI95" i="7" s="1"/>
  <c r="AP495" i="7"/>
  <c r="AF712" i="7"/>
  <c r="AF684" i="7" s="1"/>
  <c r="AF95" i="7" s="1"/>
  <c r="AC712" i="7"/>
  <c r="AC684" i="7" s="1"/>
  <c r="AC95" i="7" s="1"/>
  <c r="Z712" i="7"/>
  <c r="Z684" i="7" s="1"/>
  <c r="Z95" i="7" s="1"/>
  <c r="W712" i="7"/>
  <c r="W684" i="7" s="1"/>
  <c r="W95" i="7" s="1"/>
  <c r="AP472" i="7"/>
  <c r="AP468" i="7"/>
  <c r="AP500" i="7"/>
  <c r="X712" i="7"/>
  <c r="X684" i="7" s="1"/>
  <c r="X95" i="7" s="1"/>
  <c r="AD712" i="7"/>
  <c r="AD684" i="7" s="1"/>
  <c r="AD95" i="7" s="1"/>
  <c r="AP442" i="7"/>
  <c r="AB712" i="7"/>
  <c r="AB684" i="7" s="1"/>
  <c r="AB95" i="7" s="1"/>
  <c r="AP471" i="7"/>
  <c r="AE712" i="7"/>
  <c r="AE684" i="7" s="1"/>
  <c r="AE95" i="7" s="1"/>
  <c r="Y712" i="7"/>
  <c r="Y684" i="7" s="1"/>
  <c r="Y95" i="7" s="1"/>
  <c r="O93" i="7"/>
  <c r="B707" i="7"/>
  <c r="B639" i="7"/>
  <c r="B706" i="7"/>
  <c r="B711" i="7"/>
  <c r="B710" i="7"/>
  <c r="B704" i="7"/>
  <c r="B709" i="7"/>
  <c r="B705" i="7"/>
  <c r="B708" i="7"/>
  <c r="B703" i="7"/>
  <c r="B640" i="7"/>
  <c r="B671" i="7"/>
  <c r="B672" i="7"/>
  <c r="AP93" i="7"/>
  <c r="B641" i="7"/>
  <c r="D702" i="7"/>
  <c r="D712" i="7" s="1"/>
  <c r="D684" i="7" s="1"/>
  <c r="D95" i="7" s="1"/>
  <c r="C702" i="7"/>
  <c r="E702" i="7"/>
  <c r="E712" i="7" s="1"/>
  <c r="E684" i="7" s="1"/>
  <c r="E95" i="7" s="1"/>
  <c r="F702" i="7"/>
  <c r="F712" i="7" s="1"/>
  <c r="F684" i="7" s="1"/>
  <c r="F95" i="7" s="1"/>
  <c r="G702" i="7"/>
  <c r="G712" i="7" s="1"/>
  <c r="G684" i="7" s="1"/>
  <c r="G95" i="7" s="1"/>
  <c r="H702" i="7"/>
  <c r="H712" i="7" s="1"/>
  <c r="H684" i="7" s="1"/>
  <c r="H95" i="7" s="1"/>
  <c r="I702" i="7"/>
  <c r="I712" i="7" s="1"/>
  <c r="I684" i="7" s="1"/>
  <c r="I95" i="7" s="1"/>
  <c r="J702" i="7"/>
  <c r="J712" i="7" s="1"/>
  <c r="J684" i="7" s="1"/>
  <c r="J95" i="7" s="1"/>
  <c r="K702" i="7"/>
  <c r="K712" i="7" s="1"/>
  <c r="K684" i="7" s="1"/>
  <c r="K95" i="7" s="1"/>
  <c r="L702" i="7"/>
  <c r="L712" i="7" s="1"/>
  <c r="L684" i="7" s="1"/>
  <c r="L95" i="7" s="1"/>
  <c r="M702" i="7"/>
  <c r="M712" i="7" s="1"/>
  <c r="M684" i="7" s="1"/>
  <c r="M95" i="7" s="1"/>
  <c r="N702" i="7"/>
  <c r="N712" i="7" s="1"/>
  <c r="N684" i="7" s="1"/>
  <c r="N95" i="7" s="1"/>
  <c r="O702" i="7"/>
  <c r="O712" i="7" s="1"/>
  <c r="O684" i="7" s="1"/>
  <c r="O95" i="7" s="1"/>
  <c r="P702" i="7"/>
  <c r="P712" i="7" s="1"/>
  <c r="P684" i="7" s="1"/>
  <c r="P95" i="7" s="1"/>
  <c r="Q702" i="7"/>
  <c r="Q712" i="7" s="1"/>
  <c r="Q684" i="7" s="1"/>
  <c r="Q95" i="7" s="1"/>
  <c r="R702" i="7"/>
  <c r="R712" i="7" s="1"/>
  <c r="R684" i="7" s="1"/>
  <c r="R95" i="7" s="1"/>
  <c r="S702" i="7"/>
  <c r="S712" i="7" s="1"/>
  <c r="S684" i="7" s="1"/>
  <c r="S95" i="7" s="1"/>
  <c r="T702" i="7"/>
  <c r="T712" i="7" s="1"/>
  <c r="T684" i="7" s="1"/>
  <c r="T95" i="7" s="1"/>
  <c r="U702" i="7"/>
  <c r="U712" i="7" s="1"/>
  <c r="U684" i="7" s="1"/>
  <c r="U95" i="7" s="1"/>
  <c r="V702" i="7"/>
  <c r="V712" i="7" s="1"/>
  <c r="V684" i="7" s="1"/>
  <c r="V95" i="7" s="1"/>
  <c r="I515" i="7"/>
  <c r="P515" i="7"/>
  <c r="R378" i="7"/>
  <c r="Z515" i="7"/>
  <c r="AP680" i="7"/>
  <c r="AP652" i="7" s="1"/>
  <c r="AP94" i="7" s="1"/>
  <c r="B370" i="7"/>
  <c r="B324" i="7"/>
  <c r="AP101" i="7"/>
  <c r="B351" i="7"/>
  <c r="B488" i="7"/>
  <c r="B349" i="7"/>
  <c r="B343" i="7"/>
  <c r="D670" i="7"/>
  <c r="D680" i="7" s="1"/>
  <c r="D652" i="7" s="1"/>
  <c r="D94" i="7" s="1"/>
  <c r="C670" i="7"/>
  <c r="E670" i="7"/>
  <c r="E680" i="7" s="1"/>
  <c r="E652" i="7" s="1"/>
  <c r="E94" i="7" s="1"/>
  <c r="F670" i="7"/>
  <c r="F680" i="7" s="1"/>
  <c r="F652" i="7" s="1"/>
  <c r="F94" i="7" s="1"/>
  <c r="G670" i="7"/>
  <c r="G680" i="7" s="1"/>
  <c r="G652" i="7" s="1"/>
  <c r="G94" i="7" s="1"/>
  <c r="H670" i="7"/>
  <c r="H680" i="7" s="1"/>
  <c r="H652" i="7" s="1"/>
  <c r="H94" i="7" s="1"/>
  <c r="I670" i="7"/>
  <c r="I680" i="7" s="1"/>
  <c r="I652" i="7" s="1"/>
  <c r="I94" i="7" s="1"/>
  <c r="J670" i="7"/>
  <c r="J680" i="7" s="1"/>
  <c r="J652" i="7" s="1"/>
  <c r="J94" i="7" s="1"/>
  <c r="K670" i="7"/>
  <c r="K680" i="7" s="1"/>
  <c r="K652" i="7" s="1"/>
  <c r="K94" i="7" s="1"/>
  <c r="L670" i="7"/>
  <c r="L680" i="7" s="1"/>
  <c r="L652" i="7" s="1"/>
  <c r="L94" i="7" s="1"/>
  <c r="M670" i="7"/>
  <c r="M680" i="7" s="1"/>
  <c r="M652" i="7" s="1"/>
  <c r="N670" i="7"/>
  <c r="N680" i="7" s="1"/>
  <c r="N652" i="7" s="1"/>
  <c r="O670" i="7"/>
  <c r="O680" i="7" s="1"/>
  <c r="O652" i="7" s="1"/>
  <c r="P670" i="7"/>
  <c r="P680" i="7" s="1"/>
  <c r="P652" i="7" s="1"/>
  <c r="Q670" i="7"/>
  <c r="Q680" i="7" s="1"/>
  <c r="Q652" i="7" s="1"/>
  <c r="D638" i="7"/>
  <c r="D648" i="7" s="1"/>
  <c r="D620" i="7" s="1"/>
  <c r="C638" i="7"/>
  <c r="E638" i="7"/>
  <c r="E648" i="7" s="1"/>
  <c r="E620" i="7" s="1"/>
  <c r="F638" i="7"/>
  <c r="F648" i="7" s="1"/>
  <c r="F620" i="7" s="1"/>
  <c r="G638" i="7"/>
  <c r="G648" i="7" s="1"/>
  <c r="G620" i="7" s="1"/>
  <c r="H638" i="7"/>
  <c r="H648" i="7" s="1"/>
  <c r="H620" i="7" s="1"/>
  <c r="I638" i="7"/>
  <c r="I648" i="7" s="1"/>
  <c r="I620" i="7" s="1"/>
  <c r="J638" i="7"/>
  <c r="J648" i="7" s="1"/>
  <c r="J620" i="7" s="1"/>
  <c r="K638" i="7"/>
  <c r="K648" i="7" s="1"/>
  <c r="K620" i="7" s="1"/>
  <c r="L638" i="7"/>
  <c r="L648" i="7" s="1"/>
  <c r="L620" i="7" s="1"/>
  <c r="M638" i="7"/>
  <c r="M648" i="7" s="1"/>
  <c r="M620" i="7" s="1"/>
  <c r="N638" i="7"/>
  <c r="N648" i="7" s="1"/>
  <c r="N620" i="7" s="1"/>
  <c r="B346" i="7"/>
  <c r="B375" i="7"/>
  <c r="B347" i="7"/>
  <c r="B319" i="7"/>
  <c r="B317" i="7"/>
  <c r="D326" i="7" l="1"/>
  <c r="B316" i="7"/>
  <c r="AP483" i="7"/>
  <c r="B483" i="7" s="1"/>
  <c r="AP484" i="7"/>
  <c r="B484" i="7" s="1"/>
  <c r="AP456" i="7"/>
  <c r="B456" i="7" s="1"/>
  <c r="AP512" i="7"/>
  <c r="B512" i="7" s="1"/>
  <c r="AP507" i="7"/>
  <c r="B507" i="7" s="1"/>
  <c r="AP480" i="7"/>
  <c r="B480" i="7" s="1"/>
  <c r="AP454" i="7"/>
  <c r="B454" i="7" s="1"/>
  <c r="AP111" i="7"/>
  <c r="AP112" i="7" s="1"/>
  <c r="AP352" i="7"/>
  <c r="AP378" i="7"/>
  <c r="B348" i="7"/>
  <c r="AP326" i="7"/>
  <c r="B322" i="7"/>
  <c r="N93" i="7"/>
  <c r="M93" i="7"/>
  <c r="P94" i="7"/>
  <c r="N94" i="7"/>
  <c r="Q94" i="7"/>
  <c r="O94" i="7"/>
  <c r="M94" i="7"/>
  <c r="K93" i="7"/>
  <c r="I93" i="7"/>
  <c r="G93" i="7"/>
  <c r="E93" i="7"/>
  <c r="D93" i="7"/>
  <c r="L93" i="7"/>
  <c r="J93" i="7"/>
  <c r="H93" i="7"/>
  <c r="F93" i="7"/>
  <c r="B638" i="7"/>
  <c r="C648" i="7"/>
  <c r="C620" i="7" s="1"/>
  <c r="B479" i="7"/>
  <c r="C489" i="7"/>
  <c r="B670" i="7"/>
  <c r="C680" i="7"/>
  <c r="C652" i="7" s="1"/>
  <c r="C712" i="7"/>
  <c r="C684" i="7" s="1"/>
  <c r="B702" i="7"/>
  <c r="C326" i="7"/>
  <c r="C463" i="7"/>
  <c r="B453" i="7"/>
  <c r="C352" i="7"/>
  <c r="B342" i="7"/>
  <c r="C378" i="7"/>
  <c r="B368" i="7"/>
  <c r="B505" i="7"/>
  <c r="C515" i="7"/>
  <c r="AP489" i="7" l="1"/>
  <c r="AP463" i="7"/>
  <c r="AP515" i="7"/>
  <c r="C95" i="7"/>
  <c r="C686" i="7"/>
  <c r="D683" i="7" s="1"/>
  <c r="D686" i="7" s="1"/>
  <c r="E683" i="7" s="1"/>
  <c r="E686" i="7" s="1"/>
  <c r="F683" i="7" s="1"/>
  <c r="F686" i="7" s="1"/>
  <c r="G683" i="7" s="1"/>
  <c r="G686" i="7" s="1"/>
  <c r="H683" i="7" s="1"/>
  <c r="H686" i="7" s="1"/>
  <c r="I683" i="7" s="1"/>
  <c r="I686" i="7" s="1"/>
  <c r="J683" i="7" s="1"/>
  <c r="J686" i="7" s="1"/>
  <c r="K683" i="7" s="1"/>
  <c r="K686" i="7" s="1"/>
  <c r="L683" i="7" s="1"/>
  <c r="L686" i="7" s="1"/>
  <c r="M683" i="7" s="1"/>
  <c r="M686" i="7" s="1"/>
  <c r="N683" i="7" s="1"/>
  <c r="N686" i="7" s="1"/>
  <c r="O683" i="7" s="1"/>
  <c r="O686" i="7" s="1"/>
  <c r="P683" i="7" s="1"/>
  <c r="P686" i="7" s="1"/>
  <c r="Q683" i="7" s="1"/>
  <c r="Q686" i="7" s="1"/>
  <c r="R683" i="7" s="1"/>
  <c r="R686" i="7" s="1"/>
  <c r="S683" i="7" s="1"/>
  <c r="S686" i="7" s="1"/>
  <c r="T683" i="7" s="1"/>
  <c r="T686" i="7" s="1"/>
  <c r="U683" i="7" s="1"/>
  <c r="U686" i="7" s="1"/>
  <c r="V683" i="7" s="1"/>
  <c r="V686" i="7" s="1"/>
  <c r="W683" i="7" s="1"/>
  <c r="W686" i="7" s="1"/>
  <c r="X683" i="7" s="1"/>
  <c r="X686" i="7" s="1"/>
  <c r="Y683" i="7" s="1"/>
  <c r="Y686" i="7" s="1"/>
  <c r="Z683" i="7" s="1"/>
  <c r="Z686" i="7" s="1"/>
  <c r="AA683" i="7" s="1"/>
  <c r="AA686" i="7" s="1"/>
  <c r="AB683" i="7" s="1"/>
  <c r="AB686" i="7" s="1"/>
  <c r="AC683" i="7" s="1"/>
  <c r="AC686" i="7" s="1"/>
  <c r="AD683" i="7" s="1"/>
  <c r="AD686" i="7" s="1"/>
  <c r="AE683" i="7" s="1"/>
  <c r="AE686" i="7" s="1"/>
  <c r="AF683" i="7" s="1"/>
  <c r="AF686" i="7" s="1"/>
  <c r="AG683" i="7" s="1"/>
  <c r="AG686" i="7" s="1"/>
  <c r="AH683" i="7" s="1"/>
  <c r="AH686" i="7" s="1"/>
  <c r="AI683" i="7" s="1"/>
  <c r="AI686" i="7" s="1"/>
  <c r="AJ683" i="7" s="1"/>
  <c r="AJ686" i="7" s="1"/>
  <c r="AK683" i="7" s="1"/>
  <c r="AK686" i="7" s="1"/>
  <c r="AL683" i="7" s="1"/>
  <c r="AL686" i="7" s="1"/>
  <c r="AM683" i="7" s="1"/>
  <c r="AM686" i="7" s="1"/>
  <c r="AN683" i="7" s="1"/>
  <c r="AN686" i="7" s="1"/>
  <c r="AO683" i="7" s="1"/>
  <c r="AO686" i="7" s="1"/>
  <c r="AP683" i="7" s="1"/>
  <c r="AP686" i="7" s="1"/>
  <c r="C94" i="7"/>
  <c r="C654" i="7"/>
  <c r="D651" i="7" s="1"/>
  <c r="D654" i="7" s="1"/>
  <c r="E651" i="7" s="1"/>
  <c r="E654" i="7" s="1"/>
  <c r="F651" i="7" s="1"/>
  <c r="F654" i="7" s="1"/>
  <c r="G651" i="7" s="1"/>
  <c r="G654" i="7" s="1"/>
  <c r="H651" i="7" s="1"/>
  <c r="H654" i="7" s="1"/>
  <c r="I651" i="7" s="1"/>
  <c r="I654" i="7" s="1"/>
  <c r="J651" i="7" s="1"/>
  <c r="J654" i="7" s="1"/>
  <c r="K651" i="7" s="1"/>
  <c r="K654" i="7" s="1"/>
  <c r="L651" i="7" s="1"/>
  <c r="L654" i="7" s="1"/>
  <c r="M651" i="7" s="1"/>
  <c r="M654" i="7" s="1"/>
  <c r="N651" i="7" s="1"/>
  <c r="N654" i="7" s="1"/>
  <c r="O651" i="7" s="1"/>
  <c r="O654" i="7" s="1"/>
  <c r="P651" i="7" s="1"/>
  <c r="P654" i="7" s="1"/>
  <c r="Q651" i="7" s="1"/>
  <c r="Q654" i="7" s="1"/>
  <c r="R651" i="7" s="1"/>
  <c r="R654" i="7" s="1"/>
  <c r="S651" i="7" s="1"/>
  <c r="S654" i="7" s="1"/>
  <c r="T651" i="7" s="1"/>
  <c r="T654" i="7" s="1"/>
  <c r="U651" i="7" s="1"/>
  <c r="U654" i="7" s="1"/>
  <c r="V651" i="7" s="1"/>
  <c r="V654" i="7" s="1"/>
  <c r="W651" i="7" s="1"/>
  <c r="W654" i="7" s="1"/>
  <c r="X651" i="7" s="1"/>
  <c r="X654" i="7" s="1"/>
  <c r="Y651" i="7" s="1"/>
  <c r="Y654" i="7" s="1"/>
  <c r="Z651" i="7" s="1"/>
  <c r="Z654" i="7" s="1"/>
  <c r="AA651" i="7" s="1"/>
  <c r="AA654" i="7" s="1"/>
  <c r="AB651" i="7" s="1"/>
  <c r="AB654" i="7" s="1"/>
  <c r="AC651" i="7" s="1"/>
  <c r="AC654" i="7" s="1"/>
  <c r="AD651" i="7" s="1"/>
  <c r="AD654" i="7" s="1"/>
  <c r="AE651" i="7" s="1"/>
  <c r="AE654" i="7" s="1"/>
  <c r="AF651" i="7" s="1"/>
  <c r="AF654" i="7" s="1"/>
  <c r="AG651" i="7" s="1"/>
  <c r="AG654" i="7" s="1"/>
  <c r="AH651" i="7" s="1"/>
  <c r="AH654" i="7" s="1"/>
  <c r="AI651" i="7" s="1"/>
  <c r="AI654" i="7" s="1"/>
  <c r="AJ651" i="7" s="1"/>
  <c r="AJ654" i="7" s="1"/>
  <c r="AK651" i="7" s="1"/>
  <c r="AK654" i="7" s="1"/>
  <c r="AL651" i="7" s="1"/>
  <c r="AL654" i="7" s="1"/>
  <c r="AM651" i="7" s="1"/>
  <c r="AM654" i="7" s="1"/>
  <c r="AN651" i="7" s="1"/>
  <c r="AN654" i="7" s="1"/>
  <c r="AO651" i="7" s="1"/>
  <c r="AO654" i="7" s="1"/>
  <c r="AP651" i="7" s="1"/>
  <c r="AP654" i="7" s="1"/>
  <c r="C93" i="7"/>
  <c r="C622" i="7"/>
  <c r="D619" i="7" s="1"/>
  <c r="D622" i="7" s="1"/>
  <c r="E619" i="7" s="1"/>
  <c r="E622" i="7" s="1"/>
  <c r="F619" i="7" s="1"/>
  <c r="F622" i="7" s="1"/>
  <c r="G619" i="7" s="1"/>
  <c r="G622" i="7" s="1"/>
  <c r="H619" i="7" s="1"/>
  <c r="H622" i="7" s="1"/>
  <c r="I619" i="7" s="1"/>
  <c r="I622" i="7" s="1"/>
  <c r="J619" i="7" s="1"/>
  <c r="J622" i="7" s="1"/>
  <c r="K619" i="7" s="1"/>
  <c r="K622" i="7" s="1"/>
  <c r="L619" i="7" s="1"/>
  <c r="L622" i="7" s="1"/>
  <c r="M619" i="7" l="1"/>
  <c r="M622" i="7" s="1"/>
  <c r="N619" i="7" l="1"/>
  <c r="N622" i="7" s="1"/>
  <c r="AO568" i="7" l="1"/>
  <c r="AO26" i="7" s="1"/>
  <c r="AO564" i="7"/>
  <c r="AO529" i="7"/>
  <c r="AO127" i="7" s="1"/>
  <c r="AO560" i="7"/>
  <c r="AO556" i="7"/>
  <c r="AO523" i="7"/>
  <c r="AO126" i="7" s="1"/>
  <c r="AO43" i="7"/>
  <c r="AO62" i="7" s="1"/>
  <c r="AN564" i="7"/>
  <c r="AN529" i="7"/>
  <c r="AN127" i="7" s="1"/>
  <c r="AN568" i="7"/>
  <c r="AN26" i="7" s="1"/>
  <c r="AN556" i="7"/>
  <c r="AN523" i="7"/>
  <c r="AN126" i="7" s="1"/>
  <c r="AN560" i="7"/>
  <c r="AN43" i="7"/>
  <c r="AN62" i="7" s="1"/>
  <c r="AM560" i="7"/>
  <c r="AM556" i="7"/>
  <c r="AM523" i="7"/>
  <c r="AM126" i="7" s="1"/>
  <c r="AM43" i="7"/>
  <c r="AM62" i="7" s="1"/>
  <c r="AM568" i="7"/>
  <c r="AM26" i="7" s="1"/>
  <c r="AM564" i="7"/>
  <c r="AM529" i="7"/>
  <c r="AM127" i="7" s="1"/>
  <c r="AL564" i="7"/>
  <c r="AL529" i="7"/>
  <c r="AL127" i="7" s="1"/>
  <c r="AL568" i="7"/>
  <c r="AL26" i="7" s="1"/>
  <c r="AL556" i="7"/>
  <c r="AL523" i="7"/>
  <c r="AL126" i="7" s="1"/>
  <c r="AL560" i="7"/>
  <c r="AL43" i="7"/>
  <c r="AL62" i="7" s="1"/>
  <c r="AK568" i="7"/>
  <c r="AK26" i="7" s="1"/>
  <c r="AK564" i="7"/>
  <c r="AK560" i="7"/>
  <c r="AK556" i="7"/>
  <c r="AK523" i="7"/>
  <c r="AK126" i="7" s="1"/>
  <c r="AK43" i="7"/>
  <c r="AK62" i="7" s="1"/>
  <c r="AK529" i="7"/>
  <c r="AK127" i="7" s="1"/>
  <c r="AJ556" i="7"/>
  <c r="AJ523" i="7"/>
  <c r="AJ126" i="7" s="1"/>
  <c r="AJ560" i="7"/>
  <c r="AJ43" i="7"/>
  <c r="AJ62" i="7" s="1"/>
  <c r="AJ564" i="7"/>
  <c r="AJ529" i="7"/>
  <c r="AJ127" i="7" s="1"/>
  <c r="AJ568" i="7"/>
  <c r="AJ26" i="7" s="1"/>
  <c r="AH556" i="7"/>
  <c r="AH523" i="7"/>
  <c r="AH126" i="7" s="1"/>
  <c r="AH560" i="7"/>
  <c r="AH43" i="7"/>
  <c r="AH62" i="7" s="1"/>
  <c r="AH564" i="7"/>
  <c r="AH529" i="7"/>
  <c r="AH127" i="7" s="1"/>
  <c r="AH568" i="7"/>
  <c r="AH26" i="7" s="1"/>
  <c r="AG560" i="7"/>
  <c r="AG556" i="7"/>
  <c r="AG523" i="7"/>
  <c r="AG126" i="7" s="1"/>
  <c r="AG43" i="7"/>
  <c r="AG62" i="7" s="1"/>
  <c r="AG568" i="7"/>
  <c r="AG26" i="7" s="1"/>
  <c r="AG564" i="7"/>
  <c r="AG529" i="7"/>
  <c r="AG127" i="7" s="1"/>
  <c r="AP564" i="7"/>
  <c r="AP529" i="7"/>
  <c r="AP127" i="7" s="1"/>
  <c r="AP568" i="7"/>
  <c r="AP26" i="7" s="1"/>
  <c r="AP556" i="7"/>
  <c r="AP523" i="7"/>
  <c r="AP126" i="7" s="1"/>
  <c r="AP560" i="7"/>
  <c r="AP43" i="7"/>
  <c r="AP62" i="7" s="1"/>
  <c r="AI560" i="7"/>
  <c r="AI523" i="7"/>
  <c r="AI126" i="7" s="1"/>
  <c r="AI568" i="7"/>
  <c r="AI26" i="7" s="1"/>
  <c r="AI564" i="7"/>
  <c r="AI529" i="7"/>
  <c r="AI127" i="7" s="1"/>
  <c r="AI556" i="7"/>
  <c r="AI43" i="7"/>
  <c r="AI62" i="7" s="1"/>
  <c r="C556" i="7"/>
  <c r="C564" i="7"/>
  <c r="C560" i="7"/>
  <c r="C523" i="7"/>
  <c r="C126" i="7" s="1"/>
  <c r="C568" i="7"/>
  <c r="C26" i="7" s="1"/>
  <c r="C27" i="7" s="1"/>
  <c r="C529" i="7"/>
  <c r="C127" i="7" s="1"/>
  <c r="G568" i="7"/>
  <c r="G26" i="7" s="1"/>
  <c r="G529" i="7"/>
  <c r="G127" i="7" s="1"/>
  <c r="G556" i="7"/>
  <c r="G43" i="7"/>
  <c r="G62" i="7" s="1"/>
  <c r="G564" i="7"/>
  <c r="G560" i="7"/>
  <c r="G523" i="7"/>
  <c r="G126" i="7" s="1"/>
  <c r="K568" i="7"/>
  <c r="K26" i="7" s="1"/>
  <c r="K529" i="7"/>
  <c r="K127" i="7" s="1"/>
  <c r="K523" i="7"/>
  <c r="K126" i="7" s="1"/>
  <c r="K556" i="7"/>
  <c r="K564" i="7"/>
  <c r="K560" i="7"/>
  <c r="K43" i="7"/>
  <c r="K62" i="7" s="1"/>
  <c r="O568" i="7"/>
  <c r="O26" i="7" s="1"/>
  <c r="O556" i="7"/>
  <c r="O43" i="7"/>
  <c r="O62" i="7" s="1"/>
  <c r="O564" i="7"/>
  <c r="O560" i="7"/>
  <c r="O523" i="7"/>
  <c r="O126" i="7" s="1"/>
  <c r="O529" i="7"/>
  <c r="O127" i="7" s="1"/>
  <c r="S560" i="7"/>
  <c r="S523" i="7"/>
  <c r="S126" i="7" s="1"/>
  <c r="S568" i="7"/>
  <c r="S26" i="7" s="1"/>
  <c r="S529" i="7"/>
  <c r="S127" i="7" s="1"/>
  <c r="S556" i="7"/>
  <c r="S43" i="7"/>
  <c r="S62" i="7" s="1"/>
  <c r="S564" i="7"/>
  <c r="W560" i="7"/>
  <c r="W523" i="7"/>
  <c r="W126" i="7" s="1"/>
  <c r="W568" i="7"/>
  <c r="W26" i="7" s="1"/>
  <c r="W529" i="7"/>
  <c r="W127" i="7" s="1"/>
  <c r="W556" i="7"/>
  <c r="W43" i="7"/>
  <c r="W62" i="7" s="1"/>
  <c r="W564" i="7"/>
  <c r="AA560" i="7"/>
  <c r="AA523" i="7"/>
  <c r="AA126" i="7" s="1"/>
  <c r="AA568" i="7"/>
  <c r="AA26" i="7" s="1"/>
  <c r="AA529" i="7"/>
  <c r="AA127" i="7" s="1"/>
  <c r="AA556" i="7"/>
  <c r="AA43" i="7"/>
  <c r="AA62" i="7" s="1"/>
  <c r="AA564" i="7"/>
  <c r="AE568" i="7"/>
  <c r="AE26" i="7" s="1"/>
  <c r="AE529" i="7"/>
  <c r="AE127" i="7" s="1"/>
  <c r="AE556" i="7"/>
  <c r="AE43" i="7"/>
  <c r="AE62" i="7" s="1"/>
  <c r="AE564" i="7"/>
  <c r="AE560" i="7"/>
  <c r="AE523" i="7"/>
  <c r="AE126" i="7" s="1"/>
  <c r="F564" i="7"/>
  <c r="F568" i="7"/>
  <c r="F26" i="7" s="1"/>
  <c r="F523" i="7"/>
  <c r="F126" i="7" s="1"/>
  <c r="F43" i="7"/>
  <c r="F62" i="7" s="1"/>
  <c r="F529" i="7"/>
  <c r="F127" i="7" s="1"/>
  <c r="F556" i="7"/>
  <c r="F560" i="7"/>
  <c r="J523" i="7"/>
  <c r="J126" i="7" s="1"/>
  <c r="J43" i="7"/>
  <c r="J62" i="7" s="1"/>
  <c r="J529" i="7"/>
  <c r="J127" i="7" s="1"/>
  <c r="J556" i="7"/>
  <c r="J560" i="7"/>
  <c r="J564" i="7"/>
  <c r="J568" i="7"/>
  <c r="J26" i="7" s="1"/>
  <c r="N523" i="7"/>
  <c r="N126" i="7" s="1"/>
  <c r="N43" i="7"/>
  <c r="N62" i="7" s="1"/>
  <c r="N529" i="7"/>
  <c r="N127" i="7" s="1"/>
  <c r="N556" i="7"/>
  <c r="N560" i="7"/>
  <c r="N564" i="7"/>
  <c r="N568" i="7"/>
  <c r="N26" i="7" s="1"/>
  <c r="R556" i="7"/>
  <c r="R560" i="7"/>
  <c r="R564" i="7"/>
  <c r="R568" i="7"/>
  <c r="R26" i="7" s="1"/>
  <c r="R523" i="7"/>
  <c r="R126" i="7" s="1"/>
  <c r="R43" i="7"/>
  <c r="R62" i="7" s="1"/>
  <c r="R529" i="7"/>
  <c r="R127" i="7" s="1"/>
  <c r="V529" i="7"/>
  <c r="V127" i="7" s="1"/>
  <c r="V523" i="7"/>
  <c r="V126" i="7" s="1"/>
  <c r="V43" i="7"/>
  <c r="V62" i="7" s="1"/>
  <c r="V564" i="7"/>
  <c r="V568" i="7"/>
  <c r="V26" i="7" s="1"/>
  <c r="V556" i="7"/>
  <c r="V560" i="7"/>
  <c r="Z529" i="7"/>
  <c r="Z127" i="7" s="1"/>
  <c r="Z556" i="7"/>
  <c r="Z560" i="7"/>
  <c r="Z568" i="7"/>
  <c r="Z26" i="7" s="1"/>
  <c r="Z564" i="7"/>
  <c r="Z523" i="7"/>
  <c r="Z126" i="7" s="1"/>
  <c r="Z43" i="7"/>
  <c r="Z62" i="7" s="1"/>
  <c r="AD523" i="7"/>
  <c r="AD126" i="7" s="1"/>
  <c r="AD43" i="7"/>
  <c r="AD62" i="7" s="1"/>
  <c r="AD529" i="7"/>
  <c r="AD127" i="7" s="1"/>
  <c r="AD556" i="7"/>
  <c r="AD560" i="7"/>
  <c r="AD564" i="7"/>
  <c r="AD568" i="7"/>
  <c r="AD26" i="7" s="1"/>
  <c r="E568" i="7"/>
  <c r="E26" i="7" s="1"/>
  <c r="E529" i="7"/>
  <c r="E127" i="7" s="1"/>
  <c r="E556" i="7"/>
  <c r="E43" i="7"/>
  <c r="E62" i="7" s="1"/>
  <c r="E564" i="7"/>
  <c r="E560" i="7"/>
  <c r="E523" i="7"/>
  <c r="E126" i="7" s="1"/>
  <c r="I560" i="7"/>
  <c r="I523" i="7"/>
  <c r="I126" i="7" s="1"/>
  <c r="I568" i="7"/>
  <c r="I26" i="7" s="1"/>
  <c r="I529" i="7"/>
  <c r="I127" i="7" s="1"/>
  <c r="I556" i="7"/>
  <c r="I43" i="7"/>
  <c r="I62" i="7" s="1"/>
  <c r="I564" i="7"/>
  <c r="M568" i="7"/>
  <c r="M26" i="7" s="1"/>
  <c r="M560" i="7"/>
  <c r="M523" i="7"/>
  <c r="M126" i="7" s="1"/>
  <c r="M564" i="7"/>
  <c r="M529" i="7"/>
  <c r="M127" i="7" s="1"/>
  <c r="M556" i="7"/>
  <c r="M43" i="7"/>
  <c r="M62" i="7" s="1"/>
  <c r="Q568" i="7"/>
  <c r="Q26" i="7" s="1"/>
  <c r="Q529" i="7"/>
  <c r="Q127" i="7" s="1"/>
  <c r="Q556" i="7"/>
  <c r="Q43" i="7"/>
  <c r="Q62" i="7" s="1"/>
  <c r="Q564" i="7"/>
  <c r="Q560" i="7"/>
  <c r="Q523" i="7"/>
  <c r="Q126" i="7" s="1"/>
  <c r="U568" i="7"/>
  <c r="U26" i="7" s="1"/>
  <c r="U529" i="7"/>
  <c r="U127" i="7" s="1"/>
  <c r="U560" i="7"/>
  <c r="U43" i="7"/>
  <c r="U62" i="7" s="1"/>
  <c r="U564" i="7"/>
  <c r="U523" i="7"/>
  <c r="U126" i="7" s="1"/>
  <c r="U556" i="7"/>
  <c r="Y568" i="7"/>
  <c r="Y26" i="7" s="1"/>
  <c r="Y529" i="7"/>
  <c r="Y127" i="7" s="1"/>
  <c r="Y556" i="7"/>
  <c r="Y43" i="7"/>
  <c r="Y62" i="7" s="1"/>
  <c r="Y564" i="7"/>
  <c r="Y560" i="7"/>
  <c r="Y523" i="7"/>
  <c r="Y126" i="7" s="1"/>
  <c r="AC568" i="7"/>
  <c r="AC26" i="7" s="1"/>
  <c r="AC529" i="7"/>
  <c r="AC127" i="7" s="1"/>
  <c r="AC556" i="7"/>
  <c r="AC43" i="7"/>
  <c r="AC62" i="7" s="1"/>
  <c r="AC564" i="7"/>
  <c r="AC560" i="7"/>
  <c r="AC523" i="7"/>
  <c r="AC126" i="7" s="1"/>
  <c r="D564" i="7"/>
  <c r="D568" i="7"/>
  <c r="D26" i="7" s="1"/>
  <c r="D523" i="7"/>
  <c r="D126" i="7" s="1"/>
  <c r="D43" i="7"/>
  <c r="D62" i="7" s="1"/>
  <c r="D529" i="7"/>
  <c r="D127" i="7" s="1"/>
  <c r="D556" i="7"/>
  <c r="D560" i="7"/>
  <c r="H523" i="7"/>
  <c r="H126" i="7" s="1"/>
  <c r="H43" i="7"/>
  <c r="H62" i="7" s="1"/>
  <c r="H556" i="7"/>
  <c r="H560" i="7"/>
  <c r="H564" i="7"/>
  <c r="H568" i="7"/>
  <c r="H26" i="7" s="1"/>
  <c r="H529" i="7"/>
  <c r="H127" i="7" s="1"/>
  <c r="L523" i="7"/>
  <c r="L126" i="7" s="1"/>
  <c r="L43" i="7"/>
  <c r="L62" i="7" s="1"/>
  <c r="L529" i="7"/>
  <c r="L127" i="7" s="1"/>
  <c r="L556" i="7"/>
  <c r="L560" i="7"/>
  <c r="L564" i="7"/>
  <c r="L568" i="7"/>
  <c r="L26" i="7" s="1"/>
  <c r="P523" i="7"/>
  <c r="P126" i="7" s="1"/>
  <c r="P43" i="7"/>
  <c r="P62" i="7" s="1"/>
  <c r="P529" i="7"/>
  <c r="P127" i="7" s="1"/>
  <c r="P556" i="7"/>
  <c r="P560" i="7"/>
  <c r="P564" i="7"/>
  <c r="P568" i="7"/>
  <c r="P26" i="7" s="1"/>
  <c r="T564" i="7"/>
  <c r="T568" i="7"/>
  <c r="T26" i="7" s="1"/>
  <c r="T560" i="7"/>
  <c r="T523" i="7"/>
  <c r="T126" i="7" s="1"/>
  <c r="T529" i="7"/>
  <c r="T127" i="7" s="1"/>
  <c r="T556" i="7"/>
  <c r="T43" i="7"/>
  <c r="T62" i="7" s="1"/>
  <c r="X523" i="7"/>
  <c r="X126" i="7" s="1"/>
  <c r="X43" i="7"/>
  <c r="X62" i="7" s="1"/>
  <c r="X529" i="7"/>
  <c r="X127" i="7" s="1"/>
  <c r="X556" i="7"/>
  <c r="X560" i="7"/>
  <c r="X564" i="7"/>
  <c r="X568" i="7"/>
  <c r="X26" i="7" s="1"/>
  <c r="AB564" i="7"/>
  <c r="AB568" i="7"/>
  <c r="AB26" i="7" s="1"/>
  <c r="AB560" i="7"/>
  <c r="AB556" i="7"/>
  <c r="AB529" i="7"/>
  <c r="AB127" i="7" s="1"/>
  <c r="AB523" i="7"/>
  <c r="AB126" i="7" s="1"/>
  <c r="AB43" i="7"/>
  <c r="AB62" i="7" s="1"/>
  <c r="AF523" i="7"/>
  <c r="AF126" i="7" s="1"/>
  <c r="AF43" i="7"/>
  <c r="AF62" i="7" s="1"/>
  <c r="AF529" i="7"/>
  <c r="AF127" i="7" s="1"/>
  <c r="AF556" i="7"/>
  <c r="AF560" i="7"/>
  <c r="AF564" i="7"/>
  <c r="AF568" i="7"/>
  <c r="AF26" i="7" s="1"/>
  <c r="O619" i="7"/>
  <c r="O622" i="7" s="1"/>
  <c r="C62" i="7" l="1"/>
  <c r="C64" i="7" s="1"/>
  <c r="AC613" i="7"/>
  <c r="Y613" i="7"/>
  <c r="U613" i="7"/>
  <c r="Q613" i="7"/>
  <c r="E613" i="7"/>
  <c r="Z613" i="7"/>
  <c r="V613" i="7"/>
  <c r="R613" i="7"/>
  <c r="AA613" i="7"/>
  <c r="W613" i="7"/>
  <c r="S613" i="7"/>
  <c r="AL613" i="7"/>
  <c r="X613" i="7"/>
  <c r="AF613" i="7"/>
  <c r="T613" i="7"/>
  <c r="D613" i="7"/>
  <c r="M613" i="7"/>
  <c r="AD613" i="7"/>
  <c r="N613" i="7"/>
  <c r="J613" i="7"/>
  <c r="AP613" i="7"/>
  <c r="AJ613" i="7"/>
  <c r="AO613" i="7"/>
  <c r="AB613" i="7"/>
  <c r="I613" i="7"/>
  <c r="AE613" i="7"/>
  <c r="O613" i="7"/>
  <c r="K613" i="7"/>
  <c r="G613" i="7"/>
  <c r="AI613" i="7"/>
  <c r="AH613" i="7"/>
  <c r="AK613" i="7"/>
  <c r="AM613" i="7"/>
  <c r="AN613" i="7"/>
  <c r="P613" i="7"/>
  <c r="L613" i="7"/>
  <c r="H613" i="7"/>
  <c r="F613" i="7"/>
  <c r="AG613" i="7"/>
  <c r="C613" i="7"/>
  <c r="C570" i="7"/>
  <c r="B149" i="7"/>
  <c r="AB235" i="7"/>
  <c r="AB195" i="7"/>
  <c r="AB73" i="7"/>
  <c r="X234" i="7"/>
  <c r="X194" i="7"/>
  <c r="X72" i="7"/>
  <c r="T232" i="7"/>
  <c r="T70" i="7"/>
  <c r="T192" i="7"/>
  <c r="T233" i="7"/>
  <c r="T193" i="7"/>
  <c r="T71" i="7"/>
  <c r="P232" i="7"/>
  <c r="P192" i="7"/>
  <c r="P70" i="7"/>
  <c r="L233" i="7"/>
  <c r="L193" i="7"/>
  <c r="L71" i="7"/>
  <c r="H232" i="7"/>
  <c r="H192" i="7"/>
  <c r="H70" i="7"/>
  <c r="D232" i="7"/>
  <c r="D70" i="7"/>
  <c r="D192" i="7"/>
  <c r="AC235" i="7"/>
  <c r="AC195" i="7"/>
  <c r="AC73" i="7"/>
  <c r="Y234" i="7"/>
  <c r="Y194" i="7"/>
  <c r="Y72" i="7"/>
  <c r="Q233" i="7"/>
  <c r="Q71" i="7"/>
  <c r="Q193" i="7"/>
  <c r="Q232" i="7"/>
  <c r="Q192" i="7"/>
  <c r="Q70" i="7"/>
  <c r="M235" i="7"/>
  <c r="M195" i="7"/>
  <c r="M73" i="7"/>
  <c r="I232" i="7"/>
  <c r="I192" i="7"/>
  <c r="I70" i="7"/>
  <c r="AD235" i="7"/>
  <c r="AD195" i="7"/>
  <c r="AD73" i="7"/>
  <c r="Z234" i="7"/>
  <c r="Z194" i="7"/>
  <c r="Z72" i="7"/>
  <c r="V235" i="7"/>
  <c r="V195" i="7"/>
  <c r="V73" i="7"/>
  <c r="R234" i="7"/>
  <c r="R72" i="7"/>
  <c r="R194" i="7"/>
  <c r="N235" i="7"/>
  <c r="N195" i="7"/>
  <c r="N73" i="7"/>
  <c r="J232" i="7"/>
  <c r="J70" i="7"/>
  <c r="J192" i="7"/>
  <c r="F235" i="7"/>
  <c r="F195" i="7"/>
  <c r="F73" i="7"/>
  <c r="AA234" i="7"/>
  <c r="AA194" i="7"/>
  <c r="AA72" i="7"/>
  <c r="W233" i="7"/>
  <c r="W193" i="7"/>
  <c r="W71" i="7"/>
  <c r="S232" i="7"/>
  <c r="S192" i="7"/>
  <c r="S70" i="7"/>
  <c r="O233" i="7"/>
  <c r="O193" i="7"/>
  <c r="O71" i="7"/>
  <c r="O232" i="7"/>
  <c r="O70" i="7"/>
  <c r="O192" i="7"/>
  <c r="K233" i="7"/>
  <c r="K71" i="7"/>
  <c r="K193" i="7"/>
  <c r="G235" i="7"/>
  <c r="G195" i="7"/>
  <c r="G73" i="7"/>
  <c r="AI235" i="7"/>
  <c r="AI195" i="7"/>
  <c r="AI73" i="7"/>
  <c r="AP233" i="7"/>
  <c r="AP193" i="7"/>
  <c r="AP71" i="7"/>
  <c r="AG235" i="7"/>
  <c r="AG195" i="7"/>
  <c r="AG73" i="7"/>
  <c r="AG233" i="7"/>
  <c r="AG193" i="7"/>
  <c r="AG71" i="7"/>
  <c r="AJ235" i="7"/>
  <c r="AJ195" i="7"/>
  <c r="AJ73" i="7"/>
  <c r="AJ233" i="7"/>
  <c r="AJ193" i="7"/>
  <c r="AJ71" i="7"/>
  <c r="AK233" i="7"/>
  <c r="AK71" i="7"/>
  <c r="AK193" i="7"/>
  <c r="AL234" i="7"/>
  <c r="AL194" i="7"/>
  <c r="AL72" i="7"/>
  <c r="AM234" i="7"/>
  <c r="AM194" i="7"/>
  <c r="AM72" i="7"/>
  <c r="AM232" i="7"/>
  <c r="AM192" i="7"/>
  <c r="AM70" i="7"/>
  <c r="AN235" i="7"/>
  <c r="AN195" i="7"/>
  <c r="AN73" i="7"/>
  <c r="AB232" i="7"/>
  <c r="AB192" i="7"/>
  <c r="AB70" i="7"/>
  <c r="P235" i="7"/>
  <c r="P195" i="7"/>
  <c r="P73" i="7"/>
  <c r="L232" i="7"/>
  <c r="L70" i="7"/>
  <c r="L192" i="7"/>
  <c r="H235" i="7"/>
  <c r="H195" i="7"/>
  <c r="H73" i="7"/>
  <c r="AC233" i="7"/>
  <c r="AC71" i="7"/>
  <c r="AC193" i="7"/>
  <c r="AC232" i="7"/>
  <c r="AC192" i="7"/>
  <c r="AC70" i="7"/>
  <c r="Y235" i="7"/>
  <c r="Y195" i="7"/>
  <c r="Y73" i="7"/>
  <c r="U234" i="7"/>
  <c r="U194" i="7"/>
  <c r="U72" i="7"/>
  <c r="M234" i="7"/>
  <c r="M194" i="7"/>
  <c r="M72" i="7"/>
  <c r="I233" i="7"/>
  <c r="I71" i="7"/>
  <c r="I193" i="7"/>
  <c r="E234" i="7"/>
  <c r="E194" i="7"/>
  <c r="E72" i="7"/>
  <c r="AD234" i="7"/>
  <c r="AD194" i="7"/>
  <c r="AD72" i="7"/>
  <c r="Z235" i="7"/>
  <c r="Z195" i="7"/>
  <c r="Z73" i="7"/>
  <c r="V234" i="7"/>
  <c r="V194" i="7"/>
  <c r="V72" i="7"/>
  <c r="R233" i="7"/>
  <c r="R193" i="7"/>
  <c r="R71" i="7"/>
  <c r="N234" i="7"/>
  <c r="N72" i="7"/>
  <c r="N194" i="7"/>
  <c r="J235" i="7"/>
  <c r="J195" i="7"/>
  <c r="J73" i="7"/>
  <c r="F233" i="7"/>
  <c r="F193" i="7"/>
  <c r="F71" i="7"/>
  <c r="F234" i="7"/>
  <c r="F72" i="7"/>
  <c r="F194" i="7"/>
  <c r="AE234" i="7"/>
  <c r="AE194" i="7"/>
  <c r="AE72" i="7"/>
  <c r="AA235" i="7"/>
  <c r="AA195" i="7"/>
  <c r="AA73" i="7"/>
  <c r="W234" i="7"/>
  <c r="W194" i="7"/>
  <c r="W72" i="7"/>
  <c r="S233" i="7"/>
  <c r="S193" i="7"/>
  <c r="S71" i="7"/>
  <c r="O234" i="7"/>
  <c r="O194" i="7"/>
  <c r="O72" i="7"/>
  <c r="G233" i="7"/>
  <c r="G193" i="7"/>
  <c r="G71" i="7"/>
  <c r="G232" i="7"/>
  <c r="G70" i="7"/>
  <c r="G192" i="7"/>
  <c r="C233" i="7"/>
  <c r="C193" i="7"/>
  <c r="C71" i="7"/>
  <c r="C232" i="7"/>
  <c r="C192" i="7"/>
  <c r="C70" i="7"/>
  <c r="AP235" i="7"/>
  <c r="AP195" i="7"/>
  <c r="AP73" i="7"/>
  <c r="AH234" i="7"/>
  <c r="AH194" i="7"/>
  <c r="AH72" i="7"/>
  <c r="AH232" i="7"/>
  <c r="AH70" i="7"/>
  <c r="AH192" i="7"/>
  <c r="AL233" i="7"/>
  <c r="AL193" i="7"/>
  <c r="AL71" i="7"/>
  <c r="AM235" i="7"/>
  <c r="AM195" i="7"/>
  <c r="AM73" i="7"/>
  <c r="AM233" i="7"/>
  <c r="AM193" i="7"/>
  <c r="AM71" i="7"/>
  <c r="AN232" i="7"/>
  <c r="AN192" i="7"/>
  <c r="AN70" i="7"/>
  <c r="AO232" i="7"/>
  <c r="AO192" i="7"/>
  <c r="AO70" i="7"/>
  <c r="X233" i="7"/>
  <c r="X193" i="7"/>
  <c r="X71" i="7"/>
  <c r="D235" i="7"/>
  <c r="D195" i="7"/>
  <c r="D73" i="7"/>
  <c r="Y233" i="7"/>
  <c r="Y71" i="7"/>
  <c r="Y193" i="7"/>
  <c r="Y232" i="7"/>
  <c r="Y192" i="7"/>
  <c r="Y70" i="7"/>
  <c r="U232" i="7"/>
  <c r="U192" i="7"/>
  <c r="U70" i="7"/>
  <c r="U235" i="7"/>
  <c r="U195" i="7"/>
  <c r="U73" i="7"/>
  <c r="Q234" i="7"/>
  <c r="Q194" i="7"/>
  <c r="Q72" i="7"/>
  <c r="M232" i="7"/>
  <c r="M192" i="7"/>
  <c r="M70" i="7"/>
  <c r="I234" i="7"/>
  <c r="I194" i="7"/>
  <c r="I72" i="7"/>
  <c r="E235" i="7"/>
  <c r="E195" i="7"/>
  <c r="E73" i="7"/>
  <c r="AD233" i="7"/>
  <c r="AD193" i="7"/>
  <c r="AD71" i="7"/>
  <c r="Z233" i="7"/>
  <c r="Z193" i="7"/>
  <c r="Z71" i="7"/>
  <c r="V233" i="7"/>
  <c r="V193" i="7"/>
  <c r="V71" i="7"/>
  <c r="R235" i="7"/>
  <c r="R195" i="7"/>
  <c r="R73" i="7"/>
  <c r="R232" i="7"/>
  <c r="R70" i="7"/>
  <c r="R192" i="7"/>
  <c r="N233" i="7"/>
  <c r="N193" i="7"/>
  <c r="N71" i="7"/>
  <c r="J234" i="7"/>
  <c r="J194" i="7"/>
  <c r="J72" i="7"/>
  <c r="F232" i="7"/>
  <c r="F70" i="7"/>
  <c r="F192" i="7"/>
  <c r="AE235" i="7"/>
  <c r="AE195" i="7"/>
  <c r="AE73" i="7"/>
  <c r="AA232" i="7"/>
  <c r="AA192" i="7"/>
  <c r="AA70" i="7"/>
  <c r="W235" i="7"/>
  <c r="W195" i="7"/>
  <c r="W73" i="7"/>
  <c r="S234" i="7"/>
  <c r="S194" i="7"/>
  <c r="S72" i="7"/>
  <c r="O235" i="7"/>
  <c r="O195" i="7"/>
  <c r="O73" i="7"/>
  <c r="K234" i="7"/>
  <c r="K194" i="7"/>
  <c r="K72" i="7"/>
  <c r="AI233" i="7"/>
  <c r="AI193" i="7"/>
  <c r="AI71" i="7"/>
  <c r="AP232" i="7"/>
  <c r="AP192" i="7"/>
  <c r="AP70" i="7"/>
  <c r="AJ234" i="7"/>
  <c r="AJ194" i="7"/>
  <c r="AJ72" i="7"/>
  <c r="AJ232" i="7"/>
  <c r="AJ70" i="7"/>
  <c r="AJ192" i="7"/>
  <c r="AK234" i="7"/>
  <c r="AK194" i="7"/>
  <c r="AK72" i="7"/>
  <c r="AL235" i="7"/>
  <c r="AL195" i="7"/>
  <c r="AL73" i="7"/>
  <c r="AN234" i="7"/>
  <c r="AN194" i="7"/>
  <c r="AN72" i="7"/>
  <c r="AO233" i="7"/>
  <c r="AO193" i="7"/>
  <c r="AO71" i="7"/>
  <c r="AO234" i="7"/>
  <c r="AO194" i="7"/>
  <c r="AO72" i="7"/>
  <c r="AF232" i="7"/>
  <c r="AF192" i="7"/>
  <c r="AF70" i="7"/>
  <c r="AF235" i="7"/>
  <c r="AF195" i="7"/>
  <c r="AF73" i="7"/>
  <c r="AB234" i="7"/>
  <c r="AB194" i="7"/>
  <c r="AB72" i="7"/>
  <c r="AF234" i="7"/>
  <c r="AF194" i="7"/>
  <c r="AF72" i="7"/>
  <c r="AB233" i="7"/>
  <c r="AB193" i="7"/>
  <c r="AB71" i="7"/>
  <c r="X232" i="7"/>
  <c r="X192" i="7"/>
  <c r="X70" i="7"/>
  <c r="T235" i="7"/>
  <c r="T195" i="7"/>
  <c r="T73" i="7"/>
  <c r="P234" i="7"/>
  <c r="P194" i="7"/>
  <c r="P72" i="7"/>
  <c r="L235" i="7"/>
  <c r="L195" i="7"/>
  <c r="L73" i="7"/>
  <c r="H234" i="7"/>
  <c r="H194" i="7"/>
  <c r="H72" i="7"/>
  <c r="AF233" i="7"/>
  <c r="AF193" i="7"/>
  <c r="AF71" i="7"/>
  <c r="X235" i="7"/>
  <c r="X195" i="7"/>
  <c r="X73" i="7"/>
  <c r="T234" i="7"/>
  <c r="T194" i="7"/>
  <c r="T72" i="7"/>
  <c r="P233" i="7"/>
  <c r="P193" i="7"/>
  <c r="P71" i="7"/>
  <c r="L234" i="7"/>
  <c r="L194" i="7"/>
  <c r="L72" i="7"/>
  <c r="H233" i="7"/>
  <c r="H193" i="7"/>
  <c r="H71" i="7"/>
  <c r="D233" i="7"/>
  <c r="D193" i="7"/>
  <c r="D71" i="7"/>
  <c r="D234" i="7"/>
  <c r="D194" i="7"/>
  <c r="D72" i="7"/>
  <c r="AC234" i="7"/>
  <c r="AC194" i="7"/>
  <c r="AC72" i="7"/>
  <c r="U233" i="7"/>
  <c r="U193" i="7"/>
  <c r="U71" i="7"/>
  <c r="Q235" i="7"/>
  <c r="Q195" i="7"/>
  <c r="Q73" i="7"/>
  <c r="M233" i="7"/>
  <c r="M193" i="7"/>
  <c r="M71" i="7"/>
  <c r="I235" i="7"/>
  <c r="I195" i="7"/>
  <c r="I73" i="7"/>
  <c r="E233" i="7"/>
  <c r="E193" i="7"/>
  <c r="E71" i="7"/>
  <c r="E232" i="7"/>
  <c r="E192" i="7"/>
  <c r="E70" i="7"/>
  <c r="AD232" i="7"/>
  <c r="AD192" i="7"/>
  <c r="AD70" i="7"/>
  <c r="Z232" i="7"/>
  <c r="Z192" i="7"/>
  <c r="Z70" i="7"/>
  <c r="V232" i="7"/>
  <c r="V192" i="7"/>
  <c r="V70" i="7"/>
  <c r="N232" i="7"/>
  <c r="N70" i="7"/>
  <c r="N192" i="7"/>
  <c r="J233" i="7"/>
  <c r="J193" i="7"/>
  <c r="J71" i="7"/>
  <c r="AE233" i="7"/>
  <c r="AE193" i="7"/>
  <c r="AE71" i="7"/>
  <c r="AE232" i="7"/>
  <c r="AE192" i="7"/>
  <c r="AE70" i="7"/>
  <c r="AA233" i="7"/>
  <c r="AA71" i="7"/>
  <c r="AA193" i="7"/>
  <c r="W232" i="7"/>
  <c r="W192" i="7"/>
  <c r="W70" i="7"/>
  <c r="S235" i="7"/>
  <c r="S195" i="7"/>
  <c r="S73" i="7"/>
  <c r="K232" i="7"/>
  <c r="K70" i="7"/>
  <c r="K192" i="7"/>
  <c r="K235" i="7"/>
  <c r="K195" i="7"/>
  <c r="K73" i="7"/>
  <c r="G234" i="7"/>
  <c r="G194" i="7"/>
  <c r="G72" i="7"/>
  <c r="C235" i="7"/>
  <c r="C73" i="7"/>
  <c r="C195" i="7"/>
  <c r="C234" i="7"/>
  <c r="C72" i="7"/>
  <c r="C194" i="7"/>
  <c r="AI232" i="7"/>
  <c r="AI192" i="7"/>
  <c r="AI70" i="7"/>
  <c r="AI234" i="7"/>
  <c r="AI194" i="7"/>
  <c r="AI72" i="7"/>
  <c r="AP234" i="7"/>
  <c r="AP194" i="7"/>
  <c r="AP72" i="7"/>
  <c r="AG234" i="7"/>
  <c r="AG194" i="7"/>
  <c r="AG72" i="7"/>
  <c r="AG232" i="7"/>
  <c r="AG192" i="7"/>
  <c r="AG70" i="7"/>
  <c r="AH235" i="7"/>
  <c r="AH195" i="7"/>
  <c r="AH73" i="7"/>
  <c r="AH233" i="7"/>
  <c r="AH193" i="7"/>
  <c r="AH71" i="7"/>
  <c r="AK232" i="7"/>
  <c r="AK192" i="7"/>
  <c r="AK70" i="7"/>
  <c r="AK235" i="7"/>
  <c r="AK195" i="7"/>
  <c r="AK73" i="7"/>
  <c r="AL232" i="7"/>
  <c r="AL192" i="7"/>
  <c r="AL70" i="7"/>
  <c r="AN233" i="7"/>
  <c r="AN193" i="7"/>
  <c r="AN71" i="7"/>
  <c r="AO235" i="7"/>
  <c r="AO195" i="7"/>
  <c r="AO73" i="7"/>
  <c r="AI27" i="7"/>
  <c r="AI570" i="7"/>
  <c r="AI210" i="7"/>
  <c r="AI128" i="7"/>
  <c r="AP210" i="7"/>
  <c r="AP128" i="7"/>
  <c r="AG27" i="7"/>
  <c r="AG570" i="7"/>
  <c r="AH27" i="7"/>
  <c r="AH570" i="7"/>
  <c r="AJ27" i="7"/>
  <c r="AJ570" i="7"/>
  <c r="AK210" i="7"/>
  <c r="AK128" i="7"/>
  <c r="AL210" i="7"/>
  <c r="AL128" i="7"/>
  <c r="AM27" i="7"/>
  <c r="AM570" i="7"/>
  <c r="AN210" i="7"/>
  <c r="AN128" i="7"/>
  <c r="AO210" i="7"/>
  <c r="AO128" i="7"/>
  <c r="AP27" i="7"/>
  <c r="AP570" i="7"/>
  <c r="AG210" i="7"/>
  <c r="AG128" i="7"/>
  <c r="AH210" i="7"/>
  <c r="AH128" i="7"/>
  <c r="AJ210" i="7"/>
  <c r="AJ128" i="7"/>
  <c r="AK27" i="7"/>
  <c r="AK570" i="7"/>
  <c r="AL27" i="7"/>
  <c r="AL570" i="7"/>
  <c r="AM210" i="7"/>
  <c r="AM128" i="7"/>
  <c r="AN27" i="7"/>
  <c r="AN570" i="7"/>
  <c r="AO27" i="7"/>
  <c r="AO570" i="7"/>
  <c r="AB27" i="7"/>
  <c r="AB570" i="7"/>
  <c r="T210" i="7"/>
  <c r="T128" i="7"/>
  <c r="L27" i="7"/>
  <c r="L570" i="7"/>
  <c r="L210" i="7"/>
  <c r="L128" i="7"/>
  <c r="AC27" i="7"/>
  <c r="AC570" i="7"/>
  <c r="Y210" i="7"/>
  <c r="Y128" i="7"/>
  <c r="U210" i="7"/>
  <c r="U128" i="7"/>
  <c r="Q210" i="7"/>
  <c r="Q128" i="7"/>
  <c r="E27" i="7"/>
  <c r="E570" i="7"/>
  <c r="Z210" i="7"/>
  <c r="Z128" i="7"/>
  <c r="R27" i="7"/>
  <c r="R570" i="7"/>
  <c r="J27" i="7"/>
  <c r="J570" i="7"/>
  <c r="J210" i="7"/>
  <c r="J128" i="7"/>
  <c r="F27" i="7"/>
  <c r="F570" i="7"/>
  <c r="F210" i="7"/>
  <c r="F128" i="7"/>
  <c r="AE27" i="7"/>
  <c r="AE570" i="7"/>
  <c r="W27" i="7"/>
  <c r="W570" i="7"/>
  <c r="W210" i="7"/>
  <c r="W128" i="7"/>
  <c r="O210" i="7"/>
  <c r="O128" i="7"/>
  <c r="K27" i="7"/>
  <c r="K570" i="7"/>
  <c r="G27" i="7"/>
  <c r="G570" i="7"/>
  <c r="AF27" i="7"/>
  <c r="AF570" i="7"/>
  <c r="AF210" i="7"/>
  <c r="AF128" i="7"/>
  <c r="AB210" i="7"/>
  <c r="AB128" i="7"/>
  <c r="X27" i="7"/>
  <c r="X570" i="7"/>
  <c r="X210" i="7"/>
  <c r="X128" i="7"/>
  <c r="T27" i="7"/>
  <c r="T570" i="7"/>
  <c r="P27" i="7"/>
  <c r="P570" i="7"/>
  <c r="P210" i="7"/>
  <c r="P128" i="7"/>
  <c r="H27" i="7"/>
  <c r="H570" i="7"/>
  <c r="H210" i="7"/>
  <c r="H128" i="7"/>
  <c r="D27" i="7"/>
  <c r="D570" i="7"/>
  <c r="D210" i="7"/>
  <c r="D128" i="7"/>
  <c r="AC210" i="7"/>
  <c r="AC128" i="7"/>
  <c r="Y27" i="7"/>
  <c r="Y570" i="7"/>
  <c r="U27" i="7"/>
  <c r="U570" i="7"/>
  <c r="Q27" i="7"/>
  <c r="Q570" i="7"/>
  <c r="M27" i="7"/>
  <c r="M570" i="7"/>
  <c r="M210" i="7"/>
  <c r="M128" i="7"/>
  <c r="I27" i="7"/>
  <c r="I570" i="7"/>
  <c r="I210" i="7"/>
  <c r="I128" i="7"/>
  <c r="E210" i="7"/>
  <c r="E128" i="7"/>
  <c r="AD27" i="7"/>
  <c r="AD570" i="7"/>
  <c r="AD210" i="7"/>
  <c r="AD128" i="7"/>
  <c r="Z27" i="7"/>
  <c r="Z570" i="7"/>
  <c r="V27" i="7"/>
  <c r="V570" i="7"/>
  <c r="V210" i="7"/>
  <c r="V128" i="7"/>
  <c r="R210" i="7"/>
  <c r="R128" i="7"/>
  <c r="N27" i="7"/>
  <c r="N570" i="7"/>
  <c r="N210" i="7"/>
  <c r="N128" i="7"/>
  <c r="AE210" i="7"/>
  <c r="AE128" i="7"/>
  <c r="AA27" i="7"/>
  <c r="AA570" i="7"/>
  <c r="AA210" i="7"/>
  <c r="AA128" i="7"/>
  <c r="S27" i="7"/>
  <c r="S570" i="7"/>
  <c r="S210" i="7"/>
  <c r="S128" i="7"/>
  <c r="O27" i="7"/>
  <c r="O570" i="7"/>
  <c r="K210" i="7"/>
  <c r="K128" i="7"/>
  <c r="G210" i="7"/>
  <c r="G128" i="7"/>
  <c r="C210" i="7"/>
  <c r="C128" i="7"/>
  <c r="P619" i="7"/>
  <c r="P622" i="7" s="1"/>
  <c r="B153" i="7" l="1"/>
  <c r="B152" i="7"/>
  <c r="V236" i="7"/>
  <c r="V237" i="7" s="1"/>
  <c r="Z236" i="7"/>
  <c r="Z237" i="7" s="1"/>
  <c r="C196" i="7"/>
  <c r="F236" i="7"/>
  <c r="F237" i="7" s="1"/>
  <c r="AJ236" i="7"/>
  <c r="AJ237" i="7" s="1"/>
  <c r="Y236" i="7"/>
  <c r="Y237" i="7" s="1"/>
  <c r="AA236" i="7"/>
  <c r="AA237" i="7" s="1"/>
  <c r="AK236" i="7"/>
  <c r="AK237" i="7" s="1"/>
  <c r="K236" i="7"/>
  <c r="K237" i="7" s="1"/>
  <c r="N236" i="7"/>
  <c r="N237" i="7" s="1"/>
  <c r="AL236" i="7"/>
  <c r="AL237" i="7" s="1"/>
  <c r="W236" i="7"/>
  <c r="W237" i="7" s="1"/>
  <c r="AD236" i="7"/>
  <c r="AD237" i="7" s="1"/>
  <c r="X236" i="7"/>
  <c r="X237" i="7" s="1"/>
  <c r="R236" i="7"/>
  <c r="R237" i="7" s="1"/>
  <c r="AN236" i="7"/>
  <c r="AN237" i="7" s="1"/>
  <c r="AH236" i="7"/>
  <c r="AH237" i="7" s="1"/>
  <c r="L236" i="7"/>
  <c r="L237" i="7" s="1"/>
  <c r="AM236" i="7"/>
  <c r="AM237" i="7" s="1"/>
  <c r="O236" i="7"/>
  <c r="O237" i="7" s="1"/>
  <c r="I236" i="7"/>
  <c r="I237" i="7" s="1"/>
  <c r="M236" i="7"/>
  <c r="M237" i="7" s="1"/>
  <c r="AO236" i="7"/>
  <c r="AO237" i="7" s="1"/>
  <c r="H236" i="7"/>
  <c r="H237" i="7" s="1"/>
  <c r="T236" i="7"/>
  <c r="T237" i="7" s="1"/>
  <c r="AE236" i="7"/>
  <c r="AE237" i="7" s="1"/>
  <c r="U236" i="7"/>
  <c r="U237" i="7" s="1"/>
  <c r="AB236" i="7"/>
  <c r="AB237" i="7" s="1"/>
  <c r="S236" i="7"/>
  <c r="S237" i="7" s="1"/>
  <c r="J236" i="7"/>
  <c r="J237" i="7" s="1"/>
  <c r="Q236" i="7"/>
  <c r="Q237" i="7" s="1"/>
  <c r="D236" i="7"/>
  <c r="D237" i="7" s="1"/>
  <c r="AG236" i="7"/>
  <c r="AG237" i="7" s="1"/>
  <c r="AI236" i="7"/>
  <c r="AI237" i="7" s="1"/>
  <c r="E236" i="7"/>
  <c r="E237" i="7" s="1"/>
  <c r="AF236" i="7"/>
  <c r="AF237" i="7" s="1"/>
  <c r="AP236" i="7"/>
  <c r="AP237" i="7" s="1"/>
  <c r="G236" i="7"/>
  <c r="G237" i="7" s="1"/>
  <c r="AC236" i="7"/>
  <c r="AC237" i="7" s="1"/>
  <c r="P236" i="7"/>
  <c r="P237" i="7" s="1"/>
  <c r="S74" i="7"/>
  <c r="AF74" i="7"/>
  <c r="AP74" i="7"/>
  <c r="AK196" i="7"/>
  <c r="AK197" i="7" s="1"/>
  <c r="AL74" i="7"/>
  <c r="S196" i="7"/>
  <c r="S197" i="7" s="1"/>
  <c r="AJ74" i="7"/>
  <c r="AJ196" i="7"/>
  <c r="AJ197" i="7" s="1"/>
  <c r="AK74" i="7"/>
  <c r="AP196" i="7"/>
  <c r="AP197" i="7" s="1"/>
  <c r="AH74" i="7"/>
  <c r="AH196" i="7"/>
  <c r="AH197" i="7" s="1"/>
  <c r="AO196" i="7"/>
  <c r="AO197" i="7" s="1"/>
  <c r="AN196" i="7"/>
  <c r="AN197" i="7" s="1"/>
  <c r="AN74" i="7"/>
  <c r="AL196" i="7"/>
  <c r="AL197" i="7" s="1"/>
  <c r="AM74" i="7"/>
  <c r="AM196" i="7"/>
  <c r="AM197" i="7" s="1"/>
  <c r="AG196" i="7"/>
  <c r="AG197" i="7" s="1"/>
  <c r="AG74" i="7"/>
  <c r="AI74" i="7"/>
  <c r="AI196" i="7"/>
  <c r="AI197" i="7" s="1"/>
  <c r="AO74" i="7"/>
  <c r="I74" i="7"/>
  <c r="P74" i="7"/>
  <c r="X196" i="7"/>
  <c r="X197" i="7" s="1"/>
  <c r="Z74" i="7"/>
  <c r="I196" i="7"/>
  <c r="I197" i="7" s="1"/>
  <c r="H74" i="7"/>
  <c r="N74" i="7"/>
  <c r="O74" i="7"/>
  <c r="V74" i="7"/>
  <c r="Q74" i="7"/>
  <c r="Y196" i="7"/>
  <c r="Y197" i="7" s="1"/>
  <c r="H196" i="7"/>
  <c r="H197" i="7" s="1"/>
  <c r="AA74" i="7"/>
  <c r="N196" i="7"/>
  <c r="N197" i="7" s="1"/>
  <c r="AD196" i="7"/>
  <c r="AD197" i="7" s="1"/>
  <c r="P196" i="7"/>
  <c r="P197" i="7" s="1"/>
  <c r="M196" i="7"/>
  <c r="M197" i="7" s="1"/>
  <c r="U74" i="7"/>
  <c r="D196" i="7"/>
  <c r="D197" i="7" s="1"/>
  <c r="T74" i="7"/>
  <c r="G74" i="7"/>
  <c r="K196" i="7"/>
  <c r="K197" i="7" s="1"/>
  <c r="W196" i="7"/>
  <c r="W197" i="7" s="1"/>
  <c r="AE196" i="7"/>
  <c r="AE197" i="7" s="1"/>
  <c r="F74" i="7"/>
  <c r="J196" i="7"/>
  <c r="J197" i="7" s="1"/>
  <c r="R74" i="7"/>
  <c r="E196" i="7"/>
  <c r="E197" i="7" s="1"/>
  <c r="AC196" i="7"/>
  <c r="AC197" i="7" s="1"/>
  <c r="L74" i="7"/>
  <c r="AB196" i="7"/>
  <c r="AB197" i="7" s="1"/>
  <c r="O196" i="7"/>
  <c r="O197" i="7" s="1"/>
  <c r="AA196" i="7"/>
  <c r="AA197" i="7" s="1"/>
  <c r="V196" i="7"/>
  <c r="V197" i="7" s="1"/>
  <c r="Z196" i="7"/>
  <c r="Z197" i="7" s="1"/>
  <c r="AD74" i="7"/>
  <c r="M74" i="7"/>
  <c r="Q196" i="7"/>
  <c r="Q197" i="7" s="1"/>
  <c r="U196" i="7"/>
  <c r="U197" i="7" s="1"/>
  <c r="Y74" i="7"/>
  <c r="D74" i="7"/>
  <c r="T196" i="7"/>
  <c r="T197" i="7" s="1"/>
  <c r="X74" i="7"/>
  <c r="AF196" i="7"/>
  <c r="AF197" i="7" s="1"/>
  <c r="C74" i="7"/>
  <c r="C236" i="7"/>
  <c r="G196" i="7"/>
  <c r="G197" i="7" s="1"/>
  <c r="K74" i="7"/>
  <c r="W74" i="7"/>
  <c r="AE74" i="7"/>
  <c r="F196" i="7"/>
  <c r="F197" i="7" s="1"/>
  <c r="J74" i="7"/>
  <c r="R196" i="7"/>
  <c r="R197" i="7" s="1"/>
  <c r="E74" i="7"/>
  <c r="AC74" i="7"/>
  <c r="L196" i="7"/>
  <c r="L197" i="7" s="1"/>
  <c r="AB74" i="7"/>
  <c r="Q619" i="7"/>
  <c r="Q622" i="7" s="1"/>
  <c r="B154" i="7" l="1"/>
  <c r="F11" i="1" s="1"/>
  <c r="R619" i="7"/>
  <c r="R622" i="7" s="1"/>
  <c r="AO610" i="7" l="1"/>
  <c r="AM610" i="7"/>
  <c r="AL610" i="7"/>
  <c r="AK610" i="7"/>
  <c r="AJ610" i="7"/>
  <c r="AI610" i="7"/>
  <c r="AF610" i="7"/>
  <c r="AN610" i="7"/>
  <c r="AH610" i="7"/>
  <c r="AG610" i="7"/>
  <c r="AE610" i="7"/>
  <c r="AC610" i="7"/>
  <c r="AA610" i="7"/>
  <c r="Y610" i="7"/>
  <c r="W610" i="7"/>
  <c r="U610" i="7"/>
  <c r="S610" i="7"/>
  <c r="Q610" i="7"/>
  <c r="O610" i="7"/>
  <c r="M610" i="7"/>
  <c r="K610" i="7"/>
  <c r="I610" i="7"/>
  <c r="G610" i="7"/>
  <c r="E610" i="7"/>
  <c r="C610" i="7"/>
  <c r="AD610" i="7"/>
  <c r="AB610" i="7"/>
  <c r="Z610" i="7"/>
  <c r="X610" i="7"/>
  <c r="V610" i="7"/>
  <c r="T610" i="7"/>
  <c r="U607" i="7" s="1"/>
  <c r="R610" i="7"/>
  <c r="S607" i="7" s="1"/>
  <c r="P610" i="7"/>
  <c r="Q607" i="7" s="1"/>
  <c r="N610" i="7"/>
  <c r="O607" i="7" s="1"/>
  <c r="L610" i="7"/>
  <c r="M607" i="7" s="1"/>
  <c r="J610" i="7"/>
  <c r="K607" i="7" s="1"/>
  <c r="H610" i="7"/>
  <c r="I607" i="7" s="1"/>
  <c r="F610" i="7"/>
  <c r="G607" i="7" s="1"/>
  <c r="D610" i="7"/>
  <c r="E607" i="7" s="1"/>
  <c r="S619" i="7"/>
  <c r="S622" i="7" s="1"/>
  <c r="AA607" i="7" l="1"/>
  <c r="AA609" i="7" s="1"/>
  <c r="AA91" i="7" s="1"/>
  <c r="AA96" i="7" s="1"/>
  <c r="AA102" i="7" s="1"/>
  <c r="AC607" i="7"/>
  <c r="AG607" i="7"/>
  <c r="W607" i="7"/>
  <c r="AE607" i="7"/>
  <c r="AJ607" i="7"/>
  <c r="Y607" i="7"/>
  <c r="B610" i="7"/>
  <c r="AG91" i="7"/>
  <c r="AG96" i="7" s="1"/>
  <c r="AG102" i="7" s="1"/>
  <c r="AH607" i="7"/>
  <c r="AH91" i="7" s="1"/>
  <c r="AH96" i="7" s="1"/>
  <c r="AH102" i="7" s="1"/>
  <c r="AI607" i="7"/>
  <c r="AI91" i="7" s="1"/>
  <c r="AI96" i="7" s="1"/>
  <c r="AI102" i="7" s="1"/>
  <c r="AO607" i="7"/>
  <c r="AO91" i="7" s="1"/>
  <c r="AO96" i="7" s="1"/>
  <c r="AO102" i="7" s="1"/>
  <c r="AK607" i="7"/>
  <c r="AK91" i="7" s="1"/>
  <c r="AK96" i="7" s="1"/>
  <c r="AK102" i="7" s="1"/>
  <c r="AJ91" i="7"/>
  <c r="AJ96" i="7" s="1"/>
  <c r="AJ102" i="7" s="1"/>
  <c r="AL607" i="7"/>
  <c r="AL91" i="7" s="1"/>
  <c r="AL96" i="7" s="1"/>
  <c r="AL102" i="7" s="1"/>
  <c r="AP607" i="7"/>
  <c r="AP609" i="7" s="1"/>
  <c r="AP91" i="7" s="1"/>
  <c r="AP96" i="7" s="1"/>
  <c r="AP102" i="7" s="1"/>
  <c r="AM607" i="7"/>
  <c r="AM91" i="7" s="1"/>
  <c r="AM96" i="7" s="1"/>
  <c r="AM102" i="7" s="1"/>
  <c r="AN607" i="7"/>
  <c r="AN91" i="7" s="1"/>
  <c r="AN96" i="7" s="1"/>
  <c r="AN102" i="7" s="1"/>
  <c r="D607" i="7"/>
  <c r="D91" i="7" s="1"/>
  <c r="F607" i="7"/>
  <c r="F91" i="7" s="1"/>
  <c r="E91" i="7"/>
  <c r="H607" i="7"/>
  <c r="H91" i="7" s="1"/>
  <c r="G91" i="7"/>
  <c r="J607" i="7"/>
  <c r="J91" i="7" s="1"/>
  <c r="I91" i="7"/>
  <c r="L607" i="7"/>
  <c r="L91" i="7" s="1"/>
  <c r="K91" i="7"/>
  <c r="N607" i="7"/>
  <c r="N91" i="7" s="1"/>
  <c r="M91" i="7"/>
  <c r="P607" i="7"/>
  <c r="P91" i="7" s="1"/>
  <c r="O91" i="7"/>
  <c r="R607" i="7"/>
  <c r="R91" i="7" s="1"/>
  <c r="Q91" i="7"/>
  <c r="T607" i="7"/>
  <c r="T91" i="7" s="1"/>
  <c r="S91" i="7"/>
  <c r="V607" i="7"/>
  <c r="V91" i="7" s="1"/>
  <c r="U91" i="7"/>
  <c r="X607" i="7"/>
  <c r="X91" i="7" s="1"/>
  <c r="X96" i="7" s="1"/>
  <c r="X102" i="7" s="1"/>
  <c r="W91" i="7"/>
  <c r="W96" i="7" s="1"/>
  <c r="W102" i="7" s="1"/>
  <c r="Z607" i="7"/>
  <c r="Z91" i="7" s="1"/>
  <c r="Z96" i="7" s="1"/>
  <c r="Z102" i="7" s="1"/>
  <c r="Y91" i="7"/>
  <c r="Y96" i="7" s="1"/>
  <c r="Y102" i="7" s="1"/>
  <c r="AB607" i="7"/>
  <c r="AB91" i="7" s="1"/>
  <c r="AB96" i="7" s="1"/>
  <c r="AB102" i="7" s="1"/>
  <c r="AD607" i="7"/>
  <c r="AD91" i="7" s="1"/>
  <c r="AD96" i="7" s="1"/>
  <c r="AD102" i="7" s="1"/>
  <c r="AC91" i="7"/>
  <c r="AC96" i="7" s="1"/>
  <c r="AC102" i="7" s="1"/>
  <c r="AF607" i="7"/>
  <c r="AE91" i="7"/>
  <c r="AE96" i="7" s="1"/>
  <c r="AE102" i="7" s="1"/>
  <c r="C224" i="7"/>
  <c r="C237" i="7" s="1"/>
  <c r="C184" i="7"/>
  <c r="C197" i="7" s="1"/>
  <c r="T619" i="7"/>
  <c r="T622" i="7" s="1"/>
  <c r="C607" i="7" l="1"/>
  <c r="C91" i="7" s="1"/>
  <c r="B91" i="7"/>
  <c r="AF609" i="7"/>
  <c r="U619" i="7"/>
  <c r="U622" i="7" s="1"/>
  <c r="AF91" i="7" l="1"/>
  <c r="AF96" i="7" s="1"/>
  <c r="AF102" i="7" s="1"/>
  <c r="V619" i="7"/>
  <c r="V622" i="7" s="1"/>
  <c r="V715" i="7" s="1"/>
  <c r="W619" i="7" l="1"/>
  <c r="W622" i="7" s="1"/>
  <c r="W715" i="7" s="1"/>
  <c r="W716" i="7"/>
  <c r="W205" i="7" l="1"/>
  <c r="W168" i="7"/>
  <c r="W75" i="7"/>
  <c r="X619" i="7"/>
  <c r="X622" i="7" s="1"/>
  <c r="X715" i="7" s="1"/>
  <c r="X716" i="7"/>
  <c r="X205" i="7" l="1"/>
  <c r="X168" i="7"/>
  <c r="X75" i="7"/>
  <c r="Y619" i="7"/>
  <c r="Y622" i="7" s="1"/>
  <c r="Y715" i="7" s="1"/>
  <c r="Y716" i="7"/>
  <c r="Y205" i="7" l="1"/>
  <c r="Y168" i="7"/>
  <c r="Y75" i="7"/>
  <c r="Z619" i="7"/>
  <c r="Z622" i="7" s="1"/>
  <c r="Z715" i="7" s="1"/>
  <c r="Z716" i="7"/>
  <c r="AA619" i="7" l="1"/>
  <c r="AA622" i="7" s="1"/>
  <c r="AA715" i="7" s="1"/>
  <c r="AA716" i="7"/>
  <c r="Z205" i="7"/>
  <c r="Z168" i="7"/>
  <c r="Z75" i="7"/>
  <c r="AB619" i="7" l="1"/>
  <c r="AB622" i="7" s="1"/>
  <c r="AB715" i="7" s="1"/>
  <c r="AB716" i="7"/>
  <c r="AA205" i="7"/>
  <c r="AA168" i="7"/>
  <c r="AA75" i="7"/>
  <c r="AC619" i="7" l="1"/>
  <c r="AC622" i="7" s="1"/>
  <c r="AC715" i="7" s="1"/>
  <c r="AC716" i="7"/>
  <c r="AB205" i="7"/>
  <c r="AB168" i="7"/>
  <c r="AB75" i="7"/>
  <c r="AC205" i="7" l="1"/>
  <c r="AC168" i="7"/>
  <c r="AC75" i="7"/>
  <c r="AD619" i="7"/>
  <c r="AD622" i="7" s="1"/>
  <c r="AD715" i="7" s="1"/>
  <c r="AD716" i="7"/>
  <c r="AE619" i="7" l="1"/>
  <c r="AE622" i="7" s="1"/>
  <c r="AE715" i="7" s="1"/>
  <c r="AE716" i="7"/>
  <c r="AD205" i="7"/>
  <c r="AD168" i="7"/>
  <c r="AD75" i="7"/>
  <c r="AF619" i="7" l="1"/>
  <c r="AF622" i="7" s="1"/>
  <c r="AF715" i="7" s="1"/>
  <c r="AF716" i="7"/>
  <c r="AE205" i="7"/>
  <c r="AE168" i="7"/>
  <c r="AE75" i="7"/>
  <c r="AG619" i="7" l="1"/>
  <c r="AG622" i="7" s="1"/>
  <c r="AG715" i="7" s="1"/>
  <c r="AF205" i="7"/>
  <c r="AF168" i="7"/>
  <c r="AF75" i="7"/>
  <c r="AG168" i="7" l="1"/>
  <c r="AG205" i="7"/>
  <c r="AG75" i="7"/>
  <c r="M385" i="7"/>
  <c r="M387" i="7"/>
  <c r="AH619" i="7"/>
  <c r="AH622" i="7" s="1"/>
  <c r="AH715" i="7" s="1"/>
  <c r="M247" i="7" l="1"/>
  <c r="AH205" i="7"/>
  <c r="AH75" i="7"/>
  <c r="AH168" i="7"/>
  <c r="M250" i="7"/>
  <c r="M384" i="7"/>
  <c r="AI619" i="7"/>
  <c r="AI622" i="7" s="1"/>
  <c r="AI715" i="7" s="1"/>
  <c r="AI168" i="7" l="1"/>
  <c r="AI205" i="7"/>
  <c r="AI75" i="7"/>
  <c r="AJ619" i="7"/>
  <c r="AJ622" i="7" s="1"/>
  <c r="AJ715" i="7" s="1"/>
  <c r="AJ205" i="7" l="1"/>
  <c r="AJ168" i="7"/>
  <c r="AJ75" i="7"/>
  <c r="AK619" i="7"/>
  <c r="AK622" i="7" s="1"/>
  <c r="AK715" i="7" s="1"/>
  <c r="AK205" i="7" l="1"/>
  <c r="AK168" i="7"/>
  <c r="AK75" i="7"/>
  <c r="AL619" i="7"/>
  <c r="AL622" i="7" s="1"/>
  <c r="AL715" i="7" s="1"/>
  <c r="AL168" i="7" l="1"/>
  <c r="AL205" i="7"/>
  <c r="AL75" i="7"/>
  <c r="AM619" i="7"/>
  <c r="AM622" i="7" s="1"/>
  <c r="AM715" i="7" s="1"/>
  <c r="AM205" i="7" l="1"/>
  <c r="AM75" i="7"/>
  <c r="AM168" i="7"/>
  <c r="AN619" i="7"/>
  <c r="AN622" i="7" s="1"/>
  <c r="AN715" i="7" s="1"/>
  <c r="AN205" i="7" l="1"/>
  <c r="AN75" i="7"/>
  <c r="AN168" i="7"/>
  <c r="AO619" i="7"/>
  <c r="AO622" i="7" s="1"/>
  <c r="AO715" i="7" s="1"/>
  <c r="AO205" i="7" l="1"/>
  <c r="AO75" i="7"/>
  <c r="AO168" i="7"/>
  <c r="AP619" i="7"/>
  <c r="AP622" i="7" s="1"/>
  <c r="AP715" i="7" s="1"/>
  <c r="AP168" i="7" l="1"/>
  <c r="AP205" i="7"/>
  <c r="AP75" i="7"/>
  <c r="H64" i="7" l="1"/>
  <c r="AF64" i="7"/>
  <c r="AF68" i="7" s="1"/>
  <c r="AF77" i="7" s="1"/>
  <c r="AF117" i="7" s="1"/>
  <c r="AN64" i="7"/>
  <c r="AC64" i="7"/>
  <c r="AC68" i="7" s="1"/>
  <c r="AC77" i="7" s="1"/>
  <c r="AC117" i="7" s="1"/>
  <c r="AP64" i="7"/>
  <c r="AH64" i="7"/>
  <c r="H580" i="7" l="1"/>
  <c r="H582" i="7" s="1"/>
  <c r="H584" i="7" s="1"/>
  <c r="AC167" i="7"/>
  <c r="Q64" i="7"/>
  <c r="H167" i="7"/>
  <c r="H68" i="7"/>
  <c r="H204" i="7"/>
  <c r="AC204" i="7"/>
  <c r="G64" i="7"/>
  <c r="AF204" i="7"/>
  <c r="AF167" i="7"/>
  <c r="L64" i="7"/>
  <c r="AO64" i="7"/>
  <c r="AM64" i="7"/>
  <c r="AI64" i="7"/>
  <c r="C580" i="7"/>
  <c r="C582" i="7" s="1"/>
  <c r="C584" i="7" s="1"/>
  <c r="AC118" i="7"/>
  <c r="AF118" i="7"/>
  <c r="AN167" i="7"/>
  <c r="AN204" i="7"/>
  <c r="AN68" i="7"/>
  <c r="AN77" i="7" s="1"/>
  <c r="AN117" i="7" s="1"/>
  <c r="AP204" i="7"/>
  <c r="AP68" i="7"/>
  <c r="AP77" i="7" s="1"/>
  <c r="AP117" i="7" s="1"/>
  <c r="AP167" i="7"/>
  <c r="AB64" i="7"/>
  <c r="AD64" i="7"/>
  <c r="E64" i="7"/>
  <c r="AK64" i="7"/>
  <c r="U64" i="7"/>
  <c r="U580" i="7" s="1"/>
  <c r="U582" i="7" s="1"/>
  <c r="U584" i="7" s="1"/>
  <c r="AJ64" i="7"/>
  <c r="J64" i="7"/>
  <c r="AG64" i="7"/>
  <c r="R64" i="7"/>
  <c r="AE64" i="7"/>
  <c r="AH204" i="7"/>
  <c r="AH167" i="7"/>
  <c r="AH68" i="7"/>
  <c r="AH77" i="7" s="1"/>
  <c r="AH117" i="7" s="1"/>
  <c r="N64" i="7"/>
  <c r="T64" i="7"/>
  <c r="AL64" i="7"/>
  <c r="T715" i="7" l="1"/>
  <c r="T580" i="7"/>
  <c r="T582" i="7" s="1"/>
  <c r="T584" i="7" s="1"/>
  <c r="Q580" i="7"/>
  <c r="Q582" i="7" s="1"/>
  <c r="Q584" i="7" s="1"/>
  <c r="R580" i="7"/>
  <c r="R582" i="7" s="1"/>
  <c r="R584" i="7" s="1"/>
  <c r="AA64" i="7"/>
  <c r="AA204" i="7" s="1"/>
  <c r="M64" i="7"/>
  <c r="M167" i="7" s="1"/>
  <c r="F64" i="7"/>
  <c r="D64" i="7"/>
  <c r="K64" i="7"/>
  <c r="T68" i="7"/>
  <c r="T204" i="7"/>
  <c r="T167" i="7"/>
  <c r="AH118" i="7"/>
  <c r="R167" i="7"/>
  <c r="R68" i="7"/>
  <c r="R204" i="7"/>
  <c r="P64" i="7"/>
  <c r="J580" i="7"/>
  <c r="J582" i="7" s="1"/>
  <c r="J584" i="7" s="1"/>
  <c r="J68" i="7"/>
  <c r="J204" i="7"/>
  <c r="J167" i="7"/>
  <c r="O64" i="7"/>
  <c r="S64" i="7"/>
  <c r="AJ68" i="7"/>
  <c r="AJ77" i="7" s="1"/>
  <c r="AJ117" i="7" s="1"/>
  <c r="AJ167" i="7"/>
  <c r="AJ204" i="7"/>
  <c r="AK167" i="7"/>
  <c r="AK68" i="7"/>
  <c r="AK77" i="7" s="1"/>
  <c r="AK117" i="7" s="1"/>
  <c r="AK204" i="7"/>
  <c r="E167" i="7"/>
  <c r="E68" i="7"/>
  <c r="E204" i="7"/>
  <c r="E580" i="7"/>
  <c r="E582" i="7" s="1"/>
  <c r="E584" i="7" s="1"/>
  <c r="AP118" i="7"/>
  <c r="G68" i="7"/>
  <c r="G204" i="7"/>
  <c r="G167" i="7"/>
  <c r="G580" i="7"/>
  <c r="G582" i="7" s="1"/>
  <c r="G584" i="7" s="1"/>
  <c r="AN118" i="7"/>
  <c r="C68" i="7"/>
  <c r="C167" i="7"/>
  <c r="C204" i="7"/>
  <c r="Z64" i="7"/>
  <c r="AI68" i="7"/>
  <c r="AI77" i="7" s="1"/>
  <c r="AI117" i="7" s="1"/>
  <c r="AI204" i="7"/>
  <c r="AI167" i="7"/>
  <c r="X64" i="7"/>
  <c r="Y64" i="7"/>
  <c r="AM68" i="7"/>
  <c r="AM77" i="7" s="1"/>
  <c r="AM117" i="7" s="1"/>
  <c r="AM167" i="7"/>
  <c r="AM204" i="7"/>
  <c r="AO68" i="7"/>
  <c r="AO77" i="7" s="1"/>
  <c r="AO117" i="7" s="1"/>
  <c r="AO167" i="7"/>
  <c r="AO204" i="7"/>
  <c r="L580" i="7"/>
  <c r="L582" i="7" s="1"/>
  <c r="L584" i="7" s="1"/>
  <c r="L167" i="7"/>
  <c r="L204" i="7"/>
  <c r="L68" i="7"/>
  <c r="Q68" i="7"/>
  <c r="Q167" i="7"/>
  <c r="Q204" i="7"/>
  <c r="V64" i="7"/>
  <c r="V580" i="7" s="1"/>
  <c r="V582" i="7" s="1"/>
  <c r="V584" i="7" s="1"/>
  <c r="AL204" i="7"/>
  <c r="AL167" i="7"/>
  <c r="AL68" i="7"/>
  <c r="AL77" i="7" s="1"/>
  <c r="AL117" i="7" s="1"/>
  <c r="N167" i="7"/>
  <c r="N204" i="7"/>
  <c r="N68" i="7"/>
  <c r="N580" i="7"/>
  <c r="N582" i="7" s="1"/>
  <c r="N584" i="7" s="1"/>
  <c r="AE167" i="7"/>
  <c r="AE68" i="7"/>
  <c r="AE77" i="7" s="1"/>
  <c r="AE117" i="7" s="1"/>
  <c r="AE204" i="7"/>
  <c r="W64" i="7"/>
  <c r="AG204" i="7"/>
  <c r="AG68" i="7"/>
  <c r="AG77" i="7" s="1"/>
  <c r="AG117" i="7" s="1"/>
  <c r="AG167" i="7"/>
  <c r="U167" i="7"/>
  <c r="U68" i="7"/>
  <c r="U204" i="7"/>
  <c r="AD68" i="7"/>
  <c r="AD77" i="7" s="1"/>
  <c r="AD117" i="7" s="1"/>
  <c r="AD204" i="7"/>
  <c r="AD167" i="7"/>
  <c r="AB167" i="7"/>
  <c r="AB68" i="7"/>
  <c r="AB77" i="7" s="1"/>
  <c r="AB117" i="7" s="1"/>
  <c r="AB204" i="7"/>
  <c r="I64" i="7"/>
  <c r="U716" i="7" l="1"/>
  <c r="U601" i="7"/>
  <c r="U715" i="7"/>
  <c r="P580" i="7"/>
  <c r="P582" i="7" s="1"/>
  <c r="P584" i="7" s="1"/>
  <c r="S580" i="7"/>
  <c r="S582" i="7" s="1"/>
  <c r="S584" i="7" s="1"/>
  <c r="AA167" i="7"/>
  <c r="AA68" i="7"/>
  <c r="AA77" i="7" s="1"/>
  <c r="M204" i="7"/>
  <c r="M68" i="7"/>
  <c r="D167" i="7"/>
  <c r="M580" i="7"/>
  <c r="M582" i="7" s="1"/>
  <c r="M584" i="7" s="1"/>
  <c r="D68" i="7"/>
  <c r="F580" i="7"/>
  <c r="F582" i="7" s="1"/>
  <c r="F584" i="7" s="1"/>
  <c r="F204" i="7"/>
  <c r="F167" i="7"/>
  <c r="F68" i="7"/>
  <c r="D580" i="7"/>
  <c r="D582" i="7" s="1"/>
  <c r="D584" i="7" s="1"/>
  <c r="D204" i="7"/>
  <c r="K204" i="7"/>
  <c r="K167" i="7"/>
  <c r="K580" i="7"/>
  <c r="K582" i="7" s="1"/>
  <c r="K584" i="7" s="1"/>
  <c r="K68" i="7"/>
  <c r="AG118" i="7"/>
  <c r="W204" i="7"/>
  <c r="W167" i="7"/>
  <c r="W68" i="7"/>
  <c r="W77" i="7" s="1"/>
  <c r="W117" i="7" s="1"/>
  <c r="AL118" i="7"/>
  <c r="AM118" i="7"/>
  <c r="Y167" i="7"/>
  <c r="Y68" i="7"/>
  <c r="Y77" i="7" s="1"/>
  <c r="Y117" i="7" s="1"/>
  <c r="Y204" i="7"/>
  <c r="Z204" i="7"/>
  <c r="Z167" i="7"/>
  <c r="Z68" i="7"/>
  <c r="Z77" i="7" s="1"/>
  <c r="Z117" i="7" s="1"/>
  <c r="S167" i="7"/>
  <c r="S204" i="7"/>
  <c r="S68" i="7"/>
  <c r="O167" i="7"/>
  <c r="O580" i="7"/>
  <c r="O582" i="7" s="1"/>
  <c r="O584" i="7" s="1"/>
  <c r="O204" i="7"/>
  <c r="O68" i="7"/>
  <c r="I68" i="7"/>
  <c r="I204" i="7"/>
  <c r="I167" i="7"/>
  <c r="I580" i="7"/>
  <c r="I582" i="7" s="1"/>
  <c r="I584" i="7" s="1"/>
  <c r="AB118" i="7"/>
  <c r="AD118" i="7"/>
  <c r="AE118" i="7"/>
  <c r="V68" i="7"/>
  <c r="V204" i="7"/>
  <c r="V167" i="7"/>
  <c r="AO118" i="7"/>
  <c r="X167" i="7"/>
  <c r="X68" i="7"/>
  <c r="X77" i="7" s="1"/>
  <c r="X117" i="7" s="1"/>
  <c r="X204" i="7"/>
  <c r="AI118" i="7"/>
  <c r="AK118" i="7"/>
  <c r="AJ118" i="7"/>
  <c r="P68" i="7"/>
  <c r="P204" i="7"/>
  <c r="P167" i="7"/>
  <c r="AA117" i="7" l="1"/>
  <c r="AA118" i="7" s="1"/>
  <c r="V716" i="7"/>
  <c r="V601" i="7"/>
  <c r="V90" i="7" s="1"/>
  <c r="V96" i="7" s="1"/>
  <c r="V102" i="7" s="1"/>
  <c r="U90" i="7"/>
  <c r="U96" i="7" s="1"/>
  <c r="U102" i="7" s="1"/>
  <c r="U75" i="7"/>
  <c r="U168" i="7"/>
  <c r="U205" i="7"/>
  <c r="X118" i="7"/>
  <c r="Z118" i="7"/>
  <c r="Y118" i="7"/>
  <c r="W118" i="7"/>
  <c r="V205" i="7" l="1"/>
  <c r="V168" i="7"/>
  <c r="V75" i="7"/>
  <c r="U206" i="7" l="1"/>
  <c r="U76" i="7"/>
  <c r="U77" i="7" s="1"/>
  <c r="U169" i="7"/>
  <c r="U111" i="7" l="1"/>
  <c r="U112" i="7" s="1"/>
  <c r="U117" i="7" s="1"/>
  <c r="AN170" i="7"/>
  <c r="AN171" i="7" s="1"/>
  <c r="AN199" i="7" s="1"/>
  <c r="AN201" i="7" s="1"/>
  <c r="AP170" i="7"/>
  <c r="AP171" i="7" s="1"/>
  <c r="AP199" i="7" s="1"/>
  <c r="AP201" i="7" s="1"/>
  <c r="AL170" i="7"/>
  <c r="AL171" i="7" s="1"/>
  <c r="AL199" i="7" s="1"/>
  <c r="AL201" i="7" s="1"/>
  <c r="AH170" i="7"/>
  <c r="AH171" i="7" s="1"/>
  <c r="AH199" i="7" s="1"/>
  <c r="AH201" i="7" s="1"/>
  <c r="AO170" i="7"/>
  <c r="AO171" i="7" s="1"/>
  <c r="AO199" i="7" s="1"/>
  <c r="AO201" i="7" s="1"/>
  <c r="AK170" i="7"/>
  <c r="AK171" i="7" s="1"/>
  <c r="AK199" i="7" s="1"/>
  <c r="AK201" i="7" s="1"/>
  <c r="AG170" i="7"/>
  <c r="AG171" i="7" s="1"/>
  <c r="AG199" i="7" s="1"/>
  <c r="AG201" i="7" s="1"/>
  <c r="AJ170" i="7"/>
  <c r="AJ171" i="7" s="1"/>
  <c r="AJ199" i="7" s="1"/>
  <c r="AJ201" i="7" s="1"/>
  <c r="AM170" i="7"/>
  <c r="AM171" i="7" s="1"/>
  <c r="AM199" i="7" s="1"/>
  <c r="AM201" i="7" s="1"/>
  <c r="AI170" i="7"/>
  <c r="AI171" i="7" s="1"/>
  <c r="AI199" i="7" s="1"/>
  <c r="AI201" i="7" s="1"/>
  <c r="U118" i="7" l="1"/>
  <c r="AG208" i="7"/>
  <c r="AG130" i="7"/>
  <c r="AH208" i="7"/>
  <c r="AH130" i="7"/>
  <c r="AK208" i="7"/>
  <c r="AK130" i="7"/>
  <c r="AL130" i="7"/>
  <c r="AL208" i="7"/>
  <c r="AI208" i="7"/>
  <c r="AI130" i="7"/>
  <c r="AJ208" i="7"/>
  <c r="AJ130" i="7"/>
  <c r="AO208" i="7"/>
  <c r="AO130" i="7"/>
  <c r="AP208" i="7"/>
  <c r="AP130" i="7"/>
  <c r="AM208" i="7"/>
  <c r="AM130" i="7"/>
  <c r="AN208" i="7"/>
  <c r="AN130" i="7"/>
  <c r="AK207" i="7"/>
  <c r="AJ207" i="7"/>
  <c r="AG207" i="7"/>
  <c r="AI207" i="7"/>
  <c r="AL207" i="7"/>
  <c r="AO207" i="7"/>
  <c r="AH207" i="7"/>
  <c r="AN207" i="7"/>
  <c r="AP207" i="7"/>
  <c r="AM207" i="7"/>
  <c r="V76" i="7" l="1"/>
  <c r="V77" i="7" s="1"/>
  <c r="V206" i="7"/>
  <c r="V169" i="7"/>
  <c r="AG211" i="7"/>
  <c r="AG239" i="7" s="1"/>
  <c r="AN211" i="7"/>
  <c r="AN239" i="7" s="1"/>
  <c r="AL211" i="7"/>
  <c r="AL239" i="7" s="1"/>
  <c r="AM211" i="7"/>
  <c r="AM239" i="7" s="1"/>
  <c r="AP211" i="7"/>
  <c r="AP239" i="7" s="1"/>
  <c r="AJ211" i="7"/>
  <c r="AJ239" i="7" s="1"/>
  <c r="AO211" i="7"/>
  <c r="AO239" i="7" s="1"/>
  <c r="AI211" i="7"/>
  <c r="AI239" i="7" s="1"/>
  <c r="AK211" i="7"/>
  <c r="AK239" i="7" s="1"/>
  <c r="AH211" i="7"/>
  <c r="AH239" i="7" s="1"/>
  <c r="AK241" i="7" l="1"/>
  <c r="AK144" i="7" s="1"/>
  <c r="AP241" i="7"/>
  <c r="AP144" i="7" s="1"/>
  <c r="AG241" i="7"/>
  <c r="AG144" i="7" s="1"/>
  <c r="AI241" i="7"/>
  <c r="AI144" i="7" s="1"/>
  <c r="AM241" i="7"/>
  <c r="AM144" i="7" s="1"/>
  <c r="AO241" i="7"/>
  <c r="AO144" i="7" s="1"/>
  <c r="AL241" i="7"/>
  <c r="AL144" i="7" s="1"/>
  <c r="AH241" i="7"/>
  <c r="AH144" i="7" s="1"/>
  <c r="AJ241" i="7"/>
  <c r="AJ144" i="7" s="1"/>
  <c r="AN241"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86" i="7" l="1"/>
  <c r="M390" i="7" s="1"/>
  <c r="C295" i="7"/>
  <c r="B295" i="7" s="1"/>
  <c r="M248" i="7"/>
  <c r="M251" i="7"/>
  <c r="M249" i="7"/>
  <c r="M254" i="7" l="1"/>
  <c r="AD170" i="7"/>
  <c r="AD171" i="7" s="1"/>
  <c r="AD199" i="7" s="1"/>
  <c r="AD201" i="7" s="1"/>
  <c r="AD207" i="7"/>
  <c r="AB170" i="7"/>
  <c r="AB171" i="7" s="1"/>
  <c r="AB199" i="7" s="1"/>
  <c r="AB201" i="7" s="1"/>
  <c r="AB207" i="7"/>
  <c r="AF170" i="7"/>
  <c r="AF171" i="7" s="1"/>
  <c r="AF199" i="7" s="1"/>
  <c r="AF201" i="7" s="1"/>
  <c r="AF207" i="7"/>
  <c r="AC170" i="7"/>
  <c r="AC171" i="7" s="1"/>
  <c r="AC199" i="7" s="1"/>
  <c r="AC201" i="7" s="1"/>
  <c r="AC207" i="7"/>
  <c r="AE170" i="7"/>
  <c r="AE171" i="7" s="1"/>
  <c r="AE199" i="7" s="1"/>
  <c r="AE201" i="7" s="1"/>
  <c r="AE207" i="7"/>
  <c r="AD130" i="7" l="1"/>
  <c r="AD208" i="7"/>
  <c r="AD211" i="7" s="1"/>
  <c r="AD239" i="7" s="1"/>
  <c r="AB208" i="7"/>
  <c r="AB211" i="7" s="1"/>
  <c r="AB239" i="7" s="1"/>
  <c r="AB130" i="7"/>
  <c r="AE130" i="7"/>
  <c r="AE208" i="7"/>
  <c r="AE211" i="7" s="1"/>
  <c r="AE239" i="7" s="1"/>
  <c r="AF208" i="7"/>
  <c r="AF211" i="7" s="1"/>
  <c r="AF239" i="7" s="1"/>
  <c r="AF130" i="7"/>
  <c r="AC130" i="7"/>
  <c r="AC208" i="7"/>
  <c r="AC211" i="7" s="1"/>
  <c r="AC239" i="7" s="1"/>
  <c r="AB241" i="7" l="1"/>
  <c r="AB144" i="7" s="1"/>
  <c r="AC241" i="7"/>
  <c r="AC144" i="7" s="1"/>
  <c r="AD241" i="7"/>
  <c r="AD144" i="7" s="1"/>
  <c r="AF241" i="7"/>
  <c r="AF144" i="7" s="1"/>
  <c r="AE241" i="7"/>
  <c r="AE144" i="7" s="1"/>
  <c r="AD131" i="7" l="1"/>
  <c r="AD132" i="7" s="1"/>
  <c r="AD133" i="7" s="1"/>
  <c r="AC131" i="7"/>
  <c r="AC132" i="7" s="1"/>
  <c r="AC133" i="7" s="1"/>
  <c r="AE131" i="7"/>
  <c r="AE132" i="7" s="1"/>
  <c r="AE133" i="7" s="1"/>
  <c r="AB131" i="7"/>
  <c r="AB132" i="7" s="1"/>
  <c r="AB133" i="7" s="1"/>
  <c r="AF131" i="7"/>
  <c r="AF132" i="7" s="1"/>
  <c r="AF133" i="7" s="1"/>
  <c r="L574" i="7"/>
  <c r="I574" i="7"/>
  <c r="R574" i="7"/>
  <c r="O574" i="7"/>
  <c r="T574" i="7"/>
  <c r="K574" i="7"/>
  <c r="G574" i="7"/>
  <c r="S574" i="7"/>
  <c r="N574" i="7"/>
  <c r="D574" i="7"/>
  <c r="E574" i="7"/>
  <c r="F574" i="7"/>
  <c r="M574" i="7"/>
  <c r="P574" i="7"/>
  <c r="Q574" i="7"/>
  <c r="H574" i="7"/>
  <c r="J574" i="7"/>
  <c r="C574" i="7"/>
  <c r="B596" i="7" l="1"/>
  <c r="F20" i="1" s="1"/>
  <c r="Q587" i="7"/>
  <c r="E587" i="7"/>
  <c r="G587" i="7"/>
  <c r="R587" i="7"/>
  <c r="P587" i="7"/>
  <c r="D587" i="7"/>
  <c r="K587" i="7"/>
  <c r="I587" i="7"/>
  <c r="M587" i="7"/>
  <c r="N587" i="7"/>
  <c r="T587" i="7"/>
  <c r="L587" i="7"/>
  <c r="J587" i="7"/>
  <c r="H587" i="7"/>
  <c r="F587" i="7"/>
  <c r="S587" i="7"/>
  <c r="O587" i="7"/>
  <c r="B587" i="7" l="1"/>
  <c r="B588" i="7" s="1"/>
  <c r="N715" i="7"/>
  <c r="S90" i="7"/>
  <c r="S96" i="7" s="1"/>
  <c r="S102" i="7" s="1"/>
  <c r="O715" i="7"/>
  <c r="J716" i="7"/>
  <c r="G715" i="7"/>
  <c r="B715" i="7"/>
  <c r="L715" i="7"/>
  <c r="J715" i="7"/>
  <c r="C715" i="7"/>
  <c r="H715" i="7"/>
  <c r="K715" i="7"/>
  <c r="Q715" i="7"/>
  <c r="M715" i="7"/>
  <c r="B577" i="7" l="1"/>
  <c r="B108" i="7"/>
  <c r="B109" i="7" s="1"/>
  <c r="F716" i="7"/>
  <c r="F168" i="7" s="1"/>
  <c r="E715" i="7"/>
  <c r="S601" i="7"/>
  <c r="R715" i="7"/>
  <c r="E716" i="7"/>
  <c r="E168" i="7" s="1"/>
  <c r="D715" i="7"/>
  <c r="G601" i="7"/>
  <c r="F715" i="7"/>
  <c r="Q716" i="7"/>
  <c r="Q205" i="7" s="1"/>
  <c r="P715" i="7"/>
  <c r="T601" i="7"/>
  <c r="T90" i="7" s="1"/>
  <c r="T96" i="7" s="1"/>
  <c r="T102" i="7" s="1"/>
  <c r="S715" i="7"/>
  <c r="J601" i="7"/>
  <c r="I715" i="7"/>
  <c r="T716" i="7"/>
  <c r="T205" i="7" s="1"/>
  <c r="E601" i="7"/>
  <c r="E90" i="7" s="1"/>
  <c r="E96" i="7" s="1"/>
  <c r="E102" i="7" s="1"/>
  <c r="S716" i="7"/>
  <c r="S168" i="7" s="1"/>
  <c r="G716" i="7"/>
  <c r="G205" i="7" s="1"/>
  <c r="F601" i="7"/>
  <c r="F90" i="7" s="1"/>
  <c r="F96" i="7" s="1"/>
  <c r="F102" i="7" s="1"/>
  <c r="Q601" i="7"/>
  <c r="L601" i="7"/>
  <c r="L90" i="7" s="1"/>
  <c r="L96" i="7" s="1"/>
  <c r="L102" i="7" s="1"/>
  <c r="L716" i="7"/>
  <c r="C90" i="7"/>
  <c r="C96" i="7" s="1"/>
  <c r="C102" i="7" s="1"/>
  <c r="C716" i="7"/>
  <c r="J168" i="7"/>
  <c r="J205" i="7"/>
  <c r="J75" i="7"/>
  <c r="N601" i="7"/>
  <c r="N716" i="7"/>
  <c r="I601" i="7"/>
  <c r="I90" i="7" s="1"/>
  <c r="I96" i="7" s="1"/>
  <c r="I102" i="7" s="1"/>
  <c r="I716" i="7"/>
  <c r="K601" i="7"/>
  <c r="K90" i="7" s="1"/>
  <c r="K96" i="7" s="1"/>
  <c r="K102" i="7" s="1"/>
  <c r="J90" i="7"/>
  <c r="J96" i="7" s="1"/>
  <c r="J102" i="7" s="1"/>
  <c r="K716" i="7"/>
  <c r="H601" i="7"/>
  <c r="H90" i="7" s="1"/>
  <c r="H96" i="7" s="1"/>
  <c r="H102" i="7" s="1"/>
  <c r="G90" i="7"/>
  <c r="G96" i="7" s="1"/>
  <c r="G102" i="7" s="1"/>
  <c r="H716" i="7"/>
  <c r="O601" i="7"/>
  <c r="N90" i="7"/>
  <c r="N96" i="7" s="1"/>
  <c r="N102" i="7" s="1"/>
  <c r="O716" i="7"/>
  <c r="R601" i="7"/>
  <c r="R90" i="7" s="1"/>
  <c r="R96" i="7" s="1"/>
  <c r="R102" i="7" s="1"/>
  <c r="Q90" i="7"/>
  <c r="Q96" i="7" s="1"/>
  <c r="Q102" i="7" s="1"/>
  <c r="R716" i="7"/>
  <c r="D601" i="7"/>
  <c r="D90" i="7" s="1"/>
  <c r="D96" i="7" s="1"/>
  <c r="D102" i="7" s="1"/>
  <c r="D716" i="7"/>
  <c r="M601" i="7"/>
  <c r="M90" i="7" s="1"/>
  <c r="M96" i="7" s="1"/>
  <c r="M102" i="7" s="1"/>
  <c r="M716" i="7"/>
  <c r="P601" i="7"/>
  <c r="P90" i="7" s="1"/>
  <c r="P96" i="7" s="1"/>
  <c r="P102" i="7" s="1"/>
  <c r="O90" i="7"/>
  <c r="O96" i="7" s="1"/>
  <c r="O102" i="7" s="1"/>
  <c r="P716" i="7"/>
  <c r="F75" i="7" l="1"/>
  <c r="Q168" i="7"/>
  <c r="E205" i="7"/>
  <c r="F205" i="7"/>
  <c r="Q75" i="7"/>
  <c r="E75" i="7"/>
  <c r="B90" i="7"/>
  <c r="B96" i="7" s="1"/>
  <c r="B102" i="7" s="1"/>
  <c r="C389" i="7" s="1"/>
  <c r="F389" i="7" s="1"/>
  <c r="T168" i="7"/>
  <c r="T75" i="7"/>
  <c r="G75" i="7"/>
  <c r="S75" i="7"/>
  <c r="G168" i="7"/>
  <c r="S205" i="7"/>
  <c r="C575" i="7"/>
  <c r="C576" i="7" s="1"/>
  <c r="F19" i="1"/>
  <c r="M168" i="7"/>
  <c r="M205" i="7"/>
  <c r="M75" i="7"/>
  <c r="I205" i="7"/>
  <c r="I168" i="7"/>
  <c r="I75" i="7"/>
  <c r="L168" i="7"/>
  <c r="L75" i="7"/>
  <c r="L205" i="7"/>
  <c r="H205" i="7"/>
  <c r="H168" i="7"/>
  <c r="H75" i="7"/>
  <c r="K205" i="7"/>
  <c r="K168" i="7"/>
  <c r="K75" i="7"/>
  <c r="R168" i="7"/>
  <c r="R205" i="7"/>
  <c r="R75" i="7"/>
  <c r="O75" i="7"/>
  <c r="O205" i="7"/>
  <c r="O168" i="7"/>
  <c r="C205" i="7"/>
  <c r="C168" i="7"/>
  <c r="C75" i="7"/>
  <c r="P168" i="7"/>
  <c r="P75" i="7"/>
  <c r="P205" i="7"/>
  <c r="D168" i="7"/>
  <c r="D75" i="7"/>
  <c r="D205" i="7"/>
  <c r="N168" i="7"/>
  <c r="N205" i="7"/>
  <c r="N75" i="7"/>
  <c r="C253" i="7" l="1"/>
  <c r="F253" i="7" s="1"/>
  <c r="C252" i="7"/>
  <c r="F252" i="7" s="1"/>
  <c r="C251" i="7"/>
  <c r="F251" i="7" s="1"/>
  <c r="C249" i="7"/>
  <c r="F249" i="7" s="1"/>
  <c r="C388" i="7"/>
  <c r="F388" i="7" s="1"/>
  <c r="B110" i="7"/>
  <c r="B116" i="7" s="1"/>
  <c r="C387" i="7"/>
  <c r="F387" i="7" s="1"/>
  <c r="C385" i="7"/>
  <c r="F385" i="7" s="1"/>
  <c r="F17" i="1"/>
  <c r="F18" i="1" s="1"/>
  <c r="C386" i="7"/>
  <c r="F386" i="7" s="1"/>
  <c r="C248" i="7"/>
  <c r="F248" i="7" s="1"/>
  <c r="C250" i="7"/>
  <c r="F250" i="7" s="1"/>
  <c r="C384" i="7"/>
  <c r="F384" i="7" s="1"/>
  <c r="C383" i="7"/>
  <c r="C247" i="7"/>
  <c r="C169" i="7"/>
  <c r="C76" i="7"/>
  <c r="C77" i="7" s="1"/>
  <c r="C206" i="7"/>
  <c r="F383" i="7" l="1"/>
  <c r="F390" i="7" s="1"/>
  <c r="C390" i="7"/>
  <c r="C254" i="7"/>
  <c r="F247" i="7"/>
  <c r="F254" i="7" s="1"/>
  <c r="B112" i="7"/>
  <c r="B117" i="7" s="1"/>
  <c r="B118" i="7" s="1"/>
  <c r="B133" i="7" s="1"/>
  <c r="C111" i="7"/>
  <c r="C112" i="7" s="1"/>
  <c r="C117" i="7" s="1"/>
  <c r="C118" i="7" s="1"/>
  <c r="C577" i="7"/>
  <c r="D575" i="7" s="1"/>
  <c r="D576" i="7" s="1"/>
  <c r="B144" i="7"/>
  <c r="H389" i="7" l="1"/>
  <c r="K389" i="7" s="1"/>
  <c r="L389" i="7" s="1"/>
  <c r="I390" i="7"/>
  <c r="H253" i="7"/>
  <c r="K253" i="7" s="1"/>
  <c r="L253" i="7" s="1"/>
  <c r="I254" i="7"/>
  <c r="D76" i="7"/>
  <c r="D77" i="7" s="1"/>
  <c r="D169" i="7"/>
  <c r="D206" i="7"/>
  <c r="H249" i="7"/>
  <c r="K249" i="7" s="1"/>
  <c r="L249" i="7" s="1"/>
  <c r="H252" i="7"/>
  <c r="H248" i="7"/>
  <c r="K248" i="7" s="1"/>
  <c r="L248" i="7" s="1"/>
  <c r="H251" i="7"/>
  <c r="K251" i="7" s="1"/>
  <c r="L251" i="7" s="1"/>
  <c r="H250" i="7"/>
  <c r="K250" i="7" s="1"/>
  <c r="L250" i="7" s="1"/>
  <c r="H247" i="7"/>
  <c r="H384" i="7"/>
  <c r="K384" i="7" s="1"/>
  <c r="L384" i="7" s="1"/>
  <c r="H383" i="7"/>
  <c r="H386" i="7"/>
  <c r="K386" i="7" s="1"/>
  <c r="L386" i="7" s="1"/>
  <c r="H388" i="7"/>
  <c r="H385" i="7"/>
  <c r="K385" i="7" s="1"/>
  <c r="L385" i="7" s="1"/>
  <c r="H387" i="7"/>
  <c r="K387" i="7" s="1"/>
  <c r="L387" i="7" s="1"/>
  <c r="I253" i="7" l="1"/>
  <c r="J253" i="7" s="1"/>
  <c r="I389" i="7"/>
  <c r="J389" i="7" s="1"/>
  <c r="N253" i="7" s="1"/>
  <c r="H390" i="7"/>
  <c r="K388" i="7"/>
  <c r="L388" i="7" s="1"/>
  <c r="K252" i="7"/>
  <c r="L252" i="7" s="1"/>
  <c r="H254" i="7"/>
  <c r="D111" i="7"/>
  <c r="D112" i="7" s="1"/>
  <c r="D117" i="7" s="1"/>
  <c r="D118" i="7" s="1"/>
  <c r="D577" i="7"/>
  <c r="E575" i="7" s="1"/>
  <c r="E576" i="7" s="1"/>
  <c r="K383" i="7"/>
  <c r="L383" i="7" s="1"/>
  <c r="C122" i="7"/>
  <c r="I248" i="7"/>
  <c r="J248" i="7" s="1"/>
  <c r="I249" i="7"/>
  <c r="J249" i="7" s="1"/>
  <c r="I252" i="7"/>
  <c r="J252" i="7" s="1"/>
  <c r="I251" i="7"/>
  <c r="J251" i="7" s="1"/>
  <c r="I247" i="7"/>
  <c r="J247" i="7" s="1"/>
  <c r="I250" i="7"/>
  <c r="J250" i="7" s="1"/>
  <c r="C123" i="7"/>
  <c r="I386" i="7"/>
  <c r="J386" i="7" s="1"/>
  <c r="N386" i="7" s="1"/>
  <c r="O386" i="7" s="1"/>
  <c r="Q386" i="7" s="1"/>
  <c r="I388" i="7"/>
  <c r="J388" i="7" s="1"/>
  <c r="I384" i="7"/>
  <c r="J384" i="7" s="1"/>
  <c r="N384" i="7" s="1"/>
  <c r="O384" i="7" s="1"/>
  <c r="I385" i="7"/>
  <c r="J385" i="7" s="1"/>
  <c r="N249" i="7" s="1"/>
  <c r="O249" i="7" s="1"/>
  <c r="Q249" i="7" s="1"/>
  <c r="I383" i="7"/>
  <c r="J383" i="7" s="1"/>
  <c r="I387" i="7"/>
  <c r="J387" i="7" s="1"/>
  <c r="N251" i="7" s="1"/>
  <c r="O251" i="7" s="1"/>
  <c r="Q251" i="7" s="1"/>
  <c r="K247" i="7"/>
  <c r="L247" i="7" s="1"/>
  <c r="N389" i="7" l="1"/>
  <c r="O389" i="7" s="1"/>
  <c r="Q389" i="7" s="1"/>
  <c r="L390" i="7"/>
  <c r="AP290" i="7"/>
  <c r="AL290" i="7"/>
  <c r="AH290" i="7"/>
  <c r="AD290" i="7"/>
  <c r="Z290" i="7"/>
  <c r="V290" i="7"/>
  <c r="R290" i="7"/>
  <c r="N290" i="7"/>
  <c r="J290" i="7"/>
  <c r="F290" i="7"/>
  <c r="P290" i="7"/>
  <c r="AO290" i="7"/>
  <c r="AK290" i="7"/>
  <c r="AG290" i="7"/>
  <c r="AC290" i="7"/>
  <c r="Y290" i="7"/>
  <c r="U290" i="7"/>
  <c r="Q290" i="7"/>
  <c r="M290" i="7"/>
  <c r="I290" i="7"/>
  <c r="E290" i="7"/>
  <c r="AN290" i="7"/>
  <c r="AJ290" i="7"/>
  <c r="AF290" i="7"/>
  <c r="AB290" i="7"/>
  <c r="X290" i="7"/>
  <c r="T290" i="7"/>
  <c r="L290" i="7"/>
  <c r="H290" i="7"/>
  <c r="D290" i="7"/>
  <c r="AM290" i="7"/>
  <c r="W290" i="7"/>
  <c r="G290" i="7"/>
  <c r="AA290" i="7"/>
  <c r="AI290" i="7"/>
  <c r="S290" i="7"/>
  <c r="C290" i="7"/>
  <c r="AE290" i="7"/>
  <c r="O290" i="7"/>
  <c r="K290" i="7"/>
  <c r="AP292" i="7"/>
  <c r="AL292" i="7"/>
  <c r="AH292" i="7"/>
  <c r="AD292" i="7"/>
  <c r="Z292" i="7"/>
  <c r="V292" i="7"/>
  <c r="R292" i="7"/>
  <c r="N292" i="7"/>
  <c r="J292" i="7"/>
  <c r="F292" i="7"/>
  <c r="AJ292" i="7"/>
  <c r="AB292" i="7"/>
  <c r="AO292" i="7"/>
  <c r="AK292" i="7"/>
  <c r="AG292" i="7"/>
  <c r="AC292" i="7"/>
  <c r="Y292" i="7"/>
  <c r="U292" i="7"/>
  <c r="Q292" i="7"/>
  <c r="M292" i="7"/>
  <c r="I292" i="7"/>
  <c r="E292" i="7"/>
  <c r="AN292" i="7"/>
  <c r="AF292" i="7"/>
  <c r="X292" i="7"/>
  <c r="P292" i="7"/>
  <c r="L292" i="7"/>
  <c r="H292" i="7"/>
  <c r="D292" i="7"/>
  <c r="AE292" i="7"/>
  <c r="S292" i="7"/>
  <c r="C292" i="7"/>
  <c r="T292" i="7"/>
  <c r="AA292" i="7"/>
  <c r="O292" i="7"/>
  <c r="AM292" i="7"/>
  <c r="W292" i="7"/>
  <c r="K292" i="7"/>
  <c r="AI292" i="7"/>
  <c r="G292" i="7"/>
  <c r="N252" i="7"/>
  <c r="O252" i="7" s="1"/>
  <c r="Q252" i="7" s="1"/>
  <c r="J390" i="7"/>
  <c r="J254" i="7"/>
  <c r="L254" i="7"/>
  <c r="E169" i="7"/>
  <c r="E111" i="7"/>
  <c r="E112" i="7" s="1"/>
  <c r="E206" i="7"/>
  <c r="E76" i="7"/>
  <c r="E77" i="7" s="1"/>
  <c r="N250" i="7"/>
  <c r="O250" i="7" s="1"/>
  <c r="Q250" i="7" s="1"/>
  <c r="Q384" i="7"/>
  <c r="C124" i="7"/>
  <c r="C209" i="7"/>
  <c r="N248" i="7"/>
  <c r="O248" i="7" s="1"/>
  <c r="Q248" i="7" s="1"/>
  <c r="N383" i="7"/>
  <c r="N247" i="7"/>
  <c r="N388" i="7"/>
  <c r="O388" i="7" s="1"/>
  <c r="Q388" i="7" s="1"/>
  <c r="N385" i="7"/>
  <c r="O385" i="7" s="1"/>
  <c r="Q385" i="7" s="1"/>
  <c r="N387" i="7"/>
  <c r="O387" i="7" s="1"/>
  <c r="Q387" i="7" s="1"/>
  <c r="P427" i="7"/>
  <c r="R427" i="7"/>
  <c r="H427" i="7"/>
  <c r="N427" i="7"/>
  <c r="AK427" i="7"/>
  <c r="V427" i="7"/>
  <c r="AJ427" i="7"/>
  <c r="AI427" i="7"/>
  <c r="F427" i="7"/>
  <c r="T427" i="7"/>
  <c r="AP427" i="7"/>
  <c r="AO427" i="7"/>
  <c r="L427" i="7"/>
  <c r="AE427" i="7"/>
  <c r="AB427" i="7"/>
  <c r="E427" i="7"/>
  <c r="U427" i="7"/>
  <c r="AM427" i="7"/>
  <c r="I427" i="7"/>
  <c r="O427" i="7"/>
  <c r="D427" i="7"/>
  <c r="M427" i="7"/>
  <c r="W427" i="7"/>
  <c r="C427" i="7"/>
  <c r="AA427" i="7"/>
  <c r="AG427" i="7"/>
  <c r="J427" i="7"/>
  <c r="K427" i="7"/>
  <c r="AC427" i="7"/>
  <c r="AN427" i="7"/>
  <c r="AL427" i="7"/>
  <c r="X427" i="7"/>
  <c r="AH427" i="7"/>
  <c r="AD427" i="7"/>
  <c r="Z427" i="7"/>
  <c r="G427" i="7"/>
  <c r="Q427" i="7"/>
  <c r="S427" i="7"/>
  <c r="AF427" i="7"/>
  <c r="Y427" i="7"/>
  <c r="E577" i="7"/>
  <c r="AM291" i="7" l="1"/>
  <c r="AI291" i="7"/>
  <c r="AE291" i="7"/>
  <c r="AA291" i="7"/>
  <c r="W291" i="7"/>
  <c r="S291" i="7"/>
  <c r="O291" i="7"/>
  <c r="K291" i="7"/>
  <c r="G291" i="7"/>
  <c r="C291" i="7"/>
  <c r="AF291" i="7"/>
  <c r="T291" i="7"/>
  <c r="H291" i="7"/>
  <c r="AP291" i="7"/>
  <c r="AL291" i="7"/>
  <c r="AH291" i="7"/>
  <c r="AD291" i="7"/>
  <c r="Z291" i="7"/>
  <c r="V291" i="7"/>
  <c r="R291" i="7"/>
  <c r="N291" i="7"/>
  <c r="J291" i="7"/>
  <c r="F291" i="7"/>
  <c r="AJ291" i="7"/>
  <c r="X291" i="7"/>
  <c r="L291" i="7"/>
  <c r="AO291" i="7"/>
  <c r="AK291" i="7"/>
  <c r="AG291" i="7"/>
  <c r="AC291" i="7"/>
  <c r="Y291" i="7"/>
  <c r="U291" i="7"/>
  <c r="Q291" i="7"/>
  <c r="M291" i="7"/>
  <c r="I291" i="7"/>
  <c r="E291" i="7"/>
  <c r="AN291" i="7"/>
  <c r="AB291" i="7"/>
  <c r="P291" i="7"/>
  <c r="D291" i="7"/>
  <c r="N254" i="7"/>
  <c r="AP289" i="7"/>
  <c r="AL289" i="7"/>
  <c r="AH289" i="7"/>
  <c r="AD289" i="7"/>
  <c r="Z289" i="7"/>
  <c r="V289" i="7"/>
  <c r="R289" i="7"/>
  <c r="N289" i="7"/>
  <c r="J289" i="7"/>
  <c r="F289" i="7"/>
  <c r="D289" i="7"/>
  <c r="AO289" i="7"/>
  <c r="AK289" i="7"/>
  <c r="AG289" i="7"/>
  <c r="AC289" i="7"/>
  <c r="Y289" i="7"/>
  <c r="U289" i="7"/>
  <c r="Q289" i="7"/>
  <c r="M289" i="7"/>
  <c r="I289" i="7"/>
  <c r="E289" i="7"/>
  <c r="AN289" i="7"/>
  <c r="AJ289" i="7"/>
  <c r="AF289" i="7"/>
  <c r="AB289" i="7"/>
  <c r="X289" i="7"/>
  <c r="T289" i="7"/>
  <c r="P289" i="7"/>
  <c r="L289" i="7"/>
  <c r="H289" i="7"/>
  <c r="AE289" i="7"/>
  <c r="O289" i="7"/>
  <c r="AI289" i="7"/>
  <c r="C289" i="7"/>
  <c r="AA289" i="7"/>
  <c r="K289" i="7"/>
  <c r="AM289" i="7"/>
  <c r="W289" i="7"/>
  <c r="G289" i="7"/>
  <c r="S289" i="7"/>
  <c r="AP293" i="7"/>
  <c r="AL293" i="7"/>
  <c r="AH293" i="7"/>
  <c r="AD293" i="7"/>
  <c r="Z293" i="7"/>
  <c r="V293" i="7"/>
  <c r="R293" i="7"/>
  <c r="N293" i="7"/>
  <c r="J293" i="7"/>
  <c r="F293" i="7"/>
  <c r="AO293" i="7"/>
  <c r="AK293" i="7"/>
  <c r="AG293" i="7"/>
  <c r="AC293" i="7"/>
  <c r="Y293" i="7"/>
  <c r="U293" i="7"/>
  <c r="Q293" i="7"/>
  <c r="M293" i="7"/>
  <c r="I293" i="7"/>
  <c r="E293" i="7"/>
  <c r="AN293" i="7"/>
  <c r="AF293" i="7"/>
  <c r="X293" i="7"/>
  <c r="P293" i="7"/>
  <c r="H293" i="7"/>
  <c r="AI293" i="7"/>
  <c r="AA293" i="7"/>
  <c r="K293" i="7"/>
  <c r="AM293" i="7"/>
  <c r="AE293" i="7"/>
  <c r="W293" i="7"/>
  <c r="O293" i="7"/>
  <c r="G293" i="7"/>
  <c r="AJ293" i="7"/>
  <c r="AB293" i="7"/>
  <c r="T293" i="7"/>
  <c r="L293" i="7"/>
  <c r="D293" i="7"/>
  <c r="S293" i="7"/>
  <c r="C293" i="7"/>
  <c r="N390" i="7"/>
  <c r="O253" i="7"/>
  <c r="Q253" i="7" s="1"/>
  <c r="E117" i="7"/>
  <c r="E118" i="7" s="1"/>
  <c r="F575" i="7"/>
  <c r="F576" i="7" s="1"/>
  <c r="P429" i="7"/>
  <c r="X429" i="7"/>
  <c r="AN429" i="7"/>
  <c r="K429" i="7"/>
  <c r="I429" i="7"/>
  <c r="T429" i="7"/>
  <c r="AC429" i="7"/>
  <c r="U429" i="7"/>
  <c r="AL429" i="7"/>
  <c r="AB429" i="7"/>
  <c r="M429" i="7"/>
  <c r="Z429" i="7"/>
  <c r="H429" i="7"/>
  <c r="AK429" i="7"/>
  <c r="V429" i="7"/>
  <c r="AM429" i="7"/>
  <c r="G429" i="7"/>
  <c r="E429" i="7"/>
  <c r="Q429" i="7"/>
  <c r="Y429" i="7"/>
  <c r="AO429" i="7"/>
  <c r="AH429" i="7"/>
  <c r="AE429" i="7"/>
  <c r="C429" i="7"/>
  <c r="AF429" i="7"/>
  <c r="AI429" i="7"/>
  <c r="D429" i="7"/>
  <c r="W429" i="7"/>
  <c r="AG429" i="7"/>
  <c r="R429" i="7"/>
  <c r="J429" i="7"/>
  <c r="AD429" i="7"/>
  <c r="N429" i="7"/>
  <c r="S429" i="7"/>
  <c r="O429" i="7"/>
  <c r="F429" i="7"/>
  <c r="L429" i="7"/>
  <c r="AA429" i="7"/>
  <c r="AJ429" i="7"/>
  <c r="AP429" i="7"/>
  <c r="O383" i="7"/>
  <c r="O390" i="7" s="1"/>
  <c r="B292" i="7" a="1"/>
  <c r="B292" i="7" s="1"/>
  <c r="O247" i="7"/>
  <c r="E425" i="7"/>
  <c r="U425" i="7"/>
  <c r="P425" i="7"/>
  <c r="AF425" i="7"/>
  <c r="AP425" i="7"/>
  <c r="D425" i="7"/>
  <c r="V425" i="7"/>
  <c r="L425" i="7"/>
  <c r="AG425" i="7"/>
  <c r="T425" i="7"/>
  <c r="AN425" i="7"/>
  <c r="F425" i="7"/>
  <c r="AB425" i="7"/>
  <c r="O425" i="7"/>
  <c r="Y425" i="7"/>
  <c r="R425" i="7"/>
  <c r="AO425" i="7"/>
  <c r="AD425" i="7"/>
  <c r="N425" i="7"/>
  <c r="Q425" i="7"/>
  <c r="AM425" i="7"/>
  <c r="K425" i="7"/>
  <c r="H425" i="7"/>
  <c r="C425" i="7"/>
  <c r="AJ425" i="7"/>
  <c r="M425" i="7"/>
  <c r="AA425" i="7"/>
  <c r="Z425" i="7"/>
  <c r="AK425" i="7"/>
  <c r="X425" i="7"/>
  <c r="I425" i="7"/>
  <c r="G425" i="7"/>
  <c r="W425" i="7"/>
  <c r="J425" i="7"/>
  <c r="AE425" i="7"/>
  <c r="AL425" i="7"/>
  <c r="AH425" i="7"/>
  <c r="S425" i="7"/>
  <c r="AI425" i="7"/>
  <c r="AC425" i="7"/>
  <c r="B290" i="7" a="1"/>
  <c r="B290" i="7" s="1"/>
  <c r="B427" i="7" a="1"/>
  <c r="B427" i="7" s="1"/>
  <c r="C428" i="7"/>
  <c r="AL428" i="7"/>
  <c r="AO428" i="7"/>
  <c r="AG428" i="7"/>
  <c r="AN428" i="7"/>
  <c r="AK428" i="7"/>
  <c r="D428" i="7"/>
  <c r="AC428" i="7"/>
  <c r="Z428" i="7"/>
  <c r="H428" i="7"/>
  <c r="T428" i="7"/>
  <c r="AM428" i="7"/>
  <c r="AD428" i="7"/>
  <c r="Q428" i="7"/>
  <c r="J428" i="7"/>
  <c r="Y428" i="7"/>
  <c r="M428" i="7"/>
  <c r="AB428" i="7"/>
  <c r="AA428" i="7"/>
  <c r="AH428" i="7"/>
  <c r="S428" i="7"/>
  <c r="V428" i="7"/>
  <c r="X428" i="7"/>
  <c r="AF428" i="7"/>
  <c r="W428" i="7"/>
  <c r="E428" i="7"/>
  <c r="K428" i="7"/>
  <c r="O428" i="7"/>
  <c r="L428" i="7"/>
  <c r="AE428" i="7"/>
  <c r="I428" i="7"/>
  <c r="AI428" i="7"/>
  <c r="N428" i="7"/>
  <c r="AJ428" i="7"/>
  <c r="P428" i="7"/>
  <c r="G428" i="7"/>
  <c r="F428" i="7"/>
  <c r="AP428" i="7"/>
  <c r="R428" i="7"/>
  <c r="U428" i="7"/>
  <c r="AD426" i="7"/>
  <c r="R426" i="7"/>
  <c r="S426" i="7"/>
  <c r="E426" i="7"/>
  <c r="AK426" i="7"/>
  <c r="U426" i="7"/>
  <c r="M426" i="7"/>
  <c r="L426" i="7"/>
  <c r="AL426" i="7"/>
  <c r="AO426" i="7"/>
  <c r="N426" i="7"/>
  <c r="AF426" i="7"/>
  <c r="Q426" i="7"/>
  <c r="AP426" i="7"/>
  <c r="AN426" i="7"/>
  <c r="C426" i="7"/>
  <c r="AC426" i="7"/>
  <c r="X426" i="7"/>
  <c r="T426" i="7"/>
  <c r="Y426" i="7"/>
  <c r="I426" i="7"/>
  <c r="AI426" i="7"/>
  <c r="H426" i="7"/>
  <c r="V426" i="7"/>
  <c r="AA426" i="7"/>
  <c r="O426" i="7"/>
  <c r="J426" i="7"/>
  <c r="F426" i="7"/>
  <c r="G426" i="7"/>
  <c r="AJ426" i="7"/>
  <c r="K426" i="7"/>
  <c r="AB426" i="7"/>
  <c r="P426" i="7"/>
  <c r="AH426" i="7"/>
  <c r="Z426" i="7"/>
  <c r="AE426" i="7"/>
  <c r="D426" i="7"/>
  <c r="AG426" i="7"/>
  <c r="AM426" i="7"/>
  <c r="W426" i="7"/>
  <c r="O254" i="7" l="1"/>
  <c r="B291" i="7" a="1"/>
  <c r="B291" i="7" s="1"/>
  <c r="B289" i="7" a="1"/>
  <c r="B289" i="7" s="1"/>
  <c r="F76" i="7"/>
  <c r="F77" i="7" s="1"/>
  <c r="F206" i="7"/>
  <c r="F169" i="7"/>
  <c r="B426" i="7" a="1"/>
  <c r="B426" i="7" s="1"/>
  <c r="B425" i="7" a="1"/>
  <c r="B425" i="7" s="1"/>
  <c r="Q247" i="7"/>
  <c r="Q254" i="7" s="1"/>
  <c r="B428" i="7" a="1"/>
  <c r="B428" i="7" s="1"/>
  <c r="P383" i="7"/>
  <c r="AP288" i="7" l="1"/>
  <c r="AP296" i="7" s="1"/>
  <c r="AL288" i="7"/>
  <c r="AL296" i="7" s="1"/>
  <c r="AH288" i="7"/>
  <c r="AH296" i="7" s="1"/>
  <c r="AD288" i="7"/>
  <c r="AD296" i="7" s="1"/>
  <c r="Z288" i="7"/>
  <c r="Z296" i="7" s="1"/>
  <c r="Z170" i="7" s="1"/>
  <c r="Z171" i="7" s="1"/>
  <c r="Z199" i="7" s="1"/>
  <c r="Z201" i="7" s="1"/>
  <c r="V288" i="7"/>
  <c r="V296" i="7" s="1"/>
  <c r="V170" i="7" s="1"/>
  <c r="V171" i="7" s="1"/>
  <c r="V199" i="7" s="1"/>
  <c r="V201" i="7" s="1"/>
  <c r="R288" i="7"/>
  <c r="R296" i="7" s="1"/>
  <c r="R170" i="7" s="1"/>
  <c r="N288" i="7"/>
  <c r="N296" i="7" s="1"/>
  <c r="N170" i="7" s="1"/>
  <c r="J288" i="7"/>
  <c r="J296" i="7" s="1"/>
  <c r="J170" i="7" s="1"/>
  <c r="F288" i="7"/>
  <c r="F296" i="7" s="1"/>
  <c r="F170" i="7" s="1"/>
  <c r="F171" i="7" s="1"/>
  <c r="F199" i="7" s="1"/>
  <c r="F201" i="7" s="1"/>
  <c r="AJ288" i="7"/>
  <c r="AJ296" i="7" s="1"/>
  <c r="AO288" i="7"/>
  <c r="AO296" i="7" s="1"/>
  <c r="AK288" i="7"/>
  <c r="AK296" i="7" s="1"/>
  <c r="AG288" i="7"/>
  <c r="AG296" i="7" s="1"/>
  <c r="AC288" i="7"/>
  <c r="AC296" i="7" s="1"/>
  <c r="Y288" i="7"/>
  <c r="Y296" i="7" s="1"/>
  <c r="Y170" i="7" s="1"/>
  <c r="Y171" i="7" s="1"/>
  <c r="Y199" i="7" s="1"/>
  <c r="Y201" i="7" s="1"/>
  <c r="U288" i="7"/>
  <c r="U296" i="7" s="1"/>
  <c r="U170" i="7" s="1"/>
  <c r="U171" i="7" s="1"/>
  <c r="U199" i="7" s="1"/>
  <c r="U201" i="7" s="1"/>
  <c r="Q288" i="7"/>
  <c r="Q296" i="7" s="1"/>
  <c r="Q170" i="7" s="1"/>
  <c r="M288" i="7"/>
  <c r="M296" i="7" s="1"/>
  <c r="M170" i="7" s="1"/>
  <c r="I288" i="7"/>
  <c r="I296" i="7" s="1"/>
  <c r="I170" i="7" s="1"/>
  <c r="E288" i="7"/>
  <c r="E296" i="7" s="1"/>
  <c r="E170" i="7" s="1"/>
  <c r="E171" i="7" s="1"/>
  <c r="E199" i="7" s="1"/>
  <c r="E201" i="7" s="1"/>
  <c r="AN288" i="7"/>
  <c r="AN296" i="7" s="1"/>
  <c r="AF288" i="7"/>
  <c r="AF296" i="7" s="1"/>
  <c r="AB288" i="7"/>
  <c r="AB296" i="7" s="1"/>
  <c r="X288" i="7"/>
  <c r="X296" i="7" s="1"/>
  <c r="X170" i="7" s="1"/>
  <c r="X171" i="7" s="1"/>
  <c r="X199" i="7" s="1"/>
  <c r="X201" i="7" s="1"/>
  <c r="T288" i="7"/>
  <c r="T296" i="7" s="1"/>
  <c r="T170" i="7" s="1"/>
  <c r="P288" i="7"/>
  <c r="P296" i="7" s="1"/>
  <c r="P170" i="7" s="1"/>
  <c r="L288" i="7"/>
  <c r="L296" i="7" s="1"/>
  <c r="L170" i="7" s="1"/>
  <c r="H288" i="7"/>
  <c r="H296" i="7" s="1"/>
  <c r="H170" i="7" s="1"/>
  <c r="D288" i="7"/>
  <c r="D296" i="7" s="1"/>
  <c r="AM288" i="7"/>
  <c r="AM296" i="7" s="1"/>
  <c r="W288" i="7"/>
  <c r="W296" i="7" s="1"/>
  <c r="W170" i="7" s="1"/>
  <c r="W171" i="7" s="1"/>
  <c r="W199" i="7" s="1"/>
  <c r="W201" i="7" s="1"/>
  <c r="G288" i="7"/>
  <c r="G296" i="7" s="1"/>
  <c r="G170" i="7" s="1"/>
  <c r="K288" i="7"/>
  <c r="K296" i="7" s="1"/>
  <c r="K170" i="7" s="1"/>
  <c r="AI288" i="7"/>
  <c r="AI296" i="7" s="1"/>
  <c r="S288" i="7"/>
  <c r="S296" i="7" s="1"/>
  <c r="S170" i="7" s="1"/>
  <c r="C288" i="7"/>
  <c r="C296" i="7" s="1"/>
  <c r="AE288" i="7"/>
  <c r="AE296" i="7" s="1"/>
  <c r="O288" i="7"/>
  <c r="O296" i="7" s="1"/>
  <c r="O170" i="7" s="1"/>
  <c r="AA288" i="7"/>
  <c r="AA296" i="7" s="1"/>
  <c r="AA170" i="7" s="1"/>
  <c r="AA171" i="7" s="1"/>
  <c r="AA199" i="7" s="1"/>
  <c r="AA201" i="7" s="1"/>
  <c r="P390" i="7"/>
  <c r="C431" i="7" s="1"/>
  <c r="B431" i="7" s="1" a="1"/>
  <c r="B431" i="7" s="1"/>
  <c r="F111" i="7"/>
  <c r="F112" i="7" s="1"/>
  <c r="F117" i="7" s="1"/>
  <c r="F118" i="7" s="1"/>
  <c r="F577" i="7"/>
  <c r="Q383" i="7"/>
  <c r="Q390" i="7" s="1"/>
  <c r="D170" i="7" l="1"/>
  <c r="D171" i="7" s="1"/>
  <c r="D199" i="7" s="1"/>
  <c r="D201" i="7" s="1"/>
  <c r="D130" i="7" s="1"/>
  <c r="B296" i="7" a="1"/>
  <c r="B296" i="7" s="1"/>
  <c r="Y208" i="7"/>
  <c r="Y130" i="7"/>
  <c r="V208" i="7"/>
  <c r="V130" i="7"/>
  <c r="U208" i="7"/>
  <c r="U130" i="7"/>
  <c r="C170" i="7"/>
  <c r="C171" i="7" s="1"/>
  <c r="C199" i="7" s="1"/>
  <c r="C201" i="7" s="1"/>
  <c r="E208" i="7"/>
  <c r="E130" i="7"/>
  <c r="F208" i="7"/>
  <c r="F130" i="7"/>
  <c r="C424" i="7"/>
  <c r="C432" i="7" s="1"/>
  <c r="AI424" i="7"/>
  <c r="AI432" i="7" s="1"/>
  <c r="AP424" i="7"/>
  <c r="AP432" i="7" s="1"/>
  <c r="I424" i="7"/>
  <c r="I432" i="7" s="1"/>
  <c r="I207" i="7" s="1"/>
  <c r="AJ424" i="7"/>
  <c r="AJ432" i="7" s="1"/>
  <c r="AC424" i="7"/>
  <c r="AC432" i="7" s="1"/>
  <c r="AG424" i="7"/>
  <c r="AG432" i="7" s="1"/>
  <c r="AM424" i="7"/>
  <c r="AM432" i="7" s="1"/>
  <c r="AK424" i="7"/>
  <c r="AK432" i="7" s="1"/>
  <c r="T424" i="7"/>
  <c r="T432" i="7" s="1"/>
  <c r="T207" i="7" s="1"/>
  <c r="D424" i="7"/>
  <c r="D432" i="7" s="1"/>
  <c r="D207" i="7" s="1"/>
  <c r="K424" i="7"/>
  <c r="K432" i="7" s="1"/>
  <c r="K207" i="7" s="1"/>
  <c r="AO424" i="7"/>
  <c r="AO432" i="7" s="1"/>
  <c r="L424" i="7"/>
  <c r="L432" i="7" s="1"/>
  <c r="L207" i="7" s="1"/>
  <c r="G424" i="7"/>
  <c r="G432" i="7" s="1"/>
  <c r="G207" i="7" s="1"/>
  <c r="AB424" i="7"/>
  <c r="AB432" i="7" s="1"/>
  <c r="AN424" i="7"/>
  <c r="AN432" i="7" s="1"/>
  <c r="S424" i="7"/>
  <c r="S432" i="7" s="1"/>
  <c r="S207" i="7" s="1"/>
  <c r="E424" i="7"/>
  <c r="E432" i="7" s="1"/>
  <c r="E207" i="7" s="1"/>
  <c r="P424" i="7"/>
  <c r="P432" i="7" s="1"/>
  <c r="P207" i="7" s="1"/>
  <c r="AD424" i="7"/>
  <c r="AD432" i="7" s="1"/>
  <c r="AE424" i="7"/>
  <c r="AE432" i="7" s="1"/>
  <c r="AL424" i="7"/>
  <c r="AL432" i="7" s="1"/>
  <c r="J424" i="7"/>
  <c r="J432" i="7" s="1"/>
  <c r="J207" i="7" s="1"/>
  <c r="H424" i="7"/>
  <c r="H432" i="7" s="1"/>
  <c r="H207" i="7" s="1"/>
  <c r="AF424" i="7"/>
  <c r="AF432" i="7" s="1"/>
  <c r="M424" i="7"/>
  <c r="M432" i="7" s="1"/>
  <c r="M207" i="7" s="1"/>
  <c r="AH424" i="7"/>
  <c r="AH432" i="7" s="1"/>
  <c r="W424" i="7"/>
  <c r="W432" i="7" s="1"/>
  <c r="W207" i="7" s="1"/>
  <c r="U424" i="7"/>
  <c r="U432" i="7" s="1"/>
  <c r="U207" i="7" s="1"/>
  <c r="Z424" i="7"/>
  <c r="Z432" i="7" s="1"/>
  <c r="Z207" i="7" s="1"/>
  <c r="O424" i="7"/>
  <c r="O432" i="7" s="1"/>
  <c r="O207" i="7" s="1"/>
  <c r="R424" i="7"/>
  <c r="R432" i="7" s="1"/>
  <c r="R207" i="7" s="1"/>
  <c r="Q424" i="7"/>
  <c r="Q432" i="7" s="1"/>
  <c r="Q207" i="7" s="1"/>
  <c r="AA424" i="7"/>
  <c r="AA432" i="7" s="1"/>
  <c r="AA207" i="7" s="1"/>
  <c r="F424" i="7"/>
  <c r="F432" i="7" s="1"/>
  <c r="F207" i="7" s="1"/>
  <c r="X424" i="7"/>
  <c r="X432" i="7" s="1"/>
  <c r="X207" i="7" s="1"/>
  <c r="Y424" i="7"/>
  <c r="Y432" i="7" s="1"/>
  <c r="Y207" i="7" s="1"/>
  <c r="N424" i="7"/>
  <c r="N432" i="7" s="1"/>
  <c r="N207" i="7" s="1"/>
  <c r="V424" i="7"/>
  <c r="V432" i="7" s="1"/>
  <c r="V207" i="7" s="1"/>
  <c r="W208" i="7"/>
  <c r="W130" i="7"/>
  <c r="X208" i="7"/>
  <c r="X130" i="7"/>
  <c r="G575" i="7"/>
  <c r="G576" i="7" s="1"/>
  <c r="Z208" i="7"/>
  <c r="Z130" i="7"/>
  <c r="AA208" i="7"/>
  <c r="AA130" i="7"/>
  <c r="D208" i="7" l="1"/>
  <c r="D211" i="7" s="1"/>
  <c r="D239" i="7" s="1"/>
  <c r="Y211" i="7"/>
  <c r="Y239" i="7" s="1"/>
  <c r="U211" i="7"/>
  <c r="U239" i="7" s="1"/>
  <c r="V211" i="7"/>
  <c r="V239" i="7" s="1"/>
  <c r="E211" i="7"/>
  <c r="E239" i="7" s="1"/>
  <c r="E241" i="7" s="1"/>
  <c r="E144" i="7" s="1"/>
  <c r="F211" i="7"/>
  <c r="F239" i="7" s="1"/>
  <c r="F241" i="7" s="1"/>
  <c r="F144" i="7" s="1"/>
  <c r="G169" i="7"/>
  <c r="G171" i="7" s="1"/>
  <c r="G199" i="7" s="1"/>
  <c r="G201" i="7" s="1"/>
  <c r="G76" i="7"/>
  <c r="G77" i="7" s="1"/>
  <c r="G206" i="7"/>
  <c r="X211" i="7"/>
  <c r="X239" i="7" s="1"/>
  <c r="W211" i="7"/>
  <c r="W239" i="7" s="1"/>
  <c r="C208" i="7"/>
  <c r="C130" i="7"/>
  <c r="B424" i="7" a="1"/>
  <c r="B424" i="7" s="1"/>
  <c r="AA211" i="7"/>
  <c r="AA239" i="7" s="1"/>
  <c r="Z211" i="7"/>
  <c r="Z239" i="7" s="1"/>
  <c r="AA241" i="7" l="1"/>
  <c r="AA144" i="7" s="1"/>
  <c r="W241" i="7"/>
  <c r="W144" i="7" s="1"/>
  <c r="V241" i="7"/>
  <c r="V144" i="7" s="1"/>
  <c r="D241" i="7"/>
  <c r="D144" i="7" s="1"/>
  <c r="X241" i="7"/>
  <c r="X144" i="7" s="1"/>
  <c r="U241" i="7"/>
  <c r="U144" i="7" s="1"/>
  <c r="Z241" i="7"/>
  <c r="Z144" i="7" s="1"/>
  <c r="Y241" i="7"/>
  <c r="Y144" i="7" s="1"/>
  <c r="F131" i="7"/>
  <c r="F132" i="7" s="1"/>
  <c r="F133" i="7" s="1"/>
  <c r="E131" i="7"/>
  <c r="E132" i="7" s="1"/>
  <c r="E133" i="7" s="1"/>
  <c r="B432" i="7" a="1"/>
  <c r="B432" i="7" s="1"/>
  <c r="C207" i="7"/>
  <c r="C211" i="7" s="1"/>
  <c r="C239" i="7" s="1"/>
  <c r="G111" i="7"/>
  <c r="G112" i="7" s="1"/>
  <c r="G117" i="7" s="1"/>
  <c r="G118" i="7" s="1"/>
  <c r="G577" i="7"/>
  <c r="G130" i="7"/>
  <c r="G208" i="7"/>
  <c r="G211" i="7" s="1"/>
  <c r="G239"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1" i="7"/>
  <c r="G144" i="7" s="1"/>
  <c r="C241" i="7"/>
  <c r="C144" i="7" s="1"/>
  <c r="H575" i="7"/>
  <c r="H576" i="7" s="1"/>
  <c r="C131" i="7" l="1"/>
  <c r="C132" i="7" s="1"/>
  <c r="C133" i="7" s="1"/>
  <c r="G131" i="7"/>
  <c r="G132" i="7" s="1"/>
  <c r="G133" i="7" s="1"/>
  <c r="H206" i="7"/>
  <c r="H76" i="7"/>
  <c r="H77" i="7" s="1"/>
  <c r="H169" i="7"/>
  <c r="H171" i="7" s="1"/>
  <c r="H199" i="7" s="1"/>
  <c r="H201" i="7" s="1"/>
  <c r="E137" i="7" l="1"/>
  <c r="F137" i="7"/>
  <c r="D137" i="7"/>
  <c r="C137" i="7"/>
  <c r="C138" i="7" s="1"/>
  <c r="G137" i="7"/>
  <c r="H111" i="7"/>
  <c r="H112" i="7" s="1"/>
  <c r="H117" i="7" s="1"/>
  <c r="H118" i="7" s="1"/>
  <c r="H577" i="7"/>
  <c r="H208" i="7"/>
  <c r="H211" i="7" s="1"/>
  <c r="H239" i="7" s="1"/>
  <c r="H130" i="7"/>
  <c r="F138" i="7" l="1"/>
  <c r="G138" i="7"/>
  <c r="D138" i="7"/>
  <c r="E138" i="7"/>
  <c r="H241" i="7"/>
  <c r="H144" i="7" s="1"/>
  <c r="I575" i="7"/>
  <c r="I576" i="7" s="1"/>
  <c r="F139" i="7" l="1"/>
  <c r="G139" i="7"/>
  <c r="E139" i="7"/>
  <c r="D139" i="7"/>
  <c r="C139" i="7"/>
  <c r="H131" i="7"/>
  <c r="H132" i="7" s="1"/>
  <c r="H133" i="7" s="1"/>
  <c r="I206" i="7"/>
  <c r="I76" i="7"/>
  <c r="I77" i="7" s="1"/>
  <c r="I169" i="7"/>
  <c r="I171" i="7" s="1"/>
  <c r="I199" i="7" s="1"/>
  <c r="I201" i="7" s="1"/>
  <c r="H137" i="7" l="1"/>
  <c r="H138" i="7" s="1"/>
  <c r="I208" i="7"/>
  <c r="I211" i="7" s="1"/>
  <c r="I239" i="7" s="1"/>
  <c r="I130" i="7"/>
  <c r="I111" i="7"/>
  <c r="I112" i="7" s="1"/>
  <c r="I117" i="7" s="1"/>
  <c r="I118" i="7" s="1"/>
  <c r="I577" i="7"/>
  <c r="H139" i="7" l="1"/>
  <c r="I241" i="7"/>
  <c r="I144" i="7" s="1"/>
  <c r="J575" i="7"/>
  <c r="J576" i="7" s="1"/>
  <c r="I131" i="7" l="1"/>
  <c r="I132" i="7" s="1"/>
  <c r="I133" i="7" s="1"/>
  <c r="J76" i="7"/>
  <c r="J77" i="7" s="1"/>
  <c r="J206" i="7"/>
  <c r="J169" i="7"/>
  <c r="J171" i="7" s="1"/>
  <c r="J199" i="7" s="1"/>
  <c r="J201" i="7" s="1"/>
  <c r="I137" i="7" l="1"/>
  <c r="I138" i="7" s="1"/>
  <c r="J111" i="7"/>
  <c r="J112" i="7" s="1"/>
  <c r="J117" i="7" s="1"/>
  <c r="J118" i="7" s="1"/>
  <c r="J577" i="7"/>
  <c r="J208" i="7"/>
  <c r="J211" i="7" s="1"/>
  <c r="J239" i="7" s="1"/>
  <c r="J130" i="7"/>
  <c r="I139" i="7" l="1"/>
  <c r="J241" i="7"/>
  <c r="J144" i="7" s="1"/>
  <c r="K575" i="7"/>
  <c r="K576" i="7" s="1"/>
  <c r="J131" i="7" l="1"/>
  <c r="J132" i="7" s="1"/>
  <c r="J133" i="7" s="1"/>
  <c r="K169" i="7"/>
  <c r="K171" i="7" s="1"/>
  <c r="K199" i="7" s="1"/>
  <c r="K201" i="7" s="1"/>
  <c r="K206" i="7"/>
  <c r="K76" i="7"/>
  <c r="K77" i="7" s="1"/>
  <c r="J137" i="7" l="1"/>
  <c r="J138" i="7" s="1"/>
  <c r="K208" i="7"/>
  <c r="K211" i="7" s="1"/>
  <c r="K239" i="7" s="1"/>
  <c r="K130" i="7"/>
  <c r="K111" i="7"/>
  <c r="K112" i="7" s="1"/>
  <c r="K117" i="7" s="1"/>
  <c r="K118" i="7" s="1"/>
  <c r="K577" i="7"/>
  <c r="J139" i="7" l="1"/>
  <c r="K241" i="7"/>
  <c r="K144" i="7" s="1"/>
  <c r="L575" i="7"/>
  <c r="L576" i="7" s="1"/>
  <c r="K131" i="7" l="1"/>
  <c r="K132" i="7" s="1"/>
  <c r="K133" i="7" s="1"/>
  <c r="L206" i="7"/>
  <c r="L169" i="7"/>
  <c r="L171" i="7" s="1"/>
  <c r="L199" i="7" s="1"/>
  <c r="L201" i="7" s="1"/>
  <c r="L76" i="7"/>
  <c r="L77" i="7" s="1"/>
  <c r="K137" i="7" l="1"/>
  <c r="K138" i="7" s="1"/>
  <c r="K139" i="7" s="1"/>
  <c r="L130" i="7"/>
  <c r="L208" i="7"/>
  <c r="L211" i="7" s="1"/>
  <c r="L239" i="7" s="1"/>
  <c r="L111" i="7"/>
  <c r="L112" i="7" s="1"/>
  <c r="L117" i="7" s="1"/>
  <c r="L118" i="7" s="1"/>
  <c r="L577" i="7"/>
  <c r="L241" i="7" l="1"/>
  <c r="L144" i="7" s="1"/>
  <c r="M575" i="7"/>
  <c r="M576" i="7" s="1"/>
  <c r="L131" i="7" l="1"/>
  <c r="L132" i="7" s="1"/>
  <c r="L133" i="7" s="1"/>
  <c r="M76" i="7"/>
  <c r="M77" i="7" s="1"/>
  <c r="M169" i="7"/>
  <c r="M171" i="7" s="1"/>
  <c r="M199" i="7" s="1"/>
  <c r="M201" i="7" s="1"/>
  <c r="M206" i="7"/>
  <c r="L137" i="7" l="1"/>
  <c r="L138" i="7" s="1"/>
  <c r="L139" i="7" s="1"/>
  <c r="M208" i="7"/>
  <c r="M211" i="7" s="1"/>
  <c r="M239" i="7" s="1"/>
  <c r="M130" i="7"/>
  <c r="M111" i="7"/>
  <c r="M112" i="7" s="1"/>
  <c r="M117" i="7" s="1"/>
  <c r="M118" i="7" s="1"/>
  <c r="M577" i="7"/>
  <c r="M241" i="7" l="1"/>
  <c r="M144" i="7" s="1"/>
  <c r="N575" i="7"/>
  <c r="N576" i="7" s="1"/>
  <c r="M131" i="7" l="1"/>
  <c r="M132" i="7" s="1"/>
  <c r="M133" i="7" s="1"/>
  <c r="N169" i="7"/>
  <c r="N171" i="7" s="1"/>
  <c r="N199" i="7" s="1"/>
  <c r="N201" i="7" s="1"/>
  <c r="N76" i="7"/>
  <c r="N77" i="7" s="1"/>
  <c r="N206" i="7"/>
  <c r="M137" i="7" l="1"/>
  <c r="M138" i="7" s="1"/>
  <c r="M139" i="7" s="1"/>
  <c r="N208" i="7"/>
  <c r="N211" i="7" s="1"/>
  <c r="N239" i="7" s="1"/>
  <c r="N130" i="7"/>
  <c r="N111" i="7"/>
  <c r="N112" i="7" s="1"/>
  <c r="N117" i="7" s="1"/>
  <c r="N118" i="7" s="1"/>
  <c r="N577" i="7"/>
  <c r="N241" i="7" l="1"/>
  <c r="N144" i="7" s="1"/>
  <c r="O575" i="7"/>
  <c r="O576" i="7" s="1"/>
  <c r="N131" i="7" l="1"/>
  <c r="N132" i="7" s="1"/>
  <c r="N133" i="7" s="1"/>
  <c r="O76" i="7"/>
  <c r="O77" i="7" s="1"/>
  <c r="O206" i="7"/>
  <c r="O169" i="7"/>
  <c r="O171" i="7" s="1"/>
  <c r="O199" i="7" s="1"/>
  <c r="O201" i="7" s="1"/>
  <c r="N137" i="7" l="1"/>
  <c r="N138" i="7" s="1"/>
  <c r="N139" i="7" s="1"/>
  <c r="O111" i="7"/>
  <c r="O112" i="7" s="1"/>
  <c r="O117" i="7" s="1"/>
  <c r="O118" i="7" s="1"/>
  <c r="O577" i="7"/>
  <c r="O208" i="7"/>
  <c r="O211" i="7" s="1"/>
  <c r="O239" i="7" s="1"/>
  <c r="O130" i="7"/>
  <c r="O241" i="7" l="1"/>
  <c r="O144" i="7" s="1"/>
  <c r="P575" i="7"/>
  <c r="P576" i="7" s="1"/>
  <c r="O131" i="7" l="1"/>
  <c r="O132" i="7" s="1"/>
  <c r="O133" i="7" s="1"/>
  <c r="P76" i="7"/>
  <c r="P77" i="7" s="1"/>
  <c r="P206" i="7"/>
  <c r="P169" i="7"/>
  <c r="P171" i="7" s="1"/>
  <c r="P199" i="7" s="1"/>
  <c r="P201" i="7" s="1"/>
  <c r="O137" i="7" l="1"/>
  <c r="O138" i="7" s="1"/>
  <c r="O139" i="7" s="1"/>
  <c r="P111" i="7"/>
  <c r="P112" i="7" s="1"/>
  <c r="P117" i="7" s="1"/>
  <c r="P118" i="7" s="1"/>
  <c r="P577" i="7"/>
  <c r="P208" i="7"/>
  <c r="P211" i="7" s="1"/>
  <c r="P239" i="7" s="1"/>
  <c r="P130" i="7"/>
  <c r="P241" i="7" l="1"/>
  <c r="P144" i="7" s="1"/>
  <c r="Q575" i="7"/>
  <c r="Q576" i="7" s="1"/>
  <c r="P131" i="7" l="1"/>
  <c r="P132" i="7" s="1"/>
  <c r="P133" i="7" s="1"/>
  <c r="Q76" i="7"/>
  <c r="Q77" i="7" s="1"/>
  <c r="Q206" i="7"/>
  <c r="Q169" i="7"/>
  <c r="Q171" i="7" s="1"/>
  <c r="Q199" i="7" s="1"/>
  <c r="Q201" i="7" s="1"/>
  <c r="P137" i="7" l="1"/>
  <c r="P138" i="7" s="1"/>
  <c r="P139" i="7" s="1"/>
  <c r="Q111" i="7"/>
  <c r="Q112" i="7" s="1"/>
  <c r="Q117" i="7" s="1"/>
  <c r="Q118" i="7" s="1"/>
  <c r="Q577" i="7"/>
  <c r="Q208" i="7"/>
  <c r="Q211" i="7" s="1"/>
  <c r="Q239" i="7" s="1"/>
  <c r="Q130" i="7"/>
  <c r="Q241" i="7" l="1"/>
  <c r="Q144" i="7" s="1"/>
  <c r="R575" i="7"/>
  <c r="R576" i="7" s="1"/>
  <c r="Q131" i="7" l="1"/>
  <c r="Q132" i="7" s="1"/>
  <c r="Q133" i="7" s="1"/>
  <c r="R169" i="7"/>
  <c r="R171" i="7" s="1"/>
  <c r="R199" i="7" s="1"/>
  <c r="R201" i="7" s="1"/>
  <c r="R206" i="7"/>
  <c r="R76" i="7"/>
  <c r="R77" i="7" s="1"/>
  <c r="Q137" i="7" l="1"/>
  <c r="Q138" i="7" s="1"/>
  <c r="Q139" i="7" s="1"/>
  <c r="R130" i="7"/>
  <c r="R208" i="7"/>
  <c r="R211" i="7" s="1"/>
  <c r="R239" i="7" s="1"/>
  <c r="R111" i="7"/>
  <c r="R112" i="7" s="1"/>
  <c r="R117" i="7" s="1"/>
  <c r="R118" i="7" s="1"/>
  <c r="R577" i="7"/>
  <c r="R241" i="7" l="1"/>
  <c r="R144" i="7" s="1"/>
  <c r="S575" i="7"/>
  <c r="S576" i="7" s="1"/>
  <c r="R131" i="7" l="1"/>
  <c r="R132" i="7" s="1"/>
  <c r="R133" i="7" s="1"/>
  <c r="S76" i="7"/>
  <c r="S77" i="7" s="1"/>
  <c r="S206" i="7"/>
  <c r="S169" i="7"/>
  <c r="S171" i="7" s="1"/>
  <c r="S199" i="7" s="1"/>
  <c r="S201" i="7" s="1"/>
  <c r="R137" i="7" l="1"/>
  <c r="R138" i="7" s="1"/>
  <c r="R139" i="7" s="1"/>
  <c r="S111" i="7"/>
  <c r="S112" i="7" s="1"/>
  <c r="S117" i="7" s="1"/>
  <c r="S118" i="7" s="1"/>
  <c r="S577" i="7"/>
  <c r="S208" i="7"/>
  <c r="S211" i="7" s="1"/>
  <c r="S239" i="7" s="1"/>
  <c r="S130" i="7"/>
  <c r="S241" i="7" l="1"/>
  <c r="S144" i="7" s="1"/>
  <c r="T575" i="7"/>
  <c r="T576" i="7" s="1"/>
  <c r="S131" i="7" l="1"/>
  <c r="S132" i="7" s="1"/>
  <c r="S133" i="7" s="1"/>
  <c r="T76" i="7"/>
  <c r="T77" i="7" s="1"/>
  <c r="T169" i="7"/>
  <c r="T171" i="7" s="1"/>
  <c r="T199" i="7" s="1"/>
  <c r="T201" i="7" s="1"/>
  <c r="T206" i="7"/>
  <c r="S137" i="7" l="1"/>
  <c r="S138" i="7" s="1"/>
  <c r="S139" i="7" s="1"/>
  <c r="T111" i="7"/>
  <c r="T112" i="7" s="1"/>
  <c r="T117" i="7" s="1"/>
  <c r="T118" i="7" s="1"/>
  <c r="T577" i="7"/>
  <c r="U577" i="7" s="1"/>
  <c r="V577" i="7" s="1"/>
  <c r="W577" i="7" s="1"/>
  <c r="X577" i="7" s="1"/>
  <c r="Y577" i="7" s="1"/>
  <c r="Z577" i="7" s="1"/>
  <c r="AA577" i="7" s="1"/>
  <c r="AB577" i="7" s="1"/>
  <c r="AC577" i="7" s="1"/>
  <c r="AD577" i="7" s="1"/>
  <c r="AE577" i="7" s="1"/>
  <c r="AF577" i="7" s="1"/>
  <c r="AG577" i="7" s="1"/>
  <c r="AH577" i="7" s="1"/>
  <c r="AI577" i="7" s="1"/>
  <c r="AJ577" i="7" s="1"/>
  <c r="AK577" i="7" s="1"/>
  <c r="AL577" i="7" s="1"/>
  <c r="AM577" i="7" s="1"/>
  <c r="AN577" i="7" s="1"/>
  <c r="AO577" i="7" s="1"/>
  <c r="AP577" i="7" s="1"/>
  <c r="T208" i="7"/>
  <c r="T211" i="7" s="1"/>
  <c r="T239" i="7" s="1"/>
  <c r="T130" i="7"/>
  <c r="T241" i="7" l="1"/>
  <c r="T144" i="7" s="1"/>
  <c r="T131" i="7" l="1"/>
  <c r="T132" i="7" s="1"/>
  <c r="T133" i="7" s="1"/>
  <c r="B148" i="7"/>
  <c r="B150" i="7" s="1"/>
  <c r="F12"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3" i="1" s="1"/>
  <c r="F14" i="1" l="1"/>
  <c r="F16" i="1"/>
  <c r="T139" i="7"/>
  <c r="AE138" i="7"/>
  <c r="U138" i="7"/>
  <c r="AD138" i="7"/>
  <c r="AN138" i="7"/>
  <c r="Z138" i="7"/>
  <c r="AB138" i="7"/>
  <c r="AI138" i="7"/>
  <c r="AM138" i="7"/>
  <c r="AK138" i="7"/>
  <c r="AA138" i="7"/>
  <c r="W138" i="7"/>
  <c r="X138" i="7"/>
  <c r="V138" i="7"/>
  <c r="AL138" i="7"/>
  <c r="Y138" i="7"/>
  <c r="AG138" i="7"/>
  <c r="AP138" i="7"/>
  <c r="AC138" i="7"/>
  <c r="AH138" i="7"/>
  <c r="AJ138" i="7"/>
  <c r="AO138" i="7"/>
  <c r="AP139" i="7" s="1"/>
  <c r="AF138" i="7"/>
  <c r="AN139" i="7" l="1"/>
  <c r="AI139" i="7"/>
  <c r="AB139" i="7"/>
  <c r="V139" i="7"/>
  <c r="AM139" i="7"/>
  <c r="AG139" i="7"/>
  <c r="W139" i="7"/>
  <c r="AD139" i="7"/>
  <c r="AH139" i="7"/>
  <c r="Y139" i="7"/>
  <c r="AA139" i="7"/>
  <c r="AF139" i="7"/>
  <c r="AC139" i="7"/>
  <c r="AO139" i="7"/>
  <c r="AL139" i="7"/>
  <c r="AK139" i="7"/>
  <c r="Z139" i="7"/>
  <c r="X139" i="7"/>
  <c r="AJ139" i="7"/>
  <c r="AE139" i="7"/>
  <c r="U139" i="7"/>
  <c r="B139"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<sst xmlns="http://schemas.openxmlformats.org/spreadsheetml/2006/main" count="769" uniqueCount="416">
  <si>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</si>
  <si>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</si>
  <si>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</si>
  <si>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</si>
  <si>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</si>
  <si>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</si>
  <si>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</si>
  <si>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</si>
  <si>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</si>
  <si>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</si>
  <si>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</si>
  <si>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</si>
  <si>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</si>
  <si>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</si>
  <si>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</si>
  <si>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</si>
  <si>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</si>
  <si>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</si>
  <si>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</si>
  <si>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</si>
  <si>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</si>
  <si>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</si>
  <si>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</si>
  <si>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</si>
  <si>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</si>
  <si>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</si>
  <si>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</si>
  <si>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</si>
  <si>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</si>
  <si>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</si>
  <si>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</si>
  <si>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</si>
  <si>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</si>
  <si>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</si>
  <si>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</si>
  <si>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</si>
  <si>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</si>
  <si>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</si>
  <si>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</si>
  <si>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</si>
  <si>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</si>
  <si>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</si>
  <si>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</si>
  <si>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</si>
  <si>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</si>
  <si>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</si>
  <si>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</si>
  <si>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</si>
  <si>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</si>
  <si>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</si>
  <si>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</si>
  <si>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</si>
  <si>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</si>
  <si>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</si>
  <si>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</si>
  <si>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</si>
  <si>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</si>
  <si>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</si>
  <si>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</si>
  <si>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</si>
  <si>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</si>
  <si>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</si>
  <si>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</si>
  <si>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</si>
  <si>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</si>
  <si>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</si>
  <si>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</si>
  <si>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</si>
  <si>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</si>
  <si>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</si>
  <si>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</si>
  <si>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</si>
  <si>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</si>
  <si>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</si>
  <si>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</si>
  <si>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</si>
  <si>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</si>
  <si>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</si>
  <si>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</si>
  <si>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</si>
  <si>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</si>
  <si>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</si>
  <si>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</si>
  <si>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</si>
  <si>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</si>
  <si>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</si>
  <si>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</si>
  <si>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</si>
  <si>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</si>
  <si>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</si>
  <si>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</si>
  <si>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</si>
  <si>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</si>
  <si>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</si>
  <si>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</si>
  <si>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</si>
  <si>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</si>
  <si>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</si>
  <si>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</si>
  <si>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</si>
  <si>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</si>
  <si>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</si>
  <si>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</si>
  <si>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</si>
  <si>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</si>
  <si>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</si>
  <si>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</si>
  <si>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</si>
  <si>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</si>
  <si>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</si>
  <si>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</si>
  <si>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</si>
  <si>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</si>
  <si>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</si>
  <si>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</si>
  <si>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</si>
  <si>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</si>
  <si>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</si>
  <si>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</si>
  <si>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</si>
  <si>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</si>
  <si>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</si>
  <si>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</si>
  <si>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</si>
  <si>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</si>
  <si>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</si>
  <si>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</si>
  <si>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</si>
  <si>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</si>
  <si>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</si>
  <si>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</si>
  <si>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</si>
  <si>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</si>
  <si>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</si>
  <si>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</si>
  <si>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</si>
  <si>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</si>
  <si>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</si>
  <si>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</si>
  <si>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</si>
  <si>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</si>
  <si>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</si>
  <si>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</si>
  <si>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</si>
  <si>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</si>
  <si>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</si>
  <si>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</si>
  <si>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</si>
  <si>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</si>
  <si>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</si>
  <si>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</si>
  <si>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</si>
  <si>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</si>
  <si>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</si>
  <si>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</si>
  <si>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</si>
  <si>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</si>
  <si>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</si>
  <si>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</si>
  <si>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</si>
  <si>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</si>
  <si>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</si>
  <si>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</si>
  <si>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</si>
  <si>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</si>
  <si>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</si>
  <si>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</si>
  <si>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</si>
  <si>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</si>
  <si>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</si>
  <si>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</si>
  <si>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</si>
  <si>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</si>
  <si>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</si>
  <si>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</si>
  <si>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</si>
  <si>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</si>
  <si>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</si>
  <si>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</si>
  <si>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</si>
  <si>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</si>
  <si>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</si>
  <si>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</si>
  <si>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</si>
  <si>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</si>
  <si>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</si>
  <si>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</si>
  <si>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</si>
  <si>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</si>
  <si>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</si>
  <si>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</si>
  <si>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</si>
  <si>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</si>
  <si>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</si>
  <si>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</si>
  <si>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</si>
  <si>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</si>
  <si>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</si>
  <si>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</si>
  <si>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</si>
  <si>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</si>
  <si>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</si>
  <si>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</si>
  <si>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</si>
  <si>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</si>
  <si>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</si>
  <si>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</si>
  <si>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</si>
  <si>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</si>
  <si>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</si>
  <si>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</si>
  <si>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</si>
  <si>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</si>
  <si>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</si>
  <si>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</si>
  <si>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</si>
  <si>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</si>
  <si>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</si>
  <si>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</si>
  <si>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</si>
  <si>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</si>
  <si>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</si>
  <si>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</si>
  <si>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</si>
  <si>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</si>
  <si>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</si>
  <si>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</si>
  <si>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</si>
  <si>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</si>
  <si>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</si>
  <si>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</si>
  <si>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</si>
  <si>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</si>
  <si>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</si>
  <si>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</si>
  <si>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</si>
  <si>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</si>
  <si>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</si>
  <si>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</si>
  <si>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</si>
  <si>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</si>
  <si>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</si>
  <si>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</si>
  <si>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</si>
  <si>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</si>
  <si>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</si>
  <si>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</si>
  <si>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</si>
  <si>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</si>
  <si>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</si>
  <si>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</si>
  <si>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</si>
  <si>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</si>
  <si>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</si>
  <si>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</si>
  <si>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</si>
  <si>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</si>
  <si>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</si>
  <si>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Levelized cost, nominal  (¢/kWh)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</si>
  <si>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</si>
  <si>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</si>
  <si>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</si>
  <si>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</si>
  <si>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</si>
  <si>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</si>
  <si>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</si>
  <si>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</si>
  <si>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</si>
  <si>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</si>
  <si>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</si>
  <si>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</si>
  <si>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</si>
  <si>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</si>
  <si>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</si>
  <si>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</si>
  <si>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</si>
  <si>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</si>
  <si>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</si>
  <si>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</si>
  <si>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</si>
  <si>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</si>
  <si>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</si>
  <si>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</si>
  <si>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</si>
  <si>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</si>
  <si>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</si>
  <si>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</si>
  <si>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</si>
  <si>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</si>
  <si>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</si>
  <si>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</si>
  <si>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</si>
  <si>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</si>
  <si>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</si>
  <si>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</si>
  <si>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</si>
  <si>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</si>
  <si>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</si>
  <si>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</si>
  <si>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</si>
  <si>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</si>
  <si>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</si>
  <si>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</si>
  <si>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</si>
  <si>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</si>
  <si>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</si>
  <si>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</si>
  <si>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</si>
  <si>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</si>
  <si>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</si>
  <si>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</si>
  <si>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</si>
  <si>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</si>
  <si>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</si>
  <si>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</si>
  <si>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</si>
  <si>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</si>
  <si>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</si>
  <si>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</si>
  <si>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</si>
  <si>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</si>
  <si>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</si>
  <si>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</si>
  <si>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</si>
  <si>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</si>
  <si>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</si>
  <si>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</si>
  <si>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</si>
  <si>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</si>
  <si>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</si>
  <si>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</si>
  <si>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</si>
  <si>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</si>
  <si>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</si>
  <si>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</si>
  <si>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</si>
  <si>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</si>
  <si>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</si>
  <si>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</si>
  <si>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</si>
  <si>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</si>
  <si>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</si>
  <si>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</si>
  <si>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</si>
  <si>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</si>
  <si>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</si>
  <si>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</si>
  <si>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</si>
  <si>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</si>
  <si>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</si>
  <si>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</si>
  <si>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</si>
  <si>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</si>
  <si>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</si>
  <si>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</si>
  <si>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</si>
  <si>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</si>
  <si>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</si>
  <si>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</si>
  <si>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</si>
  <si>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</si>
  <si>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PPA revenue lost to self-consumption</t>
  </si>
  <si>
    <t>Gross PPA revenue (TOD price multipliers may apply)</t>
  </si>
  <si>
    <t>Net PPA revenue</t>
  </si>
  <si>
    <t>Gross PPA revenue</t>
  </si>
  <si>
    <t>NPV of annual storage costs ($)</t>
  </si>
  <si>
    <t>NPV of annual storage energy discharge (kWh)</t>
  </si>
  <si>
    <t>Levelized cost of storage (¢/kWh)</t>
  </si>
  <si>
    <t>Annual storage costs ($)</t>
  </si>
  <si>
    <t>Annual storage energy discharge (kWh)</t>
  </si>
  <si>
    <t>Storage costs ($)</t>
  </si>
  <si>
    <t>Storage discharge (kWh/year)</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</si>
  <si>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</si>
  <si>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</si>
  <si>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</si>
  <si>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</si>
  <si>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</si>
  <si>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</si>
  <si>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</si>
  <si>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</si>
  <si>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</si>
  <si>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</si>
  <si>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</si>
  <si>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</si>
  <si>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</si>
  <si>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</si>
  <si>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</si>
  <si>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</si>
  <si>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</si>
  <si>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</si>
  <si>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</si>
  <si>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</si>
  <si>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</si>
  <si>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</si>
  <si>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</si>
  <si>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</si>
  <si>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</si>
  <si>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</si>
  <si>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</si>
  <si>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</si>
  <si>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</si>
  <si>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</si>
  <si>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</si>
  <si>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</si>
  <si>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</si>
  <si>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</si>
  <si>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</si>
  <si>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Levelized COS (Nominal)</t>
  </si>
  <si>
    <r>
      <t>Levelized cost of energy (</t>
    </r>
    <r>
      <rPr>
        <sz val="10"/>
        <color theme="1"/>
        <rFont val="Calibri"/>
        <family val="2"/>
      </rPr>
      <t>¢</t>
    </r>
    <r>
      <rPr>
        <sz val="10"/>
        <color theme="1"/>
        <rFont val="Calibri"/>
        <family val="2"/>
        <scheme val="minor"/>
      </rPr>
      <t>/kWh)</t>
    </r>
  </si>
  <si>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</si>
  <si>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</si>
  <si>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</si>
  <si>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</si>
  <si>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</si>
  <si>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Size of debt ($) ("N/A" for mortgage style)</t>
  </si>
  <si>
    <t>Maximum debt percent (%) (for sculpted payments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</si>
</sst>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14">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4" fontId="3" fillId="7" borderId="16" xfId="0" applyNumberFormat="1" applyFont="1" applyFill="1" applyBorder="1" applyAlignment="1">
      <alignment horizontal="left"/>
    </xf>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4" fillId="0" borderId="16" xfId="0" applyNumberFormat="1" applyFont="1" applyFill="1" applyBorder="1" applyAlignment="1">
      <alignment horizontal="left" indent="1"/>
    </xf>
    <xf numFmtId="0" fontId="5" fillId="0" borderId="16" xfId="0" applyFont="1" applyBorder="1"/>
    <xf numFmtId="4" fontId="3" fillId="5" borderId="0" xfId="0" applyNumberFormat="1" applyFont="1" applyFill="1" applyBorder="1"/>
    <xf numFmtId="0" fontId="4" fillId="0" borderId="17" xfId="0" applyNumberFormat="1" applyFont="1" applyFill="1" applyBorder="1" applyAlignment="1">
      <alignment horizontal="left" indent="1"/>
    </xf>
    <xf numFmtId="4" fontId="3" fillId="5" borderId="7" xfId="0" applyNumberFormat="1" applyFont="1" applyFill="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170" fontId="8"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3" fontId="4" fillId="0" borderId="14" xfId="0" applyNumberFormat="1"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75</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54616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74081</xdr:colOff>
      <xdr:row>12</xdr:row>
      <xdr:rowOff>0</xdr:rowOff>
    </xdr:from>
    <xdr:to>
      <xdr:col>3</xdr:col>
      <xdr:colOff>1286933</xdr:colOff>
      <xdr:row>18</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074831" y="2010833"/>
          <a:ext cx="1212852" cy="104775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or land lease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108</xdr:row>
      <xdr:rowOff>42334</xdr:rowOff>
    </xdr:from>
    <xdr:to>
      <xdr:col>7</xdr:col>
      <xdr:colOff>444497</xdr:colOff>
      <xdr:row>111</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195</xdr:row>
      <xdr:rowOff>10585</xdr:rowOff>
    </xdr:from>
    <xdr:to>
      <xdr:col>3</xdr:col>
      <xdr:colOff>105833</xdr:colOff>
      <xdr:row>199</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29</xdr:row>
      <xdr:rowOff>10582</xdr:rowOff>
    </xdr:from>
    <xdr:to>
      <xdr:col>5</xdr:col>
      <xdr:colOff>27519</xdr:colOff>
      <xdr:row>40</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5037665"/>
          <a:ext cx="3424769" cy="20320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1</xdr:col>
      <xdr:colOff>608894</xdr:colOff>
      <xdr:row>14</xdr:row>
      <xdr:rowOff>46567</xdr:rowOff>
    </xdr:from>
    <xdr:to>
      <xdr:col>2</xdr:col>
      <xdr:colOff>57151</xdr:colOff>
      <xdr:row>16</xdr:row>
      <xdr:rowOff>109008</xdr:rowOff>
    </xdr:to>
    <xdr:sp macro="" textlink="">
      <xdr:nvSpPr>
        <xdr:cNvPr id="9" name="TextBox 8">
          <a:extLst>
            <a:ext uri="{FF2B5EF4-FFF2-40B4-BE49-F238E27FC236}">
              <a16:creationId xmlns:a16="http://schemas.microsoft.com/office/drawing/2014/main" id="{50E73345-DA4A-4EA2-B022-9932F1781A23}"/>
            </a:ext>
          </a:extLst>
        </xdr:cNvPr>
        <xdr:cNvSpPr txBox="1"/>
      </xdr:nvSpPr>
      <xdr:spPr>
        <a:xfrm>
          <a:off x="852311" y="2374900"/>
          <a:ext cx="3692173" cy="4222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Additional</a:t>
          </a:r>
          <a:r>
            <a:rPr lang="en-US" sz="1100" baseline="0"/>
            <a:t> operation and maintenance costs are listed below under "ANNUAL VALUES."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1"/>
      <c r="B1" s="342" t="s">
        <v>235</v>
      </c>
      <c r="C1" s="341"/>
      <c r="D1" s="341"/>
      <c r="E1" s="341"/>
      <c r="F1" s="341"/>
      <c r="G1" s="341"/>
      <c r="H1" s="341"/>
      <c r="I1" s="341"/>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197</v>
      </c>
      <c r="C3" s="145">
        <v>0</v>
      </c>
      <c r="D3" s="108"/>
      <c r="E3" s="50" t="s">
        <v>181</v>
      </c>
      <c r="F3" s="9"/>
      <c r="G3" s="108"/>
      <c r="H3" s="263"/>
      <c r="I3" s="162"/>
      <c r="J3" s="108"/>
      <c r="K3" s="108"/>
      <c r="L3" s="108"/>
      <c r="M3" s="108"/>
      <c r="N3" s="108"/>
    </row>
    <row r="4" spans="1:48" s="7" customFormat="1" ht="12.75" customHeight="1" x14ac:dyDescent="0.2">
      <c r="B4" s="15"/>
      <c r="C4" s="151"/>
      <c r="D4" s="108"/>
      <c r="E4" s="305" t="s">
        <v>182</v>
      </c>
      <c r="F4" s="9"/>
      <c r="G4" s="108"/>
      <c r="H4" s="259"/>
      <c r="I4" s="160"/>
      <c r="J4" s="108"/>
      <c r="K4" s="108"/>
      <c r="L4" s="108"/>
      <c r="M4" s="108"/>
      <c r="N4" s="108"/>
    </row>
    <row r="5" spans="1:48" s="7" customFormat="1" ht="12.75" customHeight="1" x14ac:dyDescent="0.2">
      <c r="B5" s="5" t="s">
        <v>99</v>
      </c>
      <c r="C5" s="147"/>
      <c r="D5" s="108"/>
      <c r="E5" s="272" t="s">
        <v>328</v>
      </c>
      <c r="F5" s="9"/>
      <c r="H5" s="9"/>
      <c r="I5" s="162"/>
      <c r="J5" s="9"/>
      <c r="K5" s="108"/>
      <c r="L5" s="108"/>
      <c r="M5" s="108"/>
      <c r="N5" s="108"/>
    </row>
    <row r="6" spans="1:48" x14ac:dyDescent="0.2">
      <c r="B6" s="51" t="s">
        <v>160</v>
      </c>
      <c r="C6" s="239">
        <v>0</v>
      </c>
      <c r="D6" s="7"/>
      <c r="E6" s="331" t="s">
        <v>265</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161</v>
      </c>
      <c r="C8" s="147"/>
      <c r="D8" s="7"/>
      <c r="E8" s="264" t="s">
        <v>203</v>
      </c>
      <c r="F8" s="265"/>
      <c r="G8" s="209"/>
      <c r="H8" s="162"/>
      <c r="I8" s="162"/>
      <c r="J8" s="162"/>
      <c r="K8" s="9"/>
      <c r="M8" s="128"/>
      <c r="N8" s="124"/>
      <c r="P8" s="9"/>
    </row>
    <row r="9" spans="1:48" x14ac:dyDescent="0.2">
      <c r="B9" s="114" t="s">
        <v>162</v>
      </c>
      <c r="C9" s="141">
        <v>0</v>
      </c>
      <c r="D9" s="7"/>
      <c r="E9" s="266" t="s">
        <v>206</v>
      </c>
      <c r="F9" s="148">
        <f>'Cash Flow'!C15</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186</v>
      </c>
      <c r="C10" s="142">
        <v>0</v>
      </c>
      <c r="D10" s="7"/>
      <c r="E10" s="266" t="s">
        <v>205</v>
      </c>
      <c r="F10" s="271">
        <f>ppa_escalation</f>
        <v>0</v>
      </c>
      <c r="G10" s="162"/>
      <c r="H10" s="162"/>
      <c r="I10" s="244"/>
      <c r="J10" s="162"/>
      <c r="K10" s="9"/>
      <c r="M10" s="128"/>
      <c r="N10" s="124"/>
      <c r="P10" s="9"/>
    </row>
    <row r="11" spans="1:48" x14ac:dyDescent="0.2">
      <c r="B11" s="114" t="s">
        <v>163</v>
      </c>
      <c r="C11" s="141">
        <v>0</v>
      </c>
      <c r="D11" s="7"/>
      <c r="E11" s="266" t="s">
        <v>263</v>
      </c>
      <c r="F11" s="271">
        <f>'Cash Flow'!B154</f>
        <v>0</v>
      </c>
      <c r="G11" s="162"/>
      <c r="H11" s="162"/>
      <c r="I11" s="244"/>
      <c r="J11" s="162"/>
      <c r="K11" s="9"/>
      <c r="M11" s="128"/>
      <c r="N11" s="124"/>
      <c r="P11" s="9"/>
    </row>
    <row r="12" spans="1:48" x14ac:dyDescent="0.2">
      <c r="B12" s="115" t="s">
        <v>186</v>
      </c>
      <c r="C12" s="142">
        <v>0</v>
      </c>
      <c r="D12" s="7"/>
      <c r="E12" s="266" t="s">
        <v>258</v>
      </c>
      <c r="F12" s="271">
        <f>'Cash Flow'!B150</f>
        <v>0</v>
      </c>
      <c r="G12" s="162"/>
      <c r="H12" s="162"/>
      <c r="I12" s="244"/>
      <c r="J12" s="162"/>
      <c r="K12" s="9"/>
      <c r="M12" s="128"/>
      <c r="N12" s="124"/>
      <c r="P12" s="9"/>
    </row>
    <row r="13" spans="1:48" x14ac:dyDescent="0.2">
      <c r="B13" s="116" t="s">
        <v>164</v>
      </c>
      <c r="C13" s="141">
        <v>0</v>
      </c>
      <c r="D13" s="9"/>
      <c r="E13" s="266" t="s">
        <v>207</v>
      </c>
      <c r="F13" s="267">
        <f>'Cash Flow'!B141</f>
        <v>0</v>
      </c>
      <c r="G13" s="162"/>
      <c r="H13" s="162"/>
      <c r="I13" s="244"/>
      <c r="J13" s="162"/>
      <c r="K13" s="9"/>
      <c r="M13" s="128"/>
      <c r="N13" s="124"/>
      <c r="P13" s="9"/>
    </row>
    <row r="14" spans="1:48" x14ac:dyDescent="0.2">
      <c r="B14" s="249" t="s">
        <v>186</v>
      </c>
      <c r="C14" s="153">
        <v>0</v>
      </c>
      <c r="D14" s="9"/>
      <c r="E14" s="266" t="s">
        <v>246</v>
      </c>
      <c r="F14" s="146">
        <f>HLOOKUP(IF(PPAPriceInput="Calculated",flip_target_year,F15),'Cash Flow'!B2:AP137,136)</f>
        <v>0</v>
      </c>
      <c r="G14" s="162"/>
      <c r="H14" s="162"/>
      <c r="I14" s="244"/>
      <c r="J14" s="162"/>
      <c r="K14" s="9"/>
      <c r="M14" s="128"/>
      <c r="N14" s="124"/>
      <c r="P14" s="9"/>
    </row>
    <row r="15" spans="1:48" ht="15" x14ac:dyDescent="0.25">
      <c r="B15" s="393"/>
      <c r="C15" s="394"/>
      <c r="D15" s="387"/>
      <c r="E15" s="266" t="s">
        <v>204</v>
      </c>
      <c r="F15" s="267">
        <f>'Cash Flow'!B139</f>
        <v>0</v>
      </c>
      <c r="G15" s="162"/>
      <c r="H15" s="162"/>
      <c r="I15" s="244"/>
      <c r="J15" s="162"/>
      <c r="K15" s="9"/>
      <c r="M15" s="128"/>
      <c r="N15" s="124"/>
      <c r="P15" s="9"/>
    </row>
    <row r="16" spans="1:48" ht="15" x14ac:dyDescent="0.25">
      <c r="B16" s="393"/>
      <c r="C16" s="394"/>
      <c r="D16" s="387"/>
      <c r="E16" s="266" t="s">
        <v>244</v>
      </c>
      <c r="F16" s="271">
        <f>HLOOKUP(analysis_period,'Cash Flow'!B2:AP137,136)</f>
        <v>0</v>
      </c>
      <c r="G16" s="162"/>
      <c r="H16" s="162"/>
      <c r="I16" s="244"/>
      <c r="J16" s="162"/>
      <c r="K16" s="9"/>
      <c r="M16" s="128"/>
      <c r="N16" s="124"/>
      <c r="P16" s="9"/>
    </row>
    <row r="17" spans="2:16" ht="15" x14ac:dyDescent="0.25">
      <c r="B17" s="393"/>
      <c r="C17" s="394"/>
      <c r="D17" s="387"/>
      <c r="E17" s="266" t="s">
        <v>284</v>
      </c>
      <c r="F17" s="267">
        <f>-'Cash Flow'!B102</f>
        <v>0</v>
      </c>
      <c r="G17" s="162"/>
      <c r="H17" s="162"/>
      <c r="I17" s="244"/>
      <c r="J17" s="162"/>
      <c r="K17" s="9"/>
      <c r="M17" s="128"/>
      <c r="N17" s="124"/>
      <c r="P17" s="9"/>
    </row>
    <row r="18" spans="2:16" ht="15" x14ac:dyDescent="0.25">
      <c r="B18" s="5" t="s">
        <v>387</v>
      </c>
      <c r="C18" s="147"/>
      <c r="D18" s="387"/>
      <c r="E18" s="266" t="s">
        <v>208</v>
      </c>
      <c r="F18" s="267">
        <f>F17-F19</f>
        <v>0</v>
      </c>
      <c r="G18" s="162"/>
      <c r="H18" s="162"/>
      <c r="I18" s="244"/>
      <c r="J18" s="162"/>
      <c r="K18" s="9"/>
      <c r="M18" s="128"/>
      <c r="N18" s="124"/>
      <c r="P18" s="9"/>
    </row>
    <row r="19" spans="2:16" ht="15" x14ac:dyDescent="0.25">
      <c r="B19" s="114" t="s">
        <v>389</v>
      </c>
      <c r="C19" s="141">
        <v>0</v>
      </c>
      <c r="D19" s="387"/>
      <c r="E19" s="266" t="s">
        <v>285</v>
      </c>
      <c r="F19" s="267">
        <f>'Cash Flow'!B577</f>
        <v>0</v>
      </c>
      <c r="G19" s="162"/>
      <c r="H19" s="162"/>
      <c r="I19" s="244"/>
      <c r="J19" s="162"/>
      <c r="K19" s="9"/>
      <c r="M19" s="128"/>
      <c r="N19" s="124"/>
      <c r="P19" s="9"/>
    </row>
    <row r="20" spans="2:16" ht="15" x14ac:dyDescent="0.25">
      <c r="B20" s="114" t="s">
        <v>388</v>
      </c>
      <c r="C20" s="141">
        <v>0</v>
      </c>
      <c r="D20" s="387"/>
      <c r="E20" s="51" t="s">
        <v>266</v>
      </c>
      <c r="F20" s="146">
        <f>'Cash Flow'!B596</f>
        <v>0</v>
      </c>
      <c r="G20" s="162"/>
      <c r="H20" s="162"/>
      <c r="I20" s="244"/>
      <c r="J20" s="162"/>
      <c r="K20" s="9"/>
      <c r="M20" s="128"/>
      <c r="N20" s="124"/>
      <c r="P20" s="9"/>
    </row>
    <row r="21" spans="2:16" ht="15" x14ac:dyDescent="0.25">
      <c r="B21" s="114" t="s">
        <v>390</v>
      </c>
      <c r="C21" s="141">
        <v>0</v>
      </c>
      <c r="D21" s="387"/>
      <c r="E21" s="262"/>
      <c r="F21" s="149"/>
      <c r="G21" s="162"/>
      <c r="H21" s="162"/>
      <c r="I21" s="244"/>
      <c r="J21" s="162"/>
      <c r="K21" s="9"/>
      <c r="M21" s="128"/>
      <c r="N21" s="124"/>
      <c r="P21" s="9"/>
    </row>
    <row r="22" spans="2:16" x14ac:dyDescent="0.2">
      <c r="B22" s="9"/>
      <c r="C22" s="9"/>
      <c r="D22" s="9"/>
      <c r="G22" s="162"/>
      <c r="H22" s="162"/>
      <c r="I22" s="244"/>
      <c r="J22" s="162"/>
      <c r="K22" s="9"/>
      <c r="M22" s="128"/>
      <c r="N22" s="124"/>
      <c r="P22" s="9"/>
    </row>
    <row r="23" spans="2:16" x14ac:dyDescent="0.2">
      <c r="B23" s="299" t="s">
        <v>230</v>
      </c>
      <c r="C23" s="300"/>
      <c r="D23" s="9"/>
      <c r="G23" s="162"/>
      <c r="H23" s="162"/>
      <c r="I23" s="244"/>
      <c r="J23" s="162"/>
      <c r="K23" s="9"/>
      <c r="M23" s="128"/>
      <c r="N23" s="124"/>
      <c r="P23" s="9"/>
    </row>
    <row r="24" spans="2:16" x14ac:dyDescent="0.2">
      <c r="B24" s="302" t="s">
        <v>234</v>
      </c>
      <c r="C24" s="155"/>
      <c r="D24" s="9"/>
      <c r="G24" s="162"/>
      <c r="H24" s="162"/>
      <c r="I24" s="244"/>
      <c r="J24" s="162"/>
      <c r="K24" s="9"/>
      <c r="M24" s="128"/>
      <c r="N24" s="124"/>
      <c r="P24" s="9"/>
    </row>
    <row r="25" spans="2:16" x14ac:dyDescent="0.2">
      <c r="B25" s="65" t="s">
        <v>231</v>
      </c>
      <c r="C25" s="301">
        <v>0</v>
      </c>
      <c r="D25" s="9"/>
      <c r="G25" s="162"/>
      <c r="H25" s="162"/>
      <c r="I25" s="244"/>
      <c r="J25" s="162"/>
      <c r="K25" s="9"/>
      <c r="M25" s="128"/>
      <c r="N25" s="124"/>
      <c r="P25" s="9"/>
    </row>
    <row r="26" spans="2:16" x14ac:dyDescent="0.2">
      <c r="B26" s="52" t="s">
        <v>257</v>
      </c>
      <c r="C26" s="146">
        <v>0</v>
      </c>
      <c r="D26" s="9"/>
      <c r="G26" s="162"/>
      <c r="H26" s="162"/>
      <c r="I26" s="244"/>
      <c r="J26" s="162"/>
      <c r="K26" s="9"/>
      <c r="M26" s="128"/>
      <c r="N26" s="124"/>
      <c r="P26" s="9"/>
    </row>
    <row r="27" spans="2:16" x14ac:dyDescent="0.2">
      <c r="B27" s="298" t="s">
        <v>232</v>
      </c>
      <c r="C27" s="296">
        <v>0</v>
      </c>
      <c r="D27" s="9"/>
      <c r="G27" s="246"/>
      <c r="H27" s="246"/>
      <c r="I27" s="247"/>
      <c r="J27" s="246"/>
      <c r="K27" s="9"/>
      <c r="M27" s="128"/>
      <c r="N27" s="124"/>
      <c r="P27" s="9"/>
    </row>
    <row r="28" spans="2:16" x14ac:dyDescent="0.2">
      <c r="B28" s="249" t="s">
        <v>233</v>
      </c>
      <c r="C28" s="158">
        <v>0</v>
      </c>
      <c r="D28" s="9"/>
      <c r="G28" s="162"/>
      <c r="H28" s="162"/>
      <c r="I28" s="244"/>
      <c r="J28" s="162"/>
      <c r="K28" s="9"/>
      <c r="M28" s="128"/>
      <c r="N28" s="124"/>
      <c r="P28" s="9"/>
    </row>
    <row r="29" spans="2:16" x14ac:dyDescent="0.2">
      <c r="B29" s="118"/>
      <c r="C29" s="150"/>
      <c r="D29" s="7"/>
      <c r="G29" s="162"/>
      <c r="H29" s="162"/>
      <c r="I29" s="244"/>
      <c r="J29" s="162"/>
      <c r="K29" s="9"/>
      <c r="M29" s="128"/>
      <c r="N29" s="123"/>
      <c r="P29" s="9"/>
    </row>
    <row r="30" spans="2:16" x14ac:dyDescent="0.2">
      <c r="B30" s="299" t="s">
        <v>336</v>
      </c>
      <c r="C30" s="300"/>
      <c r="D30" s="7"/>
      <c r="G30" s="162"/>
      <c r="H30" s="162"/>
      <c r="I30" s="244"/>
      <c r="J30" s="162"/>
      <c r="K30" s="9"/>
      <c r="M30" s="128"/>
      <c r="N30" s="125"/>
      <c r="P30" s="9"/>
    </row>
    <row r="31" spans="2:16" x14ac:dyDescent="0.2">
      <c r="B31" s="380" t="s">
        <v>102</v>
      </c>
      <c r="C31" s="331">
        <v>0</v>
      </c>
      <c r="D31" s="7"/>
      <c r="G31" s="162"/>
      <c r="H31" s="162"/>
      <c r="I31" s="244"/>
      <c r="J31" s="162"/>
      <c r="K31" s="9"/>
      <c r="M31" s="128"/>
      <c r="N31" s="126"/>
      <c r="O31" s="7"/>
      <c r="P31" s="7"/>
    </row>
    <row r="32" spans="2:16" x14ac:dyDescent="0.2">
      <c r="B32" s="249" t="s">
        <v>103</v>
      </c>
      <c r="C32" s="381">
        <v>0</v>
      </c>
      <c r="D32" s="7"/>
      <c r="G32" s="162"/>
      <c r="H32" s="162"/>
      <c r="I32" s="244"/>
      <c r="J32" s="162"/>
      <c r="K32" s="9"/>
      <c r="M32" s="128"/>
      <c r="N32" s="126"/>
    </row>
    <row r="33" spans="2:16" x14ac:dyDescent="0.2">
      <c r="B33" s="380" t="s">
        <v>245</v>
      </c>
      <c r="C33" s="382" t="s">
        <v>181</v>
      </c>
      <c r="D33" s="9"/>
      <c r="G33" s="162"/>
      <c r="H33" s="162"/>
      <c r="I33" s="244"/>
      <c r="J33" s="162"/>
      <c r="K33" s="9"/>
      <c r="M33" s="128"/>
      <c r="N33" s="126"/>
    </row>
    <row r="34" spans="2:16" x14ac:dyDescent="0.2">
      <c r="B34" s="249" t="s">
        <v>109</v>
      </c>
      <c r="C34" s="148">
        <v>0</v>
      </c>
      <c r="D34" s="9"/>
      <c r="G34" s="162"/>
      <c r="H34" s="162"/>
      <c r="I34" s="244"/>
      <c r="J34" s="162"/>
      <c r="K34" s="9"/>
      <c r="M34" s="128"/>
      <c r="N34" s="126"/>
    </row>
    <row r="35" spans="2:16" x14ac:dyDescent="0.2">
      <c r="B35" s="380" t="s">
        <v>335</v>
      </c>
      <c r="C35" s="383" t="s">
        <v>18</v>
      </c>
      <c r="D35" s="7"/>
      <c r="G35" s="162"/>
      <c r="H35" s="162"/>
      <c r="I35" s="244"/>
      <c r="J35" s="162"/>
      <c r="K35" s="7"/>
      <c r="M35" s="128"/>
      <c r="N35" s="126"/>
    </row>
    <row r="36" spans="2:16" x14ac:dyDescent="0.2">
      <c r="B36" s="118"/>
      <c r="C36" s="30"/>
      <c r="D36" s="7"/>
      <c r="G36" s="162"/>
      <c r="H36" s="162"/>
      <c r="I36" s="244"/>
      <c r="J36" s="162"/>
      <c r="K36" s="7"/>
      <c r="M36" s="128"/>
      <c r="N36" s="126"/>
    </row>
    <row r="37" spans="2:16" x14ac:dyDescent="0.2">
      <c r="B37" s="299" t="s">
        <v>101</v>
      </c>
      <c r="C37" s="300"/>
      <c r="D37" s="7"/>
      <c r="G37" s="162"/>
      <c r="H37" s="162"/>
      <c r="I37" s="244"/>
      <c r="J37" s="162"/>
      <c r="K37" s="7"/>
      <c r="M37" s="128"/>
      <c r="N37" s="126"/>
    </row>
    <row r="38" spans="2:16" x14ac:dyDescent="0.2">
      <c r="B38" s="311" t="s">
        <v>104</v>
      </c>
      <c r="C38" s="312"/>
      <c r="D38" s="7"/>
      <c r="G38" s="162"/>
      <c r="H38" s="162"/>
      <c r="I38" s="244"/>
      <c r="J38" s="162"/>
      <c r="K38" s="9"/>
      <c r="M38" s="128"/>
      <c r="N38" s="126"/>
    </row>
    <row r="39" spans="2:16" x14ac:dyDescent="0.2">
      <c r="B39" s="52" t="s">
        <v>110</v>
      </c>
      <c r="C39" s="240">
        <v>0</v>
      </c>
      <c r="D39" s="7"/>
      <c r="G39" s="162"/>
      <c r="H39" s="162"/>
      <c r="I39" s="244"/>
      <c r="J39" s="162"/>
      <c r="K39" s="9"/>
      <c r="M39" s="128"/>
      <c r="N39" s="126"/>
    </row>
    <row r="40" spans="2:16" x14ac:dyDescent="0.2">
      <c r="B40" s="52" t="s">
        <v>111</v>
      </c>
      <c r="C40" s="153">
        <v>0</v>
      </c>
      <c r="D40" s="7"/>
      <c r="G40" s="162"/>
      <c r="H40" s="162"/>
      <c r="I40" s="244"/>
      <c r="J40" s="162"/>
      <c r="K40" s="77"/>
      <c r="M40" s="128"/>
      <c r="N40" s="126"/>
    </row>
    <row r="41" spans="2:16" x14ac:dyDescent="0.2">
      <c r="B41" s="52" t="s">
        <v>113</v>
      </c>
      <c r="C41" s="156">
        <v>0</v>
      </c>
      <c r="D41" s="7"/>
      <c r="G41" s="248"/>
      <c r="H41" s="162"/>
      <c r="I41" s="244"/>
      <c r="J41" s="162"/>
      <c r="K41" s="45"/>
      <c r="M41" s="128"/>
      <c r="N41" s="126"/>
    </row>
    <row r="42" spans="2:16" x14ac:dyDescent="0.2">
      <c r="B42" s="52" t="s">
        <v>112</v>
      </c>
      <c r="C42" s="157">
        <f>((inflation_rate/100+1)*(real_discount_rate/100+1)-1)*100</f>
        <v>0</v>
      </c>
      <c r="D42" s="7"/>
      <c r="G42" s="162"/>
      <c r="H42" s="162"/>
      <c r="I42" s="244"/>
      <c r="J42" s="162"/>
      <c r="K42" s="45"/>
      <c r="M42" s="128"/>
      <c r="N42" s="126"/>
    </row>
    <row r="43" spans="2:16" x14ac:dyDescent="0.2">
      <c r="B43" s="42" t="s">
        <v>105</v>
      </c>
      <c r="C43" s="155"/>
      <c r="D43" s="7"/>
      <c r="G43" s="162"/>
      <c r="H43" s="162"/>
      <c r="I43" s="244"/>
      <c r="J43" s="162"/>
      <c r="K43" s="9"/>
      <c r="M43" s="128"/>
      <c r="N43" s="126"/>
    </row>
    <row r="44" spans="2:16" x14ac:dyDescent="0.2">
      <c r="B44" s="52" t="s">
        <v>339</v>
      </c>
      <c r="C44" s="379">
        <f>AnnualTaxFederal</f>
        <v>0</v>
      </c>
      <c r="D44" s="7"/>
      <c r="E44" s="262"/>
      <c r="F44" s="244"/>
      <c r="G44" s="162"/>
      <c r="H44" s="162"/>
      <c r="I44" s="244"/>
      <c r="J44" s="162"/>
      <c r="K44" s="77"/>
      <c r="M44" s="128"/>
      <c r="N44" s="126"/>
    </row>
    <row r="45" spans="2:16" x14ac:dyDescent="0.2">
      <c r="B45" s="52" t="s">
        <v>340</v>
      </c>
      <c r="C45" s="379">
        <f>AnnualTaxState</f>
        <v>0</v>
      </c>
      <c r="D45" s="7"/>
      <c r="E45" s="262"/>
      <c r="F45" s="244"/>
      <c r="G45" s="162"/>
      <c r="H45" s="162"/>
      <c r="I45" s="244"/>
      <c r="J45" s="162"/>
      <c r="K45" s="45"/>
      <c r="M45" s="128"/>
      <c r="N45" s="126"/>
    </row>
    <row r="46" spans="2:16" x14ac:dyDescent="0.2">
      <c r="B46" s="52" t="s">
        <v>159</v>
      </c>
      <c r="C46" s="158">
        <v>0</v>
      </c>
      <c r="D46" s="7"/>
      <c r="E46" s="262"/>
      <c r="F46" s="244"/>
      <c r="G46" s="162"/>
      <c r="H46" s="162"/>
      <c r="I46" s="244"/>
      <c r="J46" s="162"/>
      <c r="K46" s="45"/>
      <c r="M46" s="128"/>
      <c r="N46" s="126"/>
      <c r="O46" s="7"/>
      <c r="P46" s="7"/>
    </row>
    <row r="47" spans="2:16" x14ac:dyDescent="0.2">
      <c r="B47" s="52" t="s">
        <v>108</v>
      </c>
      <c r="C47" s="158">
        <v>0</v>
      </c>
      <c r="D47" s="7"/>
      <c r="E47" s="243"/>
      <c r="F47" s="244"/>
      <c r="G47" s="162"/>
      <c r="H47" s="162"/>
      <c r="I47" s="244"/>
      <c r="J47" s="162"/>
      <c r="K47" s="9"/>
      <c r="M47" s="128"/>
      <c r="N47" s="126"/>
      <c r="P47" s="7"/>
    </row>
    <row r="48" spans="2:16" x14ac:dyDescent="0.2">
      <c r="B48" s="54" t="s">
        <v>0</v>
      </c>
      <c r="C48" s="154"/>
      <c r="E48" s="243"/>
      <c r="F48" s="244"/>
      <c r="G48" s="162"/>
      <c r="H48" s="162"/>
      <c r="I48" s="244"/>
      <c r="J48" s="162"/>
      <c r="K48" s="77"/>
      <c r="M48" s="128"/>
      <c r="N48" s="126"/>
      <c r="P48" s="7"/>
    </row>
    <row r="49" spans="2:16" x14ac:dyDescent="0.2">
      <c r="B49" s="53" t="s">
        <v>114</v>
      </c>
      <c r="C49" s="159">
        <v>0</v>
      </c>
      <c r="E49" s="243"/>
      <c r="F49" s="244"/>
      <c r="G49" s="162"/>
      <c r="H49" s="162"/>
      <c r="I49" s="244"/>
      <c r="J49" s="162"/>
      <c r="K49" s="45"/>
      <c r="M49" s="128"/>
      <c r="N49" s="126"/>
      <c r="P49" s="7"/>
    </row>
    <row r="50" spans="2:16" x14ac:dyDescent="0.2">
      <c r="B50" s="53" t="s">
        <v>116</v>
      </c>
      <c r="C50" s="337">
        <f>total_installed_cost*prop_tax_cost_assessed_percent/100</f>
        <v>0</v>
      </c>
      <c r="E50" s="243"/>
      <c r="F50" s="244"/>
      <c r="G50" s="162"/>
      <c r="H50" s="162"/>
      <c r="I50" s="244"/>
      <c r="J50" s="162"/>
      <c r="K50" s="9"/>
      <c r="M50" s="128"/>
      <c r="N50" s="126"/>
      <c r="P50" s="9"/>
    </row>
    <row r="51" spans="2:16" x14ac:dyDescent="0.2">
      <c r="B51" s="53" t="s">
        <v>115</v>
      </c>
      <c r="C51" s="158">
        <v>0</v>
      </c>
      <c r="E51" s="243"/>
      <c r="F51" s="244"/>
      <c r="G51" s="162"/>
      <c r="H51" s="162"/>
      <c r="I51" s="244"/>
      <c r="J51" s="162"/>
      <c r="K51" s="15"/>
      <c r="M51" s="128"/>
      <c r="N51" s="126"/>
      <c r="P51" s="7"/>
    </row>
    <row r="52" spans="2:16" x14ac:dyDescent="0.2">
      <c r="B52" s="53" t="s">
        <v>117</v>
      </c>
      <c r="C52" s="158">
        <v>0</v>
      </c>
      <c r="E52" s="243"/>
      <c r="F52" s="244"/>
      <c r="G52" s="162"/>
      <c r="H52" s="162"/>
      <c r="I52" s="244"/>
      <c r="J52" s="162"/>
      <c r="K52" s="9"/>
      <c r="M52" s="128"/>
      <c r="N52" s="126"/>
      <c r="P52" s="7"/>
    </row>
    <row r="53" spans="2:16" x14ac:dyDescent="0.2">
      <c r="B53" s="42" t="s">
        <v>50</v>
      </c>
      <c r="C53" s="154"/>
      <c r="E53" s="243"/>
      <c r="F53" s="244"/>
      <c r="G53" s="162"/>
      <c r="H53" s="162"/>
      <c r="I53" s="244"/>
      <c r="J53" s="162"/>
      <c r="K53" s="9"/>
      <c r="M53" s="128"/>
      <c r="N53" s="126"/>
      <c r="P53" s="7"/>
    </row>
    <row r="54" spans="2:16" x14ac:dyDescent="0.2">
      <c r="B54" s="51" t="s">
        <v>184</v>
      </c>
      <c r="C54" s="153">
        <v>0</v>
      </c>
      <c r="E54" s="243"/>
      <c r="F54" s="244"/>
      <c r="G54" s="162"/>
      <c r="H54" s="162"/>
      <c r="I54" s="244"/>
      <c r="J54" s="162"/>
      <c r="K54" s="7"/>
      <c r="M54" s="128"/>
      <c r="N54" s="126"/>
      <c r="P54" s="7"/>
    </row>
    <row r="55" spans="2:16" x14ac:dyDescent="0.2">
      <c r="B55" s="51" t="s">
        <v>183</v>
      </c>
      <c r="C55" s="337">
        <f>total_installed_cost*salvage_percentage/100</f>
        <v>0</v>
      </c>
      <c r="G55" s="162"/>
      <c r="H55" s="162"/>
      <c r="I55" s="244"/>
      <c r="J55" s="162"/>
      <c r="K55" s="9"/>
      <c r="M55" s="128"/>
      <c r="N55" s="126"/>
      <c r="P55" s="7"/>
    </row>
    <row r="56" spans="2:16" x14ac:dyDescent="0.2">
      <c r="B56" s="7"/>
      <c r="C56" s="160"/>
      <c r="E56" s="9"/>
      <c r="G56" s="7"/>
      <c r="H56" s="7"/>
      <c r="I56" s="29"/>
      <c r="J56" s="9"/>
      <c r="K56" s="9"/>
      <c r="M56" s="128"/>
      <c r="N56" s="126"/>
      <c r="P56" s="7"/>
    </row>
    <row r="57" spans="2:16" ht="13.5" thickBot="1" x14ac:dyDescent="0.25">
      <c r="B57" s="299" t="s">
        <v>121</v>
      </c>
      <c r="C57" s="300"/>
      <c r="E57" s="9"/>
      <c r="G57" s="7"/>
      <c r="H57" s="7"/>
      <c r="I57" s="29"/>
      <c r="J57" s="9"/>
      <c r="K57" s="9"/>
      <c r="M57" s="128"/>
      <c r="N57" s="126"/>
      <c r="P57" s="7"/>
    </row>
    <row r="58" spans="2:16" x14ac:dyDescent="0.2">
      <c r="B58" s="362" t="s">
        <v>295</v>
      </c>
      <c r="C58" s="363"/>
      <c r="E58" s="9"/>
      <c r="G58" s="7"/>
      <c r="H58" s="7"/>
      <c r="I58" s="29"/>
      <c r="J58" s="9"/>
      <c r="K58" s="9"/>
      <c r="M58" s="128"/>
      <c r="N58" s="126"/>
      <c r="P58" s="7"/>
    </row>
    <row r="59" spans="2:16" x14ac:dyDescent="0.2">
      <c r="B59" s="332" t="s">
        <v>413</v>
      </c>
      <c r="C59" s="333" t="s">
        <v>181</v>
      </c>
      <c r="E59" s="9"/>
      <c r="G59" s="7"/>
      <c r="H59" s="7"/>
      <c r="I59" s="29"/>
      <c r="J59" s="9"/>
      <c r="K59" s="9"/>
      <c r="M59" s="128"/>
      <c r="N59" s="126"/>
      <c r="P59" s="7"/>
    </row>
    <row r="60" spans="2:16" x14ac:dyDescent="0.2">
      <c r="B60" s="332" t="s">
        <v>414</v>
      </c>
      <c r="C60" s="333" t="s">
        <v>287</v>
      </c>
      <c r="E60" s="9"/>
      <c r="G60" s="7"/>
      <c r="H60" s="7"/>
      <c r="I60" s="29"/>
      <c r="J60" s="9"/>
      <c r="K60" s="9"/>
      <c r="M60" s="128"/>
      <c r="N60" s="126"/>
      <c r="P60" s="7"/>
    </row>
    <row r="61" spans="2:16" x14ac:dyDescent="0.2">
      <c r="B61" s="332" t="s">
        <v>410</v>
      </c>
      <c r="C61" s="333">
        <v>0</v>
      </c>
      <c r="E61" s="9"/>
      <c r="G61" s="7"/>
      <c r="H61" s="7"/>
      <c r="I61" s="29"/>
      <c r="J61" s="9"/>
      <c r="K61" s="9"/>
      <c r="M61" s="128"/>
      <c r="N61" s="126"/>
      <c r="P61" s="7"/>
    </row>
    <row r="62" spans="2:16" x14ac:dyDescent="0.2">
      <c r="B62" s="404" t="s">
        <v>411</v>
      </c>
      <c r="C62" s="333" t="s">
        <v>18</v>
      </c>
      <c r="E62" s="9"/>
      <c r="G62" s="7"/>
      <c r="H62" s="7"/>
      <c r="I62" s="29"/>
      <c r="J62" s="9"/>
      <c r="K62" s="9"/>
      <c r="M62" s="128"/>
      <c r="N62" s="126"/>
      <c r="P62" s="7"/>
    </row>
    <row r="63" spans="2:16" x14ac:dyDescent="0.2">
      <c r="B63" s="404" t="s">
        <v>415</v>
      </c>
      <c r="C63" s="405">
        <v>100</v>
      </c>
      <c r="E63" s="9"/>
      <c r="G63" s="7"/>
      <c r="H63" s="7"/>
      <c r="I63" s="29"/>
      <c r="J63" s="9"/>
      <c r="K63" s="9"/>
      <c r="M63" s="128"/>
      <c r="N63" s="126"/>
      <c r="P63" s="7"/>
    </row>
    <row r="64" spans="2:16" ht="13.5" thickBot="1" x14ac:dyDescent="0.25">
      <c r="B64" s="334" t="s">
        <v>409</v>
      </c>
      <c r="C64" s="335" t="s">
        <v>297</v>
      </c>
      <c r="E64" s="9"/>
      <c r="G64" s="7"/>
      <c r="H64" s="7"/>
      <c r="I64" s="29"/>
      <c r="J64" s="9"/>
      <c r="K64" s="9"/>
      <c r="M64" s="128"/>
      <c r="N64" s="126"/>
      <c r="P64" s="7"/>
    </row>
    <row r="65" spans="2:16" x14ac:dyDescent="0.2">
      <c r="B65" s="311" t="s">
        <v>264</v>
      </c>
      <c r="C65" s="301"/>
      <c r="E65" s="160"/>
      <c r="G65" s="7"/>
      <c r="H65" s="7"/>
      <c r="I65" s="29"/>
      <c r="J65" s="9"/>
      <c r="K65" s="9"/>
      <c r="M65" s="128"/>
      <c r="N65" s="126"/>
      <c r="P65" s="7"/>
    </row>
    <row r="66" spans="2:16" x14ac:dyDescent="0.2">
      <c r="B66" s="52" t="s">
        <v>122</v>
      </c>
      <c r="C66" s="239">
        <v>0</v>
      </c>
      <c r="D66" s="110"/>
      <c r="E66" s="160"/>
      <c r="G66" s="7"/>
      <c r="H66" s="7"/>
      <c r="I66" s="29"/>
      <c r="J66" s="9"/>
      <c r="K66" s="9"/>
      <c r="M66" s="128"/>
      <c r="N66" s="126"/>
      <c r="P66" s="7"/>
    </row>
    <row r="67" spans="2:16" x14ac:dyDescent="0.2">
      <c r="B67" s="52" t="s">
        <v>296</v>
      </c>
      <c r="C67" s="239">
        <v>0</v>
      </c>
      <c r="D67" s="110"/>
      <c r="E67" s="160"/>
      <c r="G67" s="7"/>
      <c r="H67" s="7"/>
      <c r="I67" s="29"/>
      <c r="J67" s="9"/>
      <c r="K67" s="9"/>
      <c r="M67" s="128"/>
      <c r="N67" s="126"/>
      <c r="P67" s="7"/>
    </row>
    <row r="68" spans="2:16" x14ac:dyDescent="0.2">
      <c r="B68" s="52" t="s">
        <v>123</v>
      </c>
      <c r="C68" s="158">
        <v>0</v>
      </c>
      <c r="D68" s="110"/>
      <c r="E68" s="160"/>
      <c r="G68" s="7"/>
      <c r="H68" s="7"/>
      <c r="I68" s="29"/>
      <c r="J68" s="9"/>
      <c r="K68" s="9"/>
      <c r="M68" s="128"/>
      <c r="N68" s="126"/>
      <c r="P68" s="7"/>
    </row>
    <row r="69" spans="2:16" x14ac:dyDescent="0.2">
      <c r="B69" s="52" t="s">
        <v>124</v>
      </c>
      <c r="C69" s="145">
        <v>0</v>
      </c>
      <c r="D69" s="110"/>
      <c r="E69" s="209"/>
      <c r="G69" s="7"/>
      <c r="H69" s="7"/>
      <c r="I69" s="29"/>
      <c r="J69" s="9"/>
      <c r="K69" s="9"/>
      <c r="M69" s="128"/>
      <c r="N69" s="126"/>
      <c r="P69" s="7"/>
    </row>
    <row r="70" spans="2:16" x14ac:dyDescent="0.2">
      <c r="B70" s="52" t="s">
        <v>125</v>
      </c>
      <c r="C70" s="158">
        <v>0</v>
      </c>
      <c r="D70" s="110"/>
      <c r="E70" s="209"/>
      <c r="G70" s="7"/>
      <c r="H70" s="7"/>
      <c r="I70" s="29"/>
      <c r="J70" s="9"/>
      <c r="K70" s="9"/>
      <c r="M70" s="128"/>
      <c r="N70" s="126"/>
      <c r="P70" s="7"/>
    </row>
    <row r="71" spans="2:16" x14ac:dyDescent="0.2">
      <c r="B71" s="52" t="s">
        <v>269</v>
      </c>
      <c r="C71" s="272">
        <v>0</v>
      </c>
      <c r="D71" s="336"/>
      <c r="G71" s="7"/>
      <c r="H71" s="7"/>
      <c r="I71" s="29"/>
      <c r="J71" s="9"/>
      <c r="K71" s="9"/>
      <c r="M71" s="128"/>
      <c r="N71" s="126"/>
      <c r="P71" s="7"/>
    </row>
    <row r="72" spans="2:16" x14ac:dyDescent="0.2">
      <c r="B72" s="7"/>
      <c r="C72" s="137"/>
      <c r="G72" s="7"/>
      <c r="H72" s="7"/>
      <c r="I72" s="29"/>
      <c r="J72" s="9"/>
      <c r="K72" s="9"/>
      <c r="M72" s="128"/>
      <c r="N72" s="126"/>
      <c r="P72" s="7"/>
    </row>
    <row r="73" spans="2:16" x14ac:dyDescent="0.2">
      <c r="B73" s="5" t="s">
        <v>126</v>
      </c>
      <c r="C73" s="138"/>
      <c r="G73" s="7"/>
      <c r="H73" s="7"/>
      <c r="I73" s="29"/>
      <c r="J73" s="9"/>
      <c r="K73" s="9"/>
      <c r="M73" s="128"/>
      <c r="N73" s="126"/>
      <c r="P73" s="7"/>
    </row>
    <row r="74" spans="2:16" x14ac:dyDescent="0.2">
      <c r="B74" s="51" t="s">
        <v>127</v>
      </c>
      <c r="C74" s="139">
        <v>0</v>
      </c>
      <c r="G74" s="7"/>
      <c r="H74" s="7"/>
      <c r="I74" s="29"/>
      <c r="J74" s="9"/>
      <c r="K74" s="9"/>
      <c r="M74" s="128"/>
      <c r="N74" s="126"/>
      <c r="P74" s="7"/>
    </row>
    <row r="75" spans="2:16" x14ac:dyDescent="0.2">
      <c r="B75" s="7"/>
      <c r="C75" s="137"/>
      <c r="G75" s="7"/>
      <c r="H75" s="7"/>
      <c r="I75" s="29"/>
      <c r="J75" s="9"/>
      <c r="K75" s="9"/>
      <c r="M75" s="128"/>
      <c r="N75" s="126"/>
      <c r="P75" s="7"/>
    </row>
    <row r="76" spans="2:16" x14ac:dyDescent="0.2">
      <c r="B76" s="5" t="s">
        <v>139</v>
      </c>
      <c r="C76" s="138"/>
      <c r="H76" s="7"/>
      <c r="J76" s="9"/>
      <c r="K76" s="9"/>
      <c r="M76" s="128"/>
      <c r="N76" s="126"/>
      <c r="P76" s="7"/>
    </row>
    <row r="77" spans="2:16" x14ac:dyDescent="0.2">
      <c r="B77" s="51" t="s">
        <v>185</v>
      </c>
      <c r="C77" s="139">
        <v>0</v>
      </c>
      <c r="H77" s="7"/>
      <c r="J77" s="9"/>
      <c r="K77" s="9"/>
      <c r="M77" s="128"/>
      <c r="N77" s="126"/>
      <c r="P77" s="7"/>
    </row>
    <row r="78" spans="2:16" x14ac:dyDescent="0.2">
      <c r="C78" s="140"/>
      <c r="H78" s="7"/>
      <c r="J78" s="9"/>
      <c r="K78" s="9"/>
      <c r="M78" s="128"/>
      <c r="N78" s="126"/>
      <c r="P78" s="7"/>
    </row>
    <row r="79" spans="2:16" x14ac:dyDescent="0.2">
      <c r="B79" s="5" t="s">
        <v>224</v>
      </c>
      <c r="C79" s="8"/>
      <c r="D79" s="8"/>
      <c r="E79" s="8"/>
      <c r="F79" s="8"/>
      <c r="G79" s="8"/>
      <c r="H79" s="8"/>
      <c r="I79" s="6"/>
      <c r="J79" s="9"/>
      <c r="K79" s="9"/>
      <c r="M79" s="128"/>
      <c r="N79" s="126"/>
      <c r="P79" s="7"/>
    </row>
    <row r="80" spans="2:16" ht="25.5" x14ac:dyDescent="0.2">
      <c r="B80" s="51"/>
      <c r="C80" s="293" t="s">
        <v>133</v>
      </c>
      <c r="D80" s="292" t="s">
        <v>134</v>
      </c>
      <c r="E80" s="292" t="s">
        <v>135</v>
      </c>
      <c r="F80" s="292" t="s">
        <v>136</v>
      </c>
      <c r="G80" s="292" t="s">
        <v>26</v>
      </c>
      <c r="H80" s="292" t="s">
        <v>27</v>
      </c>
      <c r="I80" s="294" t="s">
        <v>137</v>
      </c>
      <c r="J80" s="9"/>
      <c r="K80" s="9"/>
      <c r="M80" s="128"/>
      <c r="N80" s="126"/>
      <c r="P80" s="7"/>
    </row>
    <row r="81" spans="2:16" x14ac:dyDescent="0.2">
      <c r="B81" s="51" t="s">
        <v>128</v>
      </c>
      <c r="C81" s="250">
        <v>0</v>
      </c>
      <c r="D81" s="252">
        <v>0</v>
      </c>
      <c r="E81" s="206">
        <v>0</v>
      </c>
      <c r="F81" s="255">
        <v>0</v>
      </c>
      <c r="G81" s="250">
        <f>C81/100*total_installed_cost</f>
        <v>0</v>
      </c>
      <c r="H81" s="250">
        <f>G81*F81/100*E81/12*0.5</f>
        <v>0</v>
      </c>
      <c r="I81" s="250">
        <f>H81+D81/100*G81</f>
        <v>0</v>
      </c>
      <c r="J81" s="9"/>
      <c r="K81" s="9"/>
      <c r="M81" s="128"/>
      <c r="N81" s="126"/>
      <c r="P81" s="7"/>
    </row>
    <row r="82" spans="2:16" x14ac:dyDescent="0.2">
      <c r="B82" s="51" t="s">
        <v>129</v>
      </c>
      <c r="C82" s="250">
        <v>0</v>
      </c>
      <c r="D82" s="252">
        <v>0</v>
      </c>
      <c r="E82" s="206">
        <v>0</v>
      </c>
      <c r="F82" s="255">
        <v>0</v>
      </c>
      <c r="G82" s="250">
        <f>C82/100*total_installed_cost</f>
        <v>0</v>
      </c>
      <c r="H82" s="250">
        <f>G82*F82/100*E82/12*0.5</f>
        <v>0</v>
      </c>
      <c r="I82" s="250">
        <f t="shared" ref="I82:I85" si="0">H82+D82/100*G82</f>
        <v>0</v>
      </c>
      <c r="J82" s="9"/>
      <c r="K82" s="9"/>
      <c r="M82" s="128"/>
      <c r="N82" s="126"/>
      <c r="P82" s="7"/>
    </row>
    <row r="83" spans="2:16" x14ac:dyDescent="0.2">
      <c r="B83" s="51" t="s">
        <v>130</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131</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132</v>
      </c>
      <c r="C85" s="251">
        <v>0</v>
      </c>
      <c r="D85" s="253">
        <v>0</v>
      </c>
      <c r="E85" s="254">
        <v>0</v>
      </c>
      <c r="F85" s="256">
        <v>0</v>
      </c>
      <c r="G85" s="250">
        <f>C85/100*total_installed_cost</f>
        <v>0</v>
      </c>
      <c r="H85" s="250">
        <f>G85*F85/100*E85/12*0.5</f>
        <v>0</v>
      </c>
      <c r="I85" s="250">
        <f t="shared" si="0"/>
        <v>0</v>
      </c>
      <c r="J85" s="9"/>
      <c r="K85" s="9"/>
      <c r="M85" s="128"/>
      <c r="N85" s="126"/>
      <c r="P85" s="7"/>
    </row>
    <row r="86" spans="2:16" x14ac:dyDescent="0.2">
      <c r="B86" s="56" t="s">
        <v>138</v>
      </c>
      <c r="C86" s="57"/>
      <c r="D86" s="43"/>
      <c r="E86" s="43"/>
      <c r="F86" s="58"/>
      <c r="G86" s="59">
        <f>SUM(G81:G85)</f>
        <v>0</v>
      </c>
      <c r="H86" s="60">
        <f>SUM(H81:H85)</f>
        <v>0</v>
      </c>
      <c r="I86" s="61">
        <f>SUM(I81:I85)</f>
        <v>0</v>
      </c>
      <c r="J86" s="9"/>
      <c r="K86" s="9"/>
      <c r="M86" s="128"/>
      <c r="N86" s="126"/>
      <c r="P86" s="7"/>
    </row>
    <row r="87" spans="2:16" x14ac:dyDescent="0.2">
      <c r="C87" s="140"/>
      <c r="H87" s="7"/>
      <c r="J87" s="9"/>
      <c r="K87" s="9"/>
      <c r="M87" s="128"/>
      <c r="N87" s="126"/>
      <c r="P87" s="7"/>
    </row>
    <row r="88" spans="2:16" x14ac:dyDescent="0.2">
      <c r="B88" s="5" t="s">
        <v>140</v>
      </c>
      <c r="C88" s="8"/>
      <c r="D88" s="8"/>
      <c r="E88" s="8"/>
      <c r="F88" s="260"/>
      <c r="G88" s="7"/>
      <c r="H88" s="7"/>
      <c r="I88" s="9"/>
      <c r="J88" s="9"/>
      <c r="K88" s="9"/>
      <c r="M88" s="128"/>
      <c r="N88" s="126"/>
      <c r="P88" s="7"/>
    </row>
    <row r="89" spans="2:16" x14ac:dyDescent="0.2">
      <c r="B89" s="51" t="s">
        <v>141</v>
      </c>
      <c r="C89" s="161">
        <v>0</v>
      </c>
      <c r="D89" s="9"/>
      <c r="E89" s="9"/>
      <c r="F89" s="260"/>
      <c r="G89" s="7"/>
      <c r="H89" s="7"/>
      <c r="I89" s="9"/>
      <c r="J89" s="9"/>
      <c r="K89" s="9"/>
      <c r="M89" s="128"/>
      <c r="N89" s="126"/>
      <c r="P89" s="7"/>
    </row>
    <row r="90" spans="2:16" x14ac:dyDescent="0.2">
      <c r="B90" s="51" t="s">
        <v>150</v>
      </c>
      <c r="C90" s="161">
        <v>0</v>
      </c>
      <c r="D90" s="9"/>
      <c r="E90" s="9"/>
      <c r="F90" s="260"/>
      <c r="G90" s="7"/>
      <c r="H90" s="7"/>
      <c r="I90" s="9"/>
      <c r="J90" s="9"/>
      <c r="K90" s="9"/>
      <c r="M90" s="128"/>
      <c r="N90" s="126"/>
      <c r="P90" s="7"/>
    </row>
    <row r="91" spans="2:16" x14ac:dyDescent="0.2">
      <c r="B91" s="11" t="s">
        <v>142</v>
      </c>
      <c r="C91" s="161">
        <v>0</v>
      </c>
      <c r="D91" s="9"/>
      <c r="E91" s="9"/>
      <c r="F91" s="260"/>
      <c r="G91" s="7"/>
      <c r="H91" s="7"/>
      <c r="I91" s="9"/>
      <c r="J91" s="9"/>
      <c r="K91" s="9"/>
      <c r="M91" s="128"/>
      <c r="N91" s="126"/>
      <c r="P91" s="7"/>
    </row>
    <row r="92" spans="2:16" x14ac:dyDescent="0.2">
      <c r="B92" s="11" t="s">
        <v>316</v>
      </c>
      <c r="C92" s="161">
        <v>0</v>
      </c>
      <c r="D92" s="9"/>
      <c r="E92" s="9"/>
      <c r="F92" s="260"/>
      <c r="G92" s="7"/>
      <c r="H92" s="7"/>
      <c r="I92" s="9"/>
      <c r="J92" s="9"/>
      <c r="K92" s="9"/>
      <c r="M92" s="128"/>
      <c r="N92" s="126"/>
      <c r="P92" s="7"/>
    </row>
    <row r="93" spans="2:16" x14ac:dyDescent="0.2">
      <c r="B93" s="51" t="s">
        <v>143</v>
      </c>
      <c r="C93" s="135" t="s">
        <v>196</v>
      </c>
      <c r="D93" s="292" t="s">
        <v>147</v>
      </c>
      <c r="E93" s="316" t="s">
        <v>148</v>
      </c>
      <c r="F93" s="260"/>
      <c r="G93" s="7"/>
      <c r="H93" s="7"/>
      <c r="I93" s="9"/>
      <c r="J93" s="9"/>
      <c r="K93" s="9"/>
      <c r="M93" s="128"/>
      <c r="N93" s="126"/>
      <c r="P93" s="7"/>
    </row>
    <row r="94" spans="2:16" x14ac:dyDescent="0.2">
      <c r="B94" s="65" t="s">
        <v>144</v>
      </c>
      <c r="C94" s="161">
        <v>0</v>
      </c>
      <c r="D94" s="337">
        <f>C94*system_capacity</f>
        <v>0</v>
      </c>
      <c r="E94" s="317">
        <v>0</v>
      </c>
      <c r="F94" s="260"/>
      <c r="G94" s="7"/>
      <c r="H94" s="7"/>
      <c r="I94" s="9"/>
      <c r="J94" s="9"/>
      <c r="K94" s="9"/>
      <c r="M94" s="128"/>
      <c r="N94" s="126"/>
      <c r="P94" s="7"/>
    </row>
    <row r="95" spans="2:16" x14ac:dyDescent="0.2">
      <c r="B95" s="52" t="s">
        <v>146</v>
      </c>
      <c r="C95" s="161">
        <v>0</v>
      </c>
      <c r="D95" s="337">
        <f>C95*system_capacity</f>
        <v>0</v>
      </c>
      <c r="E95" s="317">
        <v>0</v>
      </c>
      <c r="F95" s="260"/>
      <c r="G95" s="7"/>
      <c r="H95" s="7"/>
      <c r="I95" s="9"/>
      <c r="J95" s="9"/>
      <c r="K95" s="9"/>
      <c r="M95" s="128"/>
      <c r="N95" s="126"/>
      <c r="P95" s="7"/>
    </row>
    <row r="96" spans="2:16" x14ac:dyDescent="0.2">
      <c r="B96" s="78" t="s">
        <v>145</v>
      </c>
      <c r="C96" s="161">
        <v>0</v>
      </c>
      <c r="D96" s="337">
        <f>C96*system_capacity</f>
        <v>0</v>
      </c>
      <c r="E96" s="317">
        <v>0</v>
      </c>
      <c r="F96" s="260"/>
      <c r="G96" s="7"/>
      <c r="H96" s="7"/>
      <c r="I96" s="9"/>
      <c r="J96" s="9"/>
      <c r="K96" s="9"/>
      <c r="M96" s="128"/>
      <c r="N96" s="126"/>
      <c r="P96" s="7"/>
    </row>
    <row r="97" spans="2:17" x14ac:dyDescent="0.2">
      <c r="B97" s="55" t="s">
        <v>149</v>
      </c>
      <c r="C97" s="44"/>
      <c r="D97" s="315"/>
      <c r="E97" s="315"/>
      <c r="F97" s="260"/>
      <c r="G97" s="7"/>
      <c r="H97" s="7"/>
      <c r="I97" s="9"/>
      <c r="J97" s="9"/>
      <c r="K97" s="9"/>
      <c r="M97" s="128"/>
      <c r="N97" s="126"/>
      <c r="P97" s="7"/>
    </row>
    <row r="98" spans="2:17" x14ac:dyDescent="0.2">
      <c r="B98" s="63" t="s">
        <v>4</v>
      </c>
      <c r="C98" s="314" t="s">
        <v>44</v>
      </c>
      <c r="D98" s="260"/>
      <c r="E98" s="9"/>
      <c r="F98" s="260"/>
      <c r="G98" s="7"/>
      <c r="H98" s="7"/>
      <c r="I98" s="9"/>
      <c r="J98" s="9"/>
      <c r="K98" s="9"/>
      <c r="M98" s="128"/>
      <c r="N98" s="126"/>
      <c r="P98" s="7"/>
    </row>
    <row r="99" spans="2:17" x14ac:dyDescent="0.2">
      <c r="B99" s="63" t="s">
        <v>5</v>
      </c>
      <c r="C99" s="314" t="s">
        <v>44</v>
      </c>
      <c r="D99" s="318"/>
      <c r="E99" s="319"/>
      <c r="F99" s="260"/>
      <c r="G99" s="7"/>
      <c r="H99" s="7"/>
      <c r="I99" s="9"/>
      <c r="J99" s="9"/>
      <c r="K99" s="9"/>
      <c r="M99" s="128"/>
      <c r="N99" s="126"/>
      <c r="P99" s="7"/>
    </row>
    <row r="100" spans="2:17" x14ac:dyDescent="0.2">
      <c r="G100" s="7"/>
      <c r="H100" s="7"/>
      <c r="I100" s="9"/>
      <c r="J100" s="9"/>
      <c r="K100" s="9"/>
      <c r="M100" s="128"/>
      <c r="N100" s="126"/>
      <c r="P100" s="7"/>
    </row>
    <row r="101" spans="2:17" x14ac:dyDescent="0.2">
      <c r="B101" s="5" t="s">
        <v>151</v>
      </c>
      <c r="C101" s="8"/>
      <c r="D101" s="8"/>
      <c r="E101" s="8"/>
      <c r="F101" s="6"/>
      <c r="G101" s="7"/>
      <c r="H101" s="7"/>
      <c r="I101" s="9"/>
      <c r="J101" s="9"/>
      <c r="K101" s="9"/>
      <c r="M101" s="128"/>
      <c r="N101" s="126"/>
      <c r="P101" s="7"/>
    </row>
    <row r="102" spans="2:17" x14ac:dyDescent="0.2">
      <c r="B102" s="42" t="s">
        <v>2</v>
      </c>
      <c r="C102" s="43"/>
      <c r="D102" s="66"/>
      <c r="E102" s="407" t="s">
        <v>256</v>
      </c>
      <c r="F102" s="408"/>
      <c r="G102" s="7"/>
      <c r="H102" s="7"/>
      <c r="I102" s="7"/>
      <c r="J102" s="7"/>
      <c r="K102" s="7"/>
      <c r="M102" s="128"/>
      <c r="N102" s="126"/>
    </row>
    <row r="103" spans="2:17" x14ac:dyDescent="0.2">
      <c r="B103" s="65" t="s">
        <v>153</v>
      </c>
      <c r="C103" s="10" t="s">
        <v>221</v>
      </c>
      <c r="D103" s="76"/>
      <c r="E103" s="292" t="s">
        <v>4</v>
      </c>
      <c r="F103" s="292" t="s">
        <v>5</v>
      </c>
      <c r="G103" s="7"/>
      <c r="H103" s="7"/>
      <c r="I103" s="9"/>
      <c r="J103" s="9"/>
      <c r="K103" s="9"/>
      <c r="M103" s="128"/>
      <c r="N103" s="126"/>
    </row>
    <row r="104" spans="2:17" x14ac:dyDescent="0.2">
      <c r="B104" s="64" t="s">
        <v>154</v>
      </c>
      <c r="C104" s="184">
        <v>0</v>
      </c>
      <c r="D104" s="46"/>
      <c r="E104" s="85" t="s">
        <v>17</v>
      </c>
      <c r="F104" s="85" t="s">
        <v>17</v>
      </c>
      <c r="G104" s="7"/>
      <c r="H104" s="7"/>
      <c r="I104" s="9"/>
      <c r="J104" s="9"/>
      <c r="K104" s="9"/>
      <c r="M104" s="128"/>
      <c r="N104" s="126"/>
    </row>
    <row r="105" spans="2:17" x14ac:dyDescent="0.2">
      <c r="B105" s="64" t="s">
        <v>155</v>
      </c>
      <c r="C105" s="184">
        <v>0</v>
      </c>
      <c r="D105" s="68"/>
      <c r="E105" s="75" t="s">
        <v>18</v>
      </c>
      <c r="F105" s="71" t="s">
        <v>18</v>
      </c>
      <c r="G105" s="7"/>
      <c r="I105" s="9"/>
      <c r="J105" s="9"/>
      <c r="K105" s="9"/>
      <c r="M105" s="128"/>
      <c r="N105" s="126"/>
    </row>
    <row r="106" spans="2:17" x14ac:dyDescent="0.2">
      <c r="B106" s="63" t="s">
        <v>158</v>
      </c>
      <c r="C106" s="12" t="s">
        <v>7</v>
      </c>
      <c r="D106" s="17" t="s">
        <v>178</v>
      </c>
      <c r="E106" s="72"/>
      <c r="F106" s="73"/>
      <c r="G106" s="7"/>
      <c r="H106" s="7"/>
      <c r="I106" s="9"/>
      <c r="J106" s="9"/>
      <c r="K106" s="9"/>
      <c r="M106" s="128"/>
      <c r="N106" s="126"/>
    </row>
    <row r="107" spans="2:17" x14ac:dyDescent="0.2">
      <c r="B107" s="64" t="s">
        <v>156</v>
      </c>
      <c r="C107" s="135">
        <v>0</v>
      </c>
      <c r="D107" s="62">
        <v>9.9999999999999998E+37</v>
      </c>
      <c r="E107" s="69" t="s">
        <v>17</v>
      </c>
      <c r="F107" s="69" t="s">
        <v>17</v>
      </c>
      <c r="G107" s="7"/>
      <c r="I107" s="9"/>
      <c r="J107" s="9"/>
      <c r="K107" s="9"/>
      <c r="M107" s="128"/>
      <c r="N107" s="126"/>
    </row>
    <row r="108" spans="2:17" ht="13.5" thickBot="1" x14ac:dyDescent="0.25">
      <c r="B108" s="359" t="s">
        <v>157</v>
      </c>
      <c r="C108" s="360">
        <v>0</v>
      </c>
      <c r="D108" s="361">
        <v>9.9999999999999998E+37</v>
      </c>
      <c r="E108" s="86" t="s">
        <v>18</v>
      </c>
      <c r="F108" s="86" t="s">
        <v>18</v>
      </c>
      <c r="G108" s="7"/>
      <c r="I108" s="9"/>
      <c r="J108" s="9"/>
      <c r="K108" s="9"/>
      <c r="M108" s="128"/>
      <c r="N108" s="126"/>
    </row>
    <row r="109" spans="2:17" x14ac:dyDescent="0.2">
      <c r="B109" s="356" t="s">
        <v>6</v>
      </c>
      <c r="C109" s="357" t="s">
        <v>9</v>
      </c>
      <c r="D109" s="358" t="s">
        <v>222</v>
      </c>
      <c r="E109" s="354" t="s">
        <v>220</v>
      </c>
      <c r="F109" s="260"/>
      <c r="G109" s="7"/>
      <c r="I109" s="9"/>
      <c r="J109" s="9"/>
      <c r="K109" s="9"/>
      <c r="M109" s="128"/>
      <c r="N109" s="126"/>
      <c r="Q109" s="7"/>
    </row>
    <row r="110" spans="2:17" x14ac:dyDescent="0.2">
      <c r="B110" s="63" t="s">
        <v>4</v>
      </c>
      <c r="C110" s="145">
        <v>0</v>
      </c>
      <c r="D110" s="185">
        <v>0</v>
      </c>
      <c r="E110" s="355">
        <v>0</v>
      </c>
      <c r="F110" s="260"/>
      <c r="G110" s="7"/>
      <c r="I110" s="9"/>
      <c r="J110" s="9"/>
      <c r="K110" s="9"/>
      <c r="M110" s="128"/>
      <c r="N110" s="126"/>
      <c r="Q110" s="7"/>
    </row>
    <row r="111" spans="2:17" x14ac:dyDescent="0.2">
      <c r="B111" s="63" t="s">
        <v>5</v>
      </c>
      <c r="C111" s="145">
        <v>0</v>
      </c>
      <c r="D111" s="185">
        <v>0</v>
      </c>
      <c r="E111" s="355">
        <v>0</v>
      </c>
      <c r="F111" s="260"/>
      <c r="G111" s="7"/>
      <c r="I111" s="9"/>
      <c r="J111" s="9"/>
      <c r="K111" s="9"/>
      <c r="M111" s="128"/>
      <c r="N111" s="126"/>
      <c r="Q111" s="7"/>
    </row>
    <row r="112" spans="2:17" x14ac:dyDescent="0.2">
      <c r="B112" s="48"/>
      <c r="C112" s="13"/>
      <c r="D112" s="14"/>
      <c r="E112" s="9"/>
      <c r="F112" s="9"/>
      <c r="G112" s="7"/>
      <c r="H112" s="7"/>
      <c r="I112" s="9"/>
      <c r="J112" s="9"/>
      <c r="K112" s="9"/>
      <c r="M112" s="128"/>
      <c r="N112" s="126"/>
      <c r="Q112" s="7"/>
    </row>
    <row r="113" spans="2:17" x14ac:dyDescent="0.2">
      <c r="B113" s="299" t="s">
        <v>152</v>
      </c>
      <c r="C113" s="322"/>
      <c r="D113" s="322"/>
      <c r="E113" s="322"/>
      <c r="F113" s="322"/>
      <c r="G113" s="322"/>
      <c r="H113" s="323"/>
      <c r="I113" s="49"/>
      <c r="K113" s="9"/>
      <c r="M113" s="128"/>
      <c r="N113" s="123"/>
      <c r="Q113" s="7"/>
    </row>
    <row r="114" spans="2:17" x14ac:dyDescent="0.2">
      <c r="B114" s="93" t="s">
        <v>16</v>
      </c>
      <c r="C114" s="313"/>
      <c r="D114" s="43"/>
      <c r="E114" s="92"/>
      <c r="F114" s="92"/>
      <c r="G114" s="92"/>
      <c r="H114" s="70"/>
      <c r="I114" s="9"/>
      <c r="K114" s="9"/>
      <c r="M114" s="128"/>
      <c r="N114" s="123"/>
    </row>
    <row r="115" spans="2:17" x14ac:dyDescent="0.2">
      <c r="B115" s="99" t="s">
        <v>153</v>
      </c>
      <c r="C115" s="88" t="s">
        <v>221</v>
      </c>
      <c r="D115" s="320"/>
      <c r="E115" s="74" t="s">
        <v>248</v>
      </c>
      <c r="F115" s="69" t="s">
        <v>249</v>
      </c>
      <c r="G115" s="69" t="s">
        <v>250</v>
      </c>
      <c r="H115" s="69" t="s">
        <v>251</v>
      </c>
      <c r="I115" s="7"/>
      <c r="K115" s="91"/>
      <c r="M115" s="128"/>
      <c r="N115" s="127"/>
    </row>
    <row r="116" spans="2:17" x14ac:dyDescent="0.2">
      <c r="B116" s="82" t="s">
        <v>154</v>
      </c>
      <c r="C116" s="186">
        <v>0</v>
      </c>
      <c r="D116" s="321"/>
      <c r="E116" s="87" t="s">
        <v>17</v>
      </c>
      <c r="F116" s="87" t="s">
        <v>17</v>
      </c>
      <c r="G116" s="85" t="s">
        <v>18</v>
      </c>
      <c r="H116" s="85" t="s">
        <v>18</v>
      </c>
      <c r="I116" s="7"/>
      <c r="K116" s="9"/>
      <c r="M116" s="128"/>
      <c r="N116" s="123"/>
    </row>
    <row r="117" spans="2:17" x14ac:dyDescent="0.2">
      <c r="B117" s="82" t="s">
        <v>155</v>
      </c>
      <c r="C117" s="186">
        <v>0</v>
      </c>
      <c r="D117" s="321"/>
      <c r="E117" s="87" t="s">
        <v>17</v>
      </c>
      <c r="F117" s="87" t="s">
        <v>17</v>
      </c>
      <c r="G117" s="85" t="s">
        <v>18</v>
      </c>
      <c r="H117" s="85" t="s">
        <v>18</v>
      </c>
      <c r="I117" s="7"/>
      <c r="K117" s="9"/>
      <c r="M117" s="128"/>
      <c r="N117" s="123"/>
    </row>
    <row r="118" spans="2:17" x14ac:dyDescent="0.2">
      <c r="B118" s="82" t="s">
        <v>165</v>
      </c>
      <c r="C118" s="186">
        <v>0</v>
      </c>
      <c r="D118" s="321"/>
      <c r="E118" s="87" t="s">
        <v>17</v>
      </c>
      <c r="F118" s="87" t="s">
        <v>17</v>
      </c>
      <c r="G118" s="87" t="s">
        <v>18</v>
      </c>
      <c r="H118" s="85" t="s">
        <v>18</v>
      </c>
      <c r="I118" s="7"/>
      <c r="K118" s="9"/>
      <c r="M118" s="128"/>
      <c r="N118" s="123"/>
    </row>
    <row r="119" spans="2:17" x14ac:dyDescent="0.2">
      <c r="B119" s="100" t="s">
        <v>166</v>
      </c>
      <c r="C119" s="187">
        <v>0</v>
      </c>
      <c r="D119" s="321"/>
      <c r="E119" s="87" t="s">
        <v>17</v>
      </c>
      <c r="F119" s="87" t="s">
        <v>17</v>
      </c>
      <c r="G119" s="71" t="s">
        <v>18</v>
      </c>
      <c r="H119" s="71" t="s">
        <v>18</v>
      </c>
      <c r="I119" s="7"/>
      <c r="K119" s="9"/>
      <c r="M119" s="128"/>
      <c r="N119" s="123"/>
    </row>
    <row r="120" spans="2:17" x14ac:dyDescent="0.2">
      <c r="B120" s="84" t="s">
        <v>158</v>
      </c>
      <c r="C120" s="89" t="s">
        <v>7</v>
      </c>
      <c r="D120" s="85" t="s">
        <v>178</v>
      </c>
      <c r="E120" s="90"/>
      <c r="F120" s="94"/>
      <c r="G120" s="94"/>
      <c r="H120" s="95"/>
      <c r="I120" s="121"/>
      <c r="K120" s="15"/>
      <c r="M120" s="128"/>
      <c r="N120" s="126"/>
    </row>
    <row r="121" spans="2:17" x14ac:dyDescent="0.2">
      <c r="B121" s="82" t="s">
        <v>156</v>
      </c>
      <c r="C121" s="135">
        <v>0</v>
      </c>
      <c r="D121" s="329">
        <v>9.9999999999999998E+37</v>
      </c>
      <c r="E121" s="87" t="s">
        <v>17</v>
      </c>
      <c r="F121" s="87" t="s">
        <v>17</v>
      </c>
      <c r="G121" s="85" t="s">
        <v>18</v>
      </c>
      <c r="H121" s="87" t="s">
        <v>18</v>
      </c>
      <c r="I121" s="7"/>
      <c r="K121" s="9"/>
      <c r="L121" s="9"/>
      <c r="M121" s="15"/>
      <c r="N121" s="9"/>
    </row>
    <row r="122" spans="2:17" x14ac:dyDescent="0.2">
      <c r="B122" s="82" t="s">
        <v>157</v>
      </c>
      <c r="C122" s="135">
        <v>0</v>
      </c>
      <c r="D122" s="329">
        <v>9.9999999999999998E+37</v>
      </c>
      <c r="E122" s="87" t="s">
        <v>17</v>
      </c>
      <c r="F122" s="87" t="s">
        <v>17</v>
      </c>
      <c r="G122" s="85" t="s">
        <v>18</v>
      </c>
      <c r="H122" s="85" t="s">
        <v>18</v>
      </c>
      <c r="I122" s="7"/>
      <c r="K122" s="9"/>
      <c r="L122" s="9"/>
      <c r="M122" s="15"/>
      <c r="N122" s="9"/>
    </row>
    <row r="123" spans="2:17" x14ac:dyDescent="0.2">
      <c r="B123" s="82" t="s">
        <v>167</v>
      </c>
      <c r="C123" s="135">
        <v>0</v>
      </c>
      <c r="D123" s="329">
        <v>9.9999999999999998E+37</v>
      </c>
      <c r="E123" s="87" t="s">
        <v>17</v>
      </c>
      <c r="F123" s="87" t="s">
        <v>17</v>
      </c>
      <c r="G123" s="85" t="s">
        <v>18</v>
      </c>
      <c r="H123" s="85" t="s">
        <v>18</v>
      </c>
      <c r="I123" s="7"/>
      <c r="K123" s="9"/>
      <c r="L123" s="9"/>
      <c r="M123" s="15"/>
      <c r="N123" s="9"/>
    </row>
    <row r="124" spans="2:17" ht="13.5" thickBot="1" x14ac:dyDescent="0.25">
      <c r="B124" s="102" t="s">
        <v>168</v>
      </c>
      <c r="C124" s="190">
        <v>0</v>
      </c>
      <c r="D124" s="330">
        <v>9.9999999999999998E+37</v>
      </c>
      <c r="E124" s="327" t="s">
        <v>17</v>
      </c>
      <c r="F124" s="328" t="s">
        <v>17</v>
      </c>
      <c r="G124" s="86" t="s">
        <v>18</v>
      </c>
      <c r="H124" s="86" t="s">
        <v>18</v>
      </c>
      <c r="I124" s="7"/>
      <c r="K124" s="9"/>
      <c r="L124" s="9"/>
      <c r="M124" s="15"/>
      <c r="N124" s="9"/>
    </row>
    <row r="125" spans="2:17" x14ac:dyDescent="0.2">
      <c r="B125" s="101" t="s">
        <v>37</v>
      </c>
      <c r="C125" s="98" t="s">
        <v>173</v>
      </c>
      <c r="D125" s="69" t="s">
        <v>178</v>
      </c>
      <c r="E125" s="324"/>
      <c r="F125" s="325"/>
      <c r="G125" s="325"/>
      <c r="H125" s="326"/>
      <c r="I125" s="7"/>
      <c r="K125" s="80"/>
      <c r="L125" s="80"/>
      <c r="M125" s="15"/>
      <c r="N125" s="80"/>
      <c r="O125" s="16"/>
    </row>
    <row r="126" spans="2:17" x14ac:dyDescent="0.2">
      <c r="B126" s="84" t="s">
        <v>169</v>
      </c>
      <c r="C126" s="148">
        <v>0</v>
      </c>
      <c r="D126" s="329">
        <v>9.9999999999999998E+37</v>
      </c>
      <c r="E126" s="87" t="s">
        <v>17</v>
      </c>
      <c r="F126" s="87" t="s">
        <v>17</v>
      </c>
      <c r="G126" s="85" t="s">
        <v>18</v>
      </c>
      <c r="H126" s="90" t="s">
        <v>18</v>
      </c>
      <c r="I126" s="210"/>
      <c r="K126" s="9"/>
      <c r="L126" s="9"/>
      <c r="M126" s="15"/>
      <c r="N126" s="9"/>
    </row>
    <row r="127" spans="2:17" x14ac:dyDescent="0.2">
      <c r="B127" s="84" t="s">
        <v>170</v>
      </c>
      <c r="C127" s="148">
        <v>0</v>
      </c>
      <c r="D127" s="329">
        <v>9.9999999999999998E+37</v>
      </c>
      <c r="E127" s="87" t="s">
        <v>17</v>
      </c>
      <c r="F127" s="87" t="s">
        <v>17</v>
      </c>
      <c r="G127" s="87" t="s">
        <v>18</v>
      </c>
      <c r="H127" s="87" t="s">
        <v>18</v>
      </c>
      <c r="K127" s="9"/>
      <c r="L127" s="9"/>
      <c r="M127" s="15"/>
      <c r="N127" s="9"/>
    </row>
    <row r="128" spans="2:17" x14ac:dyDescent="0.2">
      <c r="B128" s="84" t="s">
        <v>171</v>
      </c>
      <c r="C128" s="148">
        <v>0</v>
      </c>
      <c r="D128" s="329">
        <v>9.9999999999999998E+37</v>
      </c>
      <c r="E128" s="87" t="s">
        <v>17</v>
      </c>
      <c r="F128" s="87" t="s">
        <v>17</v>
      </c>
      <c r="G128" s="85" t="s">
        <v>18</v>
      </c>
      <c r="H128" s="85" t="s">
        <v>18</v>
      </c>
      <c r="K128" s="9"/>
      <c r="L128" s="9"/>
      <c r="M128" s="15"/>
      <c r="N128" s="9"/>
    </row>
    <row r="129" spans="2:17" ht="13.5" thickBot="1" x14ac:dyDescent="0.25">
      <c r="B129" s="105" t="s">
        <v>172</v>
      </c>
      <c r="C129" s="191">
        <v>0</v>
      </c>
      <c r="D129" s="330">
        <v>9.9999999999999998E+37</v>
      </c>
      <c r="E129" s="327" t="s">
        <v>17</v>
      </c>
      <c r="F129" s="328" t="s">
        <v>17</v>
      </c>
      <c r="G129" s="86" t="s">
        <v>18</v>
      </c>
      <c r="H129" s="86" t="s">
        <v>18</v>
      </c>
      <c r="K129" s="9"/>
      <c r="L129" s="9"/>
      <c r="M129" s="15"/>
      <c r="N129" s="9"/>
    </row>
    <row r="130" spans="2:17" x14ac:dyDescent="0.2">
      <c r="B130" s="103" t="s">
        <v>35</v>
      </c>
      <c r="C130" s="98" t="s">
        <v>9</v>
      </c>
      <c r="D130" s="69" t="s">
        <v>222</v>
      </c>
      <c r="E130" s="69" t="s">
        <v>220</v>
      </c>
      <c r="F130" s="69" t="s">
        <v>248</v>
      </c>
      <c r="G130" s="69" t="s">
        <v>249</v>
      </c>
      <c r="H130" s="104" t="s">
        <v>247</v>
      </c>
      <c r="I130" s="15"/>
      <c r="J130" s="15"/>
      <c r="K130" s="15"/>
      <c r="L130" s="80"/>
      <c r="M130" s="15"/>
      <c r="N130" s="15"/>
      <c r="O130" s="16"/>
      <c r="P130" s="16"/>
      <c r="Q130" s="16"/>
    </row>
    <row r="131" spans="2:17" x14ac:dyDescent="0.2">
      <c r="B131" s="84" t="s">
        <v>174</v>
      </c>
      <c r="C131" s="148">
        <v>0</v>
      </c>
      <c r="D131" s="192">
        <v>0</v>
      </c>
      <c r="E131" s="135">
        <v>0</v>
      </c>
      <c r="F131" s="87" t="s">
        <v>17</v>
      </c>
      <c r="G131" s="87" t="s">
        <v>17</v>
      </c>
      <c r="H131" s="134" t="s">
        <v>18</v>
      </c>
      <c r="I131" s="15"/>
      <c r="J131" s="15"/>
      <c r="K131" s="15"/>
      <c r="L131" s="9"/>
      <c r="M131" s="15"/>
      <c r="N131" s="15"/>
      <c r="O131" s="16"/>
      <c r="P131" s="16"/>
      <c r="Q131" s="16"/>
    </row>
    <row r="132" spans="2:17" x14ac:dyDescent="0.2">
      <c r="B132" s="84" t="s">
        <v>175</v>
      </c>
      <c r="C132" s="148">
        <v>0</v>
      </c>
      <c r="D132" s="192">
        <v>0</v>
      </c>
      <c r="E132" s="135">
        <v>0</v>
      </c>
      <c r="F132" s="85" t="s">
        <v>17</v>
      </c>
      <c r="G132" s="87" t="s">
        <v>17</v>
      </c>
      <c r="H132" s="134" t="s">
        <v>18</v>
      </c>
      <c r="I132" s="15"/>
      <c r="J132" s="15"/>
      <c r="K132" s="15"/>
      <c r="L132" s="9"/>
      <c r="M132" s="15"/>
      <c r="N132" s="15"/>
      <c r="O132" s="16"/>
      <c r="P132" s="16"/>
      <c r="Q132" s="16"/>
    </row>
    <row r="133" spans="2:17" x14ac:dyDescent="0.2">
      <c r="B133" s="84" t="s">
        <v>176</v>
      </c>
      <c r="C133" s="148">
        <v>0</v>
      </c>
      <c r="D133" s="192">
        <v>0</v>
      </c>
      <c r="E133" s="135">
        <v>0</v>
      </c>
      <c r="F133" s="87" t="s">
        <v>17</v>
      </c>
      <c r="G133" s="87" t="s">
        <v>17</v>
      </c>
      <c r="H133" s="134" t="s">
        <v>18</v>
      </c>
      <c r="I133" s="15"/>
      <c r="J133" s="15"/>
      <c r="K133" s="15"/>
      <c r="L133" s="15"/>
      <c r="M133" s="15"/>
      <c r="N133" s="15"/>
      <c r="O133" s="16"/>
      <c r="P133" s="16"/>
      <c r="Q133" s="16"/>
    </row>
    <row r="134" spans="2:17" x14ac:dyDescent="0.2">
      <c r="B134" s="84" t="s">
        <v>177</v>
      </c>
      <c r="C134" s="148">
        <v>0</v>
      </c>
      <c r="D134" s="192">
        <v>0</v>
      </c>
      <c r="E134" s="135">
        <v>0</v>
      </c>
      <c r="F134" s="87" t="s">
        <v>17</v>
      </c>
      <c r="G134" s="87" t="s">
        <v>17</v>
      </c>
      <c r="H134" s="87" t="s">
        <v>18</v>
      </c>
      <c r="I134" s="9"/>
      <c r="J134" s="9"/>
      <c r="K134" s="9"/>
      <c r="L134" s="15"/>
      <c r="M134" s="9"/>
      <c r="N134" s="9"/>
      <c r="O134" s="16"/>
      <c r="P134" s="16"/>
      <c r="Q134" s="16"/>
    </row>
    <row r="135" spans="2:17" x14ac:dyDescent="0.2">
      <c r="B135" s="32"/>
      <c r="C135" s="81"/>
      <c r="D135" s="45"/>
      <c r="E135" s="47"/>
      <c r="F135" s="80"/>
      <c r="G135" s="80"/>
      <c r="H135" s="80"/>
      <c r="I135" s="9"/>
      <c r="J135" s="9"/>
      <c r="K135" s="9"/>
      <c r="L135" s="15"/>
      <c r="M135" s="9"/>
      <c r="N135" s="9"/>
      <c r="O135" s="16"/>
      <c r="P135" s="16"/>
      <c r="Q135" s="16"/>
    </row>
    <row r="136" spans="2:17" x14ac:dyDescent="0.2">
      <c r="B136" s="5" t="s">
        <v>180</v>
      </c>
      <c r="C136" s="8"/>
      <c r="D136" s="8"/>
      <c r="E136" s="8"/>
      <c r="F136" s="8"/>
      <c r="G136" s="6"/>
      <c r="H136" s="257"/>
      <c r="I136" s="9"/>
      <c r="J136" s="9"/>
      <c r="K136" s="9"/>
      <c r="L136" s="9"/>
      <c r="M136" s="9"/>
      <c r="N136" s="9"/>
      <c r="O136" s="16"/>
      <c r="P136" s="16"/>
      <c r="Q136" s="16"/>
    </row>
    <row r="137" spans="2:17" ht="12.75" customHeight="1" x14ac:dyDescent="0.2">
      <c r="B137" s="51" t="s">
        <v>179</v>
      </c>
      <c r="C137" s="106" t="s">
        <v>223</v>
      </c>
      <c r="D137" s="89" t="s">
        <v>254</v>
      </c>
      <c r="E137" s="89" t="s">
        <v>255</v>
      </c>
      <c r="F137" s="89" t="s">
        <v>252</v>
      </c>
      <c r="G137" s="89" t="s">
        <v>253</v>
      </c>
      <c r="H137" s="257"/>
      <c r="I137" s="96"/>
      <c r="J137" s="79"/>
      <c r="K137" s="79"/>
      <c r="L137" s="79"/>
      <c r="M137" s="9"/>
      <c r="N137" s="16"/>
    </row>
    <row r="138" spans="2:17" x14ac:dyDescent="0.2">
      <c r="B138" s="84" t="s">
        <v>44</v>
      </c>
      <c r="C138" s="135">
        <v>0</v>
      </c>
      <c r="D138" s="87" t="s">
        <v>18</v>
      </c>
      <c r="E138" s="87" t="s">
        <v>18</v>
      </c>
      <c r="F138" s="87" t="s">
        <v>18</v>
      </c>
      <c r="G138" s="87" t="s">
        <v>18</v>
      </c>
      <c r="H138" s="126"/>
      <c r="I138" s="79"/>
      <c r="J138" s="79"/>
      <c r="K138" s="79"/>
      <c r="L138" s="79"/>
      <c r="M138" s="9"/>
    </row>
    <row r="139" spans="2:17" ht="12.75" customHeight="1" x14ac:dyDescent="0.2">
      <c r="B139" s="84" t="s">
        <v>45</v>
      </c>
      <c r="C139" s="135">
        <v>0</v>
      </c>
      <c r="D139" s="87" t="s">
        <v>18</v>
      </c>
      <c r="E139" s="85" t="s">
        <v>18</v>
      </c>
      <c r="F139" s="85" t="s">
        <v>18</v>
      </c>
      <c r="G139" s="85" t="s">
        <v>18</v>
      </c>
      <c r="H139" s="126"/>
      <c r="I139" s="79"/>
      <c r="J139" s="79"/>
      <c r="K139" s="79"/>
      <c r="L139" s="79"/>
      <c r="M139" s="9"/>
    </row>
    <row r="140" spans="2:17" x14ac:dyDescent="0.2">
      <c r="B140" s="84" t="s">
        <v>46</v>
      </c>
      <c r="C140" s="135">
        <v>0</v>
      </c>
      <c r="D140" s="87" t="s">
        <v>18</v>
      </c>
      <c r="E140" s="85" t="s">
        <v>18</v>
      </c>
      <c r="F140" s="85" t="s">
        <v>18</v>
      </c>
      <c r="G140" s="85" t="s">
        <v>18</v>
      </c>
      <c r="H140" s="126"/>
      <c r="I140" s="79"/>
      <c r="J140" s="79"/>
      <c r="K140" s="79"/>
      <c r="L140" s="79"/>
      <c r="M140" s="9"/>
    </row>
    <row r="141" spans="2:17" x14ac:dyDescent="0.2">
      <c r="B141" s="84" t="s">
        <v>47</v>
      </c>
      <c r="C141" s="135">
        <v>0</v>
      </c>
      <c r="D141" s="85" t="s">
        <v>18</v>
      </c>
      <c r="E141" s="85" t="s">
        <v>18</v>
      </c>
      <c r="F141" s="85" t="s">
        <v>18</v>
      </c>
      <c r="G141" s="85" t="s">
        <v>18</v>
      </c>
      <c r="H141" s="126"/>
      <c r="I141" s="79"/>
      <c r="J141" s="79"/>
      <c r="K141" s="79"/>
      <c r="L141" s="79"/>
      <c r="M141" s="9"/>
    </row>
    <row r="142" spans="2:17" x14ac:dyDescent="0.2">
      <c r="B142" s="84" t="s">
        <v>48</v>
      </c>
      <c r="C142" s="135">
        <v>0</v>
      </c>
      <c r="D142" s="85" t="s">
        <v>18</v>
      </c>
      <c r="E142" s="85" t="s">
        <v>18</v>
      </c>
      <c r="F142" s="85" t="s">
        <v>18</v>
      </c>
      <c r="G142" s="85" t="s">
        <v>18</v>
      </c>
      <c r="H142" s="126"/>
      <c r="I142" s="79"/>
      <c r="J142" s="79"/>
      <c r="K142" s="79"/>
      <c r="L142" s="79"/>
      <c r="M142" s="9"/>
    </row>
    <row r="143" spans="2:17" x14ac:dyDescent="0.2">
      <c r="B143" s="84" t="s">
        <v>49</v>
      </c>
      <c r="C143" s="135">
        <v>0</v>
      </c>
      <c r="D143" s="71" t="s">
        <v>18</v>
      </c>
      <c r="E143" s="71" t="s">
        <v>18</v>
      </c>
      <c r="F143" s="71" t="s">
        <v>18</v>
      </c>
      <c r="G143" s="71" t="s">
        <v>18</v>
      </c>
      <c r="H143" s="126"/>
      <c r="I143" s="79"/>
      <c r="J143" s="79"/>
      <c r="K143" s="79"/>
      <c r="L143" s="79"/>
      <c r="M143" s="9"/>
    </row>
    <row r="144" spans="2:17" x14ac:dyDescent="0.2">
      <c r="B144" s="84" t="s">
        <v>331</v>
      </c>
      <c r="C144" s="355">
        <v>0</v>
      </c>
      <c r="D144" s="71" t="s">
        <v>18</v>
      </c>
      <c r="E144" s="71" t="s">
        <v>18</v>
      </c>
      <c r="F144" s="85" t="s">
        <v>18</v>
      </c>
      <c r="G144" s="85" t="s">
        <v>18</v>
      </c>
      <c r="H144" s="126"/>
      <c r="I144" s="79"/>
      <c r="J144" s="79"/>
      <c r="K144" s="79"/>
      <c r="L144" s="79"/>
      <c r="M144" s="9"/>
    </row>
    <row r="145" spans="2:43" ht="12" customHeight="1" x14ac:dyDescent="0.2">
      <c r="B145" s="84" t="s">
        <v>198</v>
      </c>
      <c r="C145" s="197">
        <f>100-C146</f>
        <v>100</v>
      </c>
      <c r="D145" s="261">
        <v>0</v>
      </c>
      <c r="E145" s="261">
        <v>0</v>
      </c>
      <c r="F145" s="258"/>
      <c r="G145" s="258"/>
      <c r="H145" s="126"/>
      <c r="I145" s="79"/>
      <c r="J145" s="79"/>
      <c r="K145" s="79"/>
      <c r="L145" s="79"/>
      <c r="M145" s="9"/>
    </row>
    <row r="146" spans="2:43" x14ac:dyDescent="0.2">
      <c r="B146" s="84" t="s">
        <v>13</v>
      </c>
      <c r="C146" s="197">
        <f>SUM(C138:C144)</f>
        <v>0</v>
      </c>
      <c r="D146" s="260"/>
      <c r="E146" s="9"/>
      <c r="F146" s="9"/>
      <c r="G146" s="259"/>
      <c r="H146" s="126"/>
      <c r="I146" s="79"/>
      <c r="J146" s="79"/>
      <c r="K146" s="79"/>
      <c r="L146" s="79"/>
      <c r="M146" s="9"/>
    </row>
    <row r="147" spans="2:43" x14ac:dyDescent="0.2">
      <c r="D147" s="79"/>
      <c r="E147" s="97"/>
      <c r="F147" s="79"/>
      <c r="G147" s="79"/>
      <c r="H147" s="79"/>
      <c r="I147" s="79"/>
      <c r="J147" s="79"/>
      <c r="K147" s="79"/>
      <c r="L147" s="79"/>
      <c r="M147" s="9"/>
    </row>
    <row r="148" spans="2:43" x14ac:dyDescent="0.2">
      <c r="B148" s="5" t="s">
        <v>349</v>
      </c>
      <c r="C148" s="343">
        <v>0</v>
      </c>
      <c r="D148" s="343">
        <f>C148+1</f>
        <v>1</v>
      </c>
      <c r="E148" s="343">
        <f>D148+1</f>
        <v>2</v>
      </c>
      <c r="F148" s="343">
        <f t="shared" ref="F148:AQ148" si="1">E148+1</f>
        <v>3</v>
      </c>
      <c r="G148" s="343">
        <f>F148+1</f>
        <v>4</v>
      </c>
      <c r="H148" s="343">
        <f t="shared" si="1"/>
        <v>5</v>
      </c>
      <c r="I148" s="343">
        <f t="shared" si="1"/>
        <v>6</v>
      </c>
      <c r="J148" s="343">
        <f t="shared" si="1"/>
        <v>7</v>
      </c>
      <c r="K148" s="343">
        <f t="shared" si="1"/>
        <v>8</v>
      </c>
      <c r="L148" s="343">
        <f t="shared" si="1"/>
        <v>9</v>
      </c>
      <c r="M148" s="343">
        <f t="shared" si="1"/>
        <v>10</v>
      </c>
      <c r="N148" s="343">
        <f t="shared" si="1"/>
        <v>11</v>
      </c>
      <c r="O148" s="343">
        <f t="shared" si="1"/>
        <v>12</v>
      </c>
      <c r="P148" s="343">
        <f t="shared" si="1"/>
        <v>13</v>
      </c>
      <c r="Q148" s="343">
        <f t="shared" si="1"/>
        <v>14</v>
      </c>
      <c r="R148" s="343">
        <f t="shared" si="1"/>
        <v>15</v>
      </c>
      <c r="S148" s="343">
        <f t="shared" si="1"/>
        <v>16</v>
      </c>
      <c r="T148" s="343">
        <f t="shared" si="1"/>
        <v>17</v>
      </c>
      <c r="U148" s="343">
        <f t="shared" si="1"/>
        <v>18</v>
      </c>
      <c r="V148" s="343">
        <f t="shared" si="1"/>
        <v>19</v>
      </c>
      <c r="W148" s="343">
        <f t="shared" si="1"/>
        <v>20</v>
      </c>
      <c r="X148" s="343">
        <f t="shared" si="1"/>
        <v>21</v>
      </c>
      <c r="Y148" s="343">
        <f t="shared" si="1"/>
        <v>22</v>
      </c>
      <c r="Z148" s="343">
        <f t="shared" si="1"/>
        <v>23</v>
      </c>
      <c r="AA148" s="343">
        <f t="shared" si="1"/>
        <v>24</v>
      </c>
      <c r="AB148" s="343">
        <f t="shared" si="1"/>
        <v>25</v>
      </c>
      <c r="AC148" s="343">
        <f t="shared" si="1"/>
        <v>26</v>
      </c>
      <c r="AD148" s="343">
        <f t="shared" si="1"/>
        <v>27</v>
      </c>
      <c r="AE148" s="343">
        <f t="shared" si="1"/>
        <v>28</v>
      </c>
      <c r="AF148" s="343">
        <f t="shared" si="1"/>
        <v>29</v>
      </c>
      <c r="AG148" s="343">
        <f t="shared" si="1"/>
        <v>30</v>
      </c>
      <c r="AH148" s="343">
        <f t="shared" si="1"/>
        <v>31</v>
      </c>
      <c r="AI148" s="343">
        <f t="shared" si="1"/>
        <v>32</v>
      </c>
      <c r="AJ148" s="343">
        <f t="shared" si="1"/>
        <v>33</v>
      </c>
      <c r="AK148" s="343">
        <f t="shared" si="1"/>
        <v>34</v>
      </c>
      <c r="AL148" s="343">
        <f t="shared" si="1"/>
        <v>35</v>
      </c>
      <c r="AM148" s="343">
        <f t="shared" si="1"/>
        <v>36</v>
      </c>
      <c r="AN148" s="343">
        <f t="shared" si="1"/>
        <v>37</v>
      </c>
      <c r="AO148" s="343">
        <f t="shared" si="1"/>
        <v>38</v>
      </c>
      <c r="AP148" s="343">
        <f t="shared" si="1"/>
        <v>39</v>
      </c>
      <c r="AQ148" s="343">
        <f t="shared" si="1"/>
        <v>40</v>
      </c>
    </row>
    <row r="149" spans="2:43" x14ac:dyDescent="0.2">
      <c r="B149" s="386" t="s">
        <v>342</v>
      </c>
      <c r="C149" s="396"/>
      <c r="D149" s="395"/>
      <c r="E149" s="395"/>
      <c r="F149" s="395"/>
      <c r="G149" s="395"/>
      <c r="H149" s="395"/>
      <c r="I149" s="395"/>
      <c r="J149" s="395"/>
      <c r="K149" s="395"/>
      <c r="L149" s="395"/>
      <c r="M149" s="395"/>
      <c r="N149" s="395"/>
      <c r="O149" s="395"/>
      <c r="P149" s="395"/>
      <c r="Q149" s="395"/>
      <c r="R149" s="395"/>
      <c r="S149" s="395"/>
      <c r="T149" s="395"/>
      <c r="U149" s="395"/>
      <c r="V149" s="395"/>
      <c r="W149" s="395"/>
      <c r="X149" s="395"/>
      <c r="Y149" s="395"/>
      <c r="Z149" s="395"/>
      <c r="AA149" s="395"/>
      <c r="AB149" s="395"/>
      <c r="AC149" s="395"/>
      <c r="AD149" s="395"/>
      <c r="AE149" s="395"/>
      <c r="AF149" s="395"/>
      <c r="AG149" s="395"/>
      <c r="AH149" s="395"/>
      <c r="AI149" s="395"/>
      <c r="AJ149" s="395"/>
      <c r="AK149" s="395"/>
      <c r="AL149" s="395"/>
      <c r="AM149" s="395"/>
      <c r="AN149" s="395"/>
      <c r="AO149" s="395"/>
      <c r="AP149" s="395"/>
      <c r="AQ149" s="397"/>
    </row>
    <row r="150" spans="2:43" x14ac:dyDescent="0.2">
      <c r="B150" s="384" t="s">
        <v>394</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384" t="s">
        <v>395</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84" t="s">
        <v>397</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84" t="s">
        <v>396</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84" t="s">
        <v>398</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84" t="s">
        <v>399</v>
      </c>
      <c r="C155" s="270"/>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c r="AE155" s="270"/>
      <c r="AF155" s="270"/>
      <c r="AG155" s="270"/>
      <c r="AH155" s="270"/>
      <c r="AI155" s="270"/>
      <c r="AJ155" s="270"/>
      <c r="AK155" s="270"/>
      <c r="AL155" s="270"/>
      <c r="AM155" s="270"/>
      <c r="AN155" s="270"/>
      <c r="AO155" s="270"/>
      <c r="AP155" s="270"/>
      <c r="AQ155" s="270"/>
    </row>
    <row r="156" spans="2:43" x14ac:dyDescent="0.2">
      <c r="B156" s="398" t="s">
        <v>343</v>
      </c>
      <c r="C156" s="399"/>
      <c r="D156" s="180"/>
      <c r="E156" s="400"/>
      <c r="F156" s="400"/>
      <c r="G156" s="400"/>
      <c r="H156" s="400"/>
      <c r="I156" s="400"/>
      <c r="J156" s="400"/>
      <c r="K156" s="400"/>
      <c r="L156" s="400"/>
      <c r="M156" s="400"/>
      <c r="N156" s="400"/>
      <c r="O156" s="400"/>
      <c r="P156" s="400"/>
      <c r="Q156" s="400"/>
      <c r="R156" s="400"/>
      <c r="S156" s="400"/>
      <c r="T156" s="400"/>
      <c r="U156" s="400"/>
      <c r="V156" s="400"/>
      <c r="W156" s="400"/>
      <c r="X156" s="400"/>
      <c r="Y156" s="400"/>
      <c r="Z156" s="400"/>
      <c r="AA156" s="400"/>
      <c r="AB156" s="400"/>
      <c r="AC156" s="400"/>
      <c r="AD156" s="400"/>
      <c r="AE156" s="400"/>
      <c r="AF156" s="400"/>
      <c r="AG156" s="400"/>
      <c r="AH156" s="400"/>
      <c r="AI156" s="400"/>
      <c r="AJ156" s="400"/>
      <c r="AK156" s="400"/>
      <c r="AL156" s="400"/>
      <c r="AM156" s="400"/>
      <c r="AN156" s="400"/>
      <c r="AO156" s="400"/>
      <c r="AP156" s="400"/>
      <c r="AQ156" s="401"/>
    </row>
    <row r="157" spans="2:43" x14ac:dyDescent="0.2">
      <c r="B157" s="384" t="s">
        <v>350</v>
      </c>
      <c r="C157" s="273"/>
      <c r="D157" s="270"/>
      <c r="E157" s="273"/>
      <c r="F157" s="273"/>
      <c r="G157" s="273"/>
      <c r="H157" s="273"/>
      <c r="I157" s="273"/>
      <c r="J157" s="273"/>
      <c r="K157" s="273"/>
      <c r="L157" s="273"/>
      <c r="M157" s="273"/>
      <c r="N157" s="273"/>
      <c r="O157" s="273"/>
      <c r="P157" s="273"/>
      <c r="Q157" s="273"/>
      <c r="R157" s="273"/>
      <c r="S157" s="273"/>
      <c r="T157" s="273"/>
      <c r="U157" s="273"/>
      <c r="V157" s="273"/>
      <c r="W157" s="273"/>
      <c r="X157" s="273"/>
      <c r="Y157" s="273"/>
      <c r="Z157" s="273"/>
      <c r="AA157" s="273"/>
      <c r="AB157" s="273"/>
      <c r="AC157" s="273"/>
      <c r="AD157" s="273"/>
      <c r="AE157" s="273"/>
      <c r="AF157" s="273"/>
      <c r="AG157" s="273"/>
      <c r="AH157" s="273"/>
      <c r="AI157" s="273"/>
      <c r="AJ157" s="273"/>
      <c r="AK157" s="273"/>
      <c r="AL157" s="273"/>
      <c r="AM157" s="273"/>
      <c r="AN157" s="273"/>
      <c r="AO157" s="273"/>
      <c r="AP157" s="273"/>
      <c r="AQ157" s="273"/>
    </row>
    <row r="158" spans="2:43" ht="13.5" customHeight="1" x14ac:dyDescent="0.2">
      <c r="B158" s="384" t="s">
        <v>364</v>
      </c>
      <c r="C158" s="270"/>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ht="13.5" customHeight="1" x14ac:dyDescent="0.2">
      <c r="B159" s="385" t="s">
        <v>361</v>
      </c>
      <c r="C159" s="347"/>
      <c r="D159" s="347"/>
      <c r="E159" s="347"/>
      <c r="F159" s="347"/>
      <c r="G159" s="347"/>
      <c r="H159" s="347"/>
      <c r="I159" s="347"/>
      <c r="J159" s="347"/>
      <c r="K159" s="347"/>
      <c r="L159" s="347"/>
      <c r="M159" s="347"/>
      <c r="N159" s="347"/>
      <c r="O159" s="347"/>
      <c r="P159" s="347"/>
      <c r="Q159" s="347"/>
      <c r="R159" s="347"/>
      <c r="S159" s="347"/>
      <c r="T159" s="347"/>
      <c r="U159" s="347"/>
      <c r="V159" s="347"/>
      <c r="W159" s="347"/>
      <c r="X159" s="347"/>
      <c r="Y159" s="347"/>
      <c r="Z159" s="347"/>
      <c r="AA159" s="347"/>
      <c r="AB159" s="347"/>
      <c r="AC159" s="347"/>
      <c r="AD159" s="347"/>
      <c r="AE159" s="347"/>
      <c r="AF159" s="347"/>
      <c r="AG159" s="347"/>
      <c r="AH159" s="347"/>
      <c r="AI159" s="347"/>
      <c r="AJ159" s="347"/>
      <c r="AK159" s="347"/>
      <c r="AL159" s="347"/>
      <c r="AM159" s="347"/>
      <c r="AN159" s="347"/>
      <c r="AO159" s="347"/>
      <c r="AP159" s="347"/>
      <c r="AQ159" s="347"/>
    </row>
    <row r="160" spans="2:43" ht="13.5" customHeight="1" x14ac:dyDescent="0.2">
      <c r="B160" s="385" t="s">
        <v>347</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2:43" ht="13.5" customHeight="1" x14ac:dyDescent="0.2">
      <c r="B161" s="385" t="s">
        <v>346</v>
      </c>
      <c r="C161" s="270"/>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c r="AE161" s="270"/>
      <c r="AF161" s="270"/>
      <c r="AG161" s="270"/>
      <c r="AH161" s="270"/>
      <c r="AI161" s="270"/>
      <c r="AJ161" s="270"/>
      <c r="AK161" s="270"/>
      <c r="AL161" s="270"/>
      <c r="AM161" s="270"/>
      <c r="AN161" s="270"/>
      <c r="AO161" s="270"/>
      <c r="AP161" s="270"/>
      <c r="AQ161" s="270"/>
    </row>
    <row r="162" spans="2:43" ht="13.5" customHeight="1" x14ac:dyDescent="0.2">
      <c r="B162" s="346" t="s">
        <v>286</v>
      </c>
      <c r="C162" s="350"/>
      <c r="D162" s="350"/>
      <c r="E162" s="350"/>
      <c r="F162" s="350"/>
      <c r="G162" s="350"/>
      <c r="H162" s="350"/>
      <c r="I162" s="350"/>
      <c r="J162" s="350"/>
      <c r="K162" s="350"/>
      <c r="L162" s="350"/>
      <c r="M162" s="350"/>
      <c r="N162" s="350"/>
      <c r="O162" s="350"/>
      <c r="P162" s="350"/>
      <c r="Q162" s="350"/>
      <c r="R162" s="350"/>
      <c r="S162" s="350"/>
      <c r="T162" s="350"/>
      <c r="U162" s="350"/>
      <c r="V162" s="350"/>
      <c r="W162" s="350"/>
      <c r="X162" s="350"/>
      <c r="Y162" s="350"/>
      <c r="Z162" s="350"/>
      <c r="AA162" s="350"/>
      <c r="AB162" s="350"/>
      <c r="AC162" s="350"/>
      <c r="AD162" s="350"/>
      <c r="AE162" s="350"/>
      <c r="AF162" s="350"/>
      <c r="AG162" s="350"/>
      <c r="AH162" s="350"/>
      <c r="AI162" s="350"/>
      <c r="AJ162" s="350"/>
      <c r="AK162" s="350"/>
      <c r="AL162" s="350"/>
      <c r="AM162" s="350"/>
      <c r="AN162" s="350"/>
      <c r="AO162" s="350"/>
      <c r="AP162" s="350"/>
      <c r="AQ162" s="351"/>
    </row>
    <row r="163" spans="2:43" ht="13.5" customHeight="1" x14ac:dyDescent="0.2">
      <c r="B163" s="304" t="s">
        <v>351</v>
      </c>
      <c r="C163" s="348"/>
      <c r="D163" s="349"/>
      <c r="E163" s="349"/>
      <c r="F163" s="349"/>
      <c r="G163" s="349"/>
      <c r="H163" s="349"/>
      <c r="I163" s="349"/>
      <c r="J163" s="349"/>
      <c r="K163" s="349"/>
      <c r="L163" s="349"/>
      <c r="M163" s="349"/>
      <c r="N163" s="349"/>
      <c r="O163" s="349"/>
      <c r="P163" s="349"/>
      <c r="Q163" s="349"/>
      <c r="R163" s="349"/>
      <c r="S163" s="349"/>
      <c r="T163" s="349"/>
      <c r="U163" s="349"/>
      <c r="V163" s="349"/>
      <c r="W163" s="349"/>
      <c r="X163" s="349"/>
      <c r="Y163" s="349"/>
      <c r="Z163" s="349"/>
      <c r="AA163" s="349"/>
      <c r="AB163" s="349"/>
      <c r="AC163" s="349"/>
      <c r="AD163" s="349"/>
      <c r="AE163" s="349"/>
      <c r="AF163" s="349"/>
      <c r="AG163" s="349"/>
      <c r="AH163" s="349"/>
      <c r="AI163" s="349"/>
      <c r="AJ163" s="349"/>
      <c r="AK163" s="349"/>
      <c r="AL163" s="349"/>
      <c r="AM163" s="349"/>
      <c r="AN163" s="349"/>
      <c r="AO163" s="349"/>
      <c r="AP163" s="349"/>
      <c r="AQ163" s="349"/>
    </row>
    <row r="164" spans="2:43" x14ac:dyDescent="0.2">
      <c r="B164" s="249" t="s">
        <v>352</v>
      </c>
      <c r="C164" s="344"/>
      <c r="D164" s="345"/>
      <c r="E164" s="345"/>
      <c r="F164" s="345"/>
      <c r="G164" s="345"/>
      <c r="H164" s="345"/>
      <c r="I164" s="345"/>
      <c r="J164" s="345"/>
      <c r="K164" s="345"/>
      <c r="L164" s="345"/>
      <c r="M164" s="345"/>
      <c r="N164" s="345"/>
      <c r="O164" s="345"/>
      <c r="P164" s="345"/>
      <c r="Q164" s="345"/>
      <c r="R164" s="345"/>
      <c r="S164" s="345"/>
      <c r="T164" s="345"/>
      <c r="U164" s="345"/>
      <c r="V164" s="345"/>
      <c r="W164" s="345"/>
      <c r="X164" s="345"/>
      <c r="Y164" s="345"/>
      <c r="Z164" s="345"/>
      <c r="AA164" s="345"/>
      <c r="AB164" s="345"/>
      <c r="AC164" s="345"/>
      <c r="AD164" s="345"/>
      <c r="AE164" s="345"/>
      <c r="AF164" s="345"/>
      <c r="AG164" s="345"/>
      <c r="AH164" s="345"/>
      <c r="AI164" s="345"/>
      <c r="AJ164" s="345"/>
      <c r="AK164" s="345"/>
      <c r="AL164" s="345"/>
      <c r="AM164" s="345"/>
      <c r="AN164" s="345"/>
      <c r="AO164" s="345"/>
      <c r="AP164" s="345"/>
      <c r="AQ164" s="345"/>
    </row>
    <row r="165" spans="2:43" ht="12" customHeight="1" x14ac:dyDescent="0.2">
      <c r="B165" s="303" t="s">
        <v>348</v>
      </c>
      <c r="C165" s="352"/>
      <c r="D165" s="353"/>
      <c r="E165" s="353"/>
      <c r="F165" s="353"/>
      <c r="G165" s="353"/>
      <c r="H165" s="353"/>
      <c r="I165" s="353"/>
      <c r="J165" s="353"/>
      <c r="K165" s="353"/>
      <c r="L165" s="353"/>
      <c r="M165" s="353"/>
      <c r="N165" s="353"/>
      <c r="O165" s="353"/>
      <c r="P165" s="353"/>
      <c r="Q165" s="353"/>
      <c r="R165" s="353"/>
      <c r="S165" s="353"/>
      <c r="T165" s="353"/>
      <c r="U165" s="353"/>
      <c r="V165" s="353"/>
      <c r="W165" s="353"/>
      <c r="X165" s="353"/>
      <c r="Y165" s="353"/>
      <c r="Z165" s="353"/>
      <c r="AA165" s="353"/>
      <c r="AB165" s="353"/>
      <c r="AC165" s="353"/>
      <c r="AD165" s="353"/>
      <c r="AE165" s="353"/>
      <c r="AF165" s="353"/>
      <c r="AG165" s="353"/>
      <c r="AH165" s="353"/>
      <c r="AI165" s="353"/>
      <c r="AJ165" s="353"/>
      <c r="AK165" s="353"/>
      <c r="AL165" s="353"/>
      <c r="AM165" s="353"/>
      <c r="AN165" s="353"/>
      <c r="AO165" s="353"/>
      <c r="AP165" s="353"/>
      <c r="AQ165" s="353"/>
    </row>
    <row r="166" spans="2:43" ht="12" customHeight="1" x14ac:dyDescent="0.2">
      <c r="B166" s="346" t="s">
        <v>292</v>
      </c>
      <c r="C166" s="350"/>
      <c r="D166" s="350"/>
      <c r="E166" s="350"/>
      <c r="F166" s="350"/>
      <c r="G166" s="350"/>
      <c r="H166" s="350"/>
      <c r="I166" s="350"/>
      <c r="J166" s="350"/>
      <c r="K166" s="350"/>
      <c r="L166" s="350"/>
      <c r="M166" s="350"/>
      <c r="N166" s="350"/>
      <c r="O166" s="350"/>
      <c r="P166" s="350"/>
      <c r="Q166" s="350"/>
      <c r="R166" s="350"/>
      <c r="S166" s="350"/>
      <c r="T166" s="350"/>
      <c r="U166" s="350"/>
      <c r="V166" s="350"/>
      <c r="W166" s="350"/>
      <c r="X166" s="350"/>
      <c r="Y166" s="350"/>
      <c r="Z166" s="350"/>
      <c r="AA166" s="350"/>
      <c r="AB166" s="350"/>
      <c r="AC166" s="350"/>
      <c r="AD166" s="350"/>
      <c r="AE166" s="350"/>
      <c r="AF166" s="350"/>
      <c r="AG166" s="350"/>
      <c r="AH166" s="350"/>
      <c r="AI166" s="350"/>
      <c r="AJ166" s="350"/>
      <c r="AK166" s="350"/>
      <c r="AL166" s="350"/>
      <c r="AM166" s="350"/>
      <c r="AN166" s="350"/>
      <c r="AO166" s="350"/>
      <c r="AP166" s="350"/>
      <c r="AQ166" s="351"/>
    </row>
    <row r="167" spans="2:43" ht="12" customHeight="1" x14ac:dyDescent="0.2">
      <c r="B167" s="304" t="s">
        <v>107</v>
      </c>
      <c r="C167" s="353"/>
      <c r="D167" s="349"/>
      <c r="E167" s="349"/>
      <c r="F167" s="349"/>
      <c r="G167" s="349"/>
      <c r="H167" s="349"/>
      <c r="I167" s="349"/>
      <c r="J167" s="349"/>
      <c r="K167" s="349"/>
      <c r="L167" s="349"/>
      <c r="M167" s="349"/>
      <c r="N167" s="349"/>
      <c r="O167" s="349"/>
      <c r="P167" s="349"/>
      <c r="Q167" s="349"/>
      <c r="R167" s="349"/>
      <c r="S167" s="349"/>
      <c r="T167" s="349"/>
      <c r="U167" s="349"/>
      <c r="V167" s="349"/>
      <c r="W167" s="349"/>
      <c r="X167" s="349"/>
      <c r="Y167" s="349"/>
      <c r="Z167" s="349"/>
      <c r="AA167" s="349"/>
      <c r="AB167" s="349"/>
      <c r="AC167" s="349"/>
      <c r="AD167" s="349"/>
      <c r="AE167" s="349"/>
      <c r="AF167" s="349"/>
      <c r="AG167" s="349"/>
      <c r="AH167" s="349"/>
      <c r="AI167" s="349"/>
      <c r="AJ167" s="349"/>
      <c r="AK167" s="349"/>
      <c r="AL167" s="349"/>
      <c r="AM167" s="349"/>
      <c r="AN167" s="349"/>
      <c r="AO167" s="349"/>
      <c r="AP167" s="349"/>
      <c r="AQ167" s="349"/>
    </row>
    <row r="168" spans="2:43" ht="12" customHeight="1" x14ac:dyDescent="0.2">
      <c r="B168" s="303" t="s">
        <v>106</v>
      </c>
      <c r="C168" s="353"/>
      <c r="D168" s="353"/>
      <c r="E168" s="353"/>
      <c r="F168" s="353"/>
      <c r="G168" s="353"/>
      <c r="H168" s="353"/>
      <c r="I168" s="353"/>
      <c r="J168" s="353"/>
      <c r="K168" s="353"/>
      <c r="L168" s="353"/>
      <c r="M168" s="353"/>
      <c r="N168" s="353"/>
      <c r="O168" s="353"/>
      <c r="P168" s="353"/>
      <c r="Q168" s="353"/>
      <c r="R168" s="353"/>
      <c r="S168" s="353"/>
      <c r="T168" s="353"/>
      <c r="U168" s="353"/>
      <c r="V168" s="353"/>
      <c r="W168" s="353"/>
      <c r="X168" s="353"/>
      <c r="Y168" s="353"/>
      <c r="Z168" s="353"/>
      <c r="AA168" s="353"/>
      <c r="AB168" s="353"/>
      <c r="AC168" s="353"/>
      <c r="AD168" s="353"/>
      <c r="AE168" s="353"/>
      <c r="AF168" s="353"/>
      <c r="AG168" s="353"/>
      <c r="AH168" s="353"/>
      <c r="AI168" s="353"/>
      <c r="AJ168" s="353"/>
      <c r="AK168" s="353"/>
      <c r="AL168" s="353"/>
      <c r="AM168" s="353"/>
      <c r="AN168" s="353"/>
      <c r="AO168" s="353"/>
      <c r="AP168" s="353"/>
      <c r="AQ168" s="353"/>
    </row>
    <row r="169" spans="2:43" x14ac:dyDescent="0.2">
      <c r="B169" s="346" t="s">
        <v>288</v>
      </c>
      <c r="C169" s="350"/>
      <c r="D169" s="350"/>
      <c r="E169" s="350"/>
      <c r="F169" s="350"/>
      <c r="G169" s="350"/>
      <c r="H169" s="350"/>
      <c r="I169" s="350"/>
      <c r="J169" s="350"/>
      <c r="K169" s="350"/>
      <c r="L169" s="350"/>
      <c r="M169" s="350"/>
      <c r="N169" s="350"/>
      <c r="O169" s="350"/>
      <c r="P169" s="350"/>
      <c r="Q169" s="350"/>
      <c r="R169" s="350"/>
      <c r="S169" s="350"/>
      <c r="T169" s="350"/>
      <c r="U169" s="350"/>
      <c r="V169" s="350"/>
      <c r="W169" s="350"/>
      <c r="X169" s="350"/>
      <c r="Y169" s="350"/>
      <c r="Z169" s="350"/>
      <c r="AA169" s="350"/>
      <c r="AB169" s="350"/>
      <c r="AC169" s="350"/>
      <c r="AD169" s="350"/>
      <c r="AE169" s="350"/>
      <c r="AF169" s="350"/>
      <c r="AG169" s="350"/>
      <c r="AH169" s="350"/>
      <c r="AI169" s="350"/>
      <c r="AJ169" s="350"/>
      <c r="AK169" s="350"/>
      <c r="AL169" s="350"/>
      <c r="AM169" s="350"/>
      <c r="AN169" s="350"/>
      <c r="AO169" s="350"/>
      <c r="AP169" s="350"/>
      <c r="AQ169" s="351"/>
    </row>
    <row r="170" spans="2:43" x14ac:dyDescent="0.2">
      <c r="B170" s="304" t="s">
        <v>4</v>
      </c>
      <c r="C170" s="348"/>
      <c r="D170" s="349"/>
      <c r="E170" s="349"/>
      <c r="F170" s="349"/>
      <c r="G170" s="349"/>
      <c r="H170" s="349"/>
      <c r="I170" s="349"/>
      <c r="J170" s="349"/>
      <c r="K170" s="349"/>
      <c r="L170" s="349"/>
      <c r="M170" s="349"/>
      <c r="N170" s="349"/>
      <c r="O170" s="349"/>
      <c r="P170" s="349"/>
      <c r="Q170" s="349"/>
      <c r="R170" s="349"/>
      <c r="S170" s="349"/>
      <c r="T170" s="349"/>
      <c r="U170" s="349"/>
      <c r="V170" s="349"/>
      <c r="W170" s="349"/>
      <c r="X170" s="349"/>
      <c r="Y170" s="349"/>
      <c r="Z170" s="349"/>
      <c r="AA170" s="349"/>
      <c r="AB170" s="349"/>
      <c r="AC170" s="349"/>
      <c r="AD170" s="349"/>
      <c r="AE170" s="349"/>
      <c r="AF170" s="349"/>
      <c r="AG170" s="349"/>
      <c r="AH170" s="349"/>
      <c r="AI170" s="349"/>
      <c r="AJ170" s="349"/>
      <c r="AK170" s="349"/>
      <c r="AL170" s="349"/>
      <c r="AM170" s="349"/>
      <c r="AN170" s="349"/>
      <c r="AO170" s="349"/>
      <c r="AP170" s="349"/>
      <c r="AQ170" s="349"/>
    </row>
    <row r="171" spans="2:43" x14ac:dyDescent="0.2">
      <c r="B171" s="249" t="s">
        <v>5</v>
      </c>
      <c r="C171" s="344"/>
      <c r="D171" s="345"/>
      <c r="E171" s="345"/>
      <c r="F171" s="345"/>
      <c r="G171" s="345"/>
      <c r="H171" s="345"/>
      <c r="I171" s="345"/>
      <c r="J171" s="345"/>
      <c r="K171" s="345"/>
      <c r="L171" s="345"/>
      <c r="M171" s="345"/>
      <c r="N171" s="345"/>
      <c r="O171" s="345"/>
      <c r="P171" s="345"/>
      <c r="Q171" s="345"/>
      <c r="R171" s="345"/>
      <c r="S171" s="345"/>
      <c r="T171" s="345"/>
      <c r="U171" s="345"/>
      <c r="V171" s="345"/>
      <c r="W171" s="345"/>
      <c r="X171" s="345"/>
      <c r="Y171" s="345"/>
      <c r="Z171" s="345"/>
      <c r="AA171" s="345"/>
      <c r="AB171" s="345"/>
      <c r="AC171" s="345"/>
      <c r="AD171" s="345"/>
      <c r="AE171" s="345"/>
      <c r="AF171" s="345"/>
      <c r="AG171" s="345"/>
      <c r="AH171" s="345"/>
      <c r="AI171" s="345"/>
      <c r="AJ171" s="345"/>
      <c r="AK171" s="345"/>
      <c r="AL171" s="345"/>
      <c r="AM171" s="345"/>
      <c r="AN171" s="345"/>
      <c r="AO171" s="345"/>
      <c r="AP171" s="345"/>
      <c r="AQ171" s="345"/>
    </row>
    <row r="172" spans="2:43" x14ac:dyDescent="0.2">
      <c r="B172" s="249" t="s">
        <v>187</v>
      </c>
      <c r="C172" s="344"/>
      <c r="D172" s="345"/>
      <c r="E172" s="345"/>
      <c r="F172" s="345"/>
      <c r="G172" s="345"/>
      <c r="H172" s="345"/>
      <c r="I172" s="345"/>
      <c r="J172" s="345"/>
      <c r="K172" s="345"/>
      <c r="L172" s="345"/>
      <c r="M172" s="345"/>
      <c r="N172" s="345"/>
      <c r="O172" s="345"/>
      <c r="P172" s="345"/>
      <c r="Q172" s="345"/>
      <c r="R172" s="345"/>
      <c r="S172" s="345"/>
      <c r="T172" s="345"/>
      <c r="U172" s="345"/>
      <c r="V172" s="345"/>
      <c r="W172" s="345"/>
      <c r="X172" s="345"/>
      <c r="Y172" s="345"/>
      <c r="Z172" s="345"/>
      <c r="AA172" s="345"/>
      <c r="AB172" s="345"/>
      <c r="AC172" s="345"/>
      <c r="AD172" s="345"/>
      <c r="AE172" s="345"/>
      <c r="AF172" s="345"/>
      <c r="AG172" s="345"/>
      <c r="AH172" s="345"/>
      <c r="AI172" s="345"/>
      <c r="AJ172" s="345"/>
      <c r="AK172" s="345"/>
      <c r="AL172" s="345"/>
      <c r="AM172" s="345"/>
      <c r="AN172" s="345"/>
      <c r="AO172" s="345"/>
      <c r="AP172" s="345"/>
      <c r="AQ172" s="345"/>
    </row>
    <row r="173" spans="2:43" x14ac:dyDescent="0.2">
      <c r="B173" s="303" t="s">
        <v>188</v>
      </c>
      <c r="C173" s="352"/>
      <c r="D173" s="353"/>
      <c r="E173" s="353"/>
      <c r="F173" s="353"/>
      <c r="G173" s="353"/>
      <c r="H173" s="353"/>
      <c r="I173" s="353"/>
      <c r="J173" s="353"/>
      <c r="K173" s="353"/>
      <c r="L173" s="353"/>
      <c r="M173" s="353"/>
      <c r="N173" s="353"/>
      <c r="O173" s="353"/>
      <c r="P173" s="353"/>
      <c r="Q173" s="353"/>
      <c r="R173" s="353"/>
      <c r="S173" s="353"/>
      <c r="T173" s="353"/>
      <c r="U173" s="353"/>
      <c r="V173" s="353"/>
      <c r="W173" s="353"/>
      <c r="X173" s="353"/>
      <c r="Y173" s="353"/>
      <c r="Z173" s="353"/>
      <c r="AA173" s="353"/>
      <c r="AB173" s="353"/>
      <c r="AC173" s="353"/>
      <c r="AD173" s="353"/>
      <c r="AE173" s="353"/>
      <c r="AF173" s="353"/>
      <c r="AG173" s="353"/>
      <c r="AH173" s="353"/>
      <c r="AI173" s="353"/>
      <c r="AJ173" s="353"/>
      <c r="AK173" s="353"/>
      <c r="AL173" s="353"/>
      <c r="AM173" s="353"/>
      <c r="AN173" s="353"/>
      <c r="AO173" s="353"/>
      <c r="AP173" s="353"/>
      <c r="AQ173" s="353"/>
    </row>
    <row r="174" spans="2:43" x14ac:dyDescent="0.2">
      <c r="B174" s="346" t="s">
        <v>289</v>
      </c>
      <c r="C174" s="350"/>
      <c r="D174" s="350"/>
      <c r="E174" s="350"/>
      <c r="F174" s="350"/>
      <c r="G174" s="350"/>
      <c r="H174" s="350"/>
      <c r="I174" s="350"/>
      <c r="J174" s="350"/>
      <c r="K174" s="350"/>
      <c r="L174" s="350"/>
      <c r="M174" s="350"/>
      <c r="N174" s="350"/>
      <c r="O174" s="350"/>
      <c r="P174" s="350"/>
      <c r="Q174" s="350"/>
      <c r="R174" s="350"/>
      <c r="S174" s="350"/>
      <c r="T174" s="350"/>
      <c r="U174" s="350"/>
      <c r="V174" s="350"/>
      <c r="W174" s="350"/>
      <c r="X174" s="350"/>
      <c r="Y174" s="350"/>
      <c r="Z174" s="350"/>
      <c r="AA174" s="350"/>
      <c r="AB174" s="350"/>
      <c r="AC174" s="350"/>
      <c r="AD174" s="350"/>
      <c r="AE174" s="350"/>
      <c r="AF174" s="350"/>
      <c r="AG174" s="350"/>
      <c r="AH174" s="350"/>
      <c r="AI174" s="350"/>
      <c r="AJ174" s="350"/>
      <c r="AK174" s="350"/>
      <c r="AL174" s="350"/>
      <c r="AM174" s="350"/>
      <c r="AN174" s="350"/>
      <c r="AO174" s="350"/>
      <c r="AP174" s="350"/>
      <c r="AQ174" s="351"/>
    </row>
    <row r="175" spans="2:43" x14ac:dyDescent="0.2">
      <c r="B175" s="304" t="s">
        <v>4</v>
      </c>
      <c r="C175" s="348"/>
      <c r="D175" s="349"/>
      <c r="E175" s="349"/>
      <c r="F175" s="349"/>
      <c r="G175" s="349"/>
      <c r="H175" s="349"/>
      <c r="I175" s="349"/>
      <c r="J175" s="349"/>
      <c r="K175" s="349"/>
      <c r="L175" s="349"/>
      <c r="M175" s="349"/>
      <c r="N175" s="349"/>
      <c r="O175" s="349"/>
      <c r="P175" s="349"/>
      <c r="Q175" s="349"/>
      <c r="R175" s="349"/>
      <c r="S175" s="349"/>
      <c r="T175" s="349"/>
      <c r="U175" s="349"/>
      <c r="V175" s="349"/>
      <c r="W175" s="349"/>
      <c r="X175" s="349"/>
      <c r="Y175" s="349"/>
      <c r="Z175" s="349"/>
      <c r="AA175" s="349"/>
      <c r="AB175" s="349"/>
      <c r="AC175" s="349"/>
      <c r="AD175" s="349"/>
      <c r="AE175" s="349"/>
      <c r="AF175" s="349"/>
      <c r="AG175" s="349"/>
      <c r="AH175" s="349"/>
      <c r="AI175" s="349"/>
      <c r="AJ175" s="349"/>
      <c r="AK175" s="349"/>
      <c r="AL175" s="349"/>
      <c r="AM175" s="349"/>
      <c r="AN175" s="349"/>
      <c r="AO175" s="349"/>
      <c r="AP175" s="349"/>
      <c r="AQ175" s="349"/>
    </row>
    <row r="176" spans="2:43" x14ac:dyDescent="0.2">
      <c r="B176" s="249" t="s">
        <v>5</v>
      </c>
      <c r="C176" s="344"/>
      <c r="D176" s="345"/>
      <c r="E176" s="345"/>
      <c r="F176" s="345"/>
      <c r="G176" s="345"/>
      <c r="H176" s="345"/>
      <c r="I176" s="345"/>
      <c r="J176" s="345"/>
      <c r="K176" s="345"/>
      <c r="L176" s="345"/>
      <c r="M176" s="345"/>
      <c r="N176" s="345"/>
      <c r="O176" s="345"/>
      <c r="P176" s="345"/>
      <c r="Q176" s="345"/>
      <c r="R176" s="345"/>
      <c r="S176" s="345"/>
      <c r="T176" s="345"/>
      <c r="U176" s="345"/>
      <c r="V176" s="345"/>
      <c r="W176" s="345"/>
      <c r="X176" s="345"/>
      <c r="Y176" s="345"/>
      <c r="Z176" s="345"/>
      <c r="AA176" s="345"/>
      <c r="AB176" s="345"/>
      <c r="AC176" s="345"/>
      <c r="AD176" s="345"/>
      <c r="AE176" s="345"/>
      <c r="AF176" s="345"/>
      <c r="AG176" s="345"/>
      <c r="AH176" s="345"/>
      <c r="AI176" s="345"/>
      <c r="AJ176" s="345"/>
      <c r="AK176" s="345"/>
      <c r="AL176" s="345"/>
      <c r="AM176" s="345"/>
      <c r="AN176" s="345"/>
      <c r="AO176" s="345"/>
      <c r="AP176" s="345"/>
      <c r="AQ176" s="345"/>
    </row>
    <row r="177" spans="1:103" s="123" customFormat="1" x14ac:dyDescent="0.2">
      <c r="A177" s="4"/>
      <c r="B177" s="368" t="s">
        <v>329</v>
      </c>
      <c r="C177" s="372"/>
      <c r="D177" s="160"/>
      <c r="E177" s="160"/>
      <c r="F177" s="160"/>
      <c r="G177" s="160"/>
      <c r="H177" s="160"/>
      <c r="I177" s="160"/>
      <c r="J177" s="160"/>
      <c r="K177" s="160"/>
      <c r="L177" s="160"/>
      <c r="M177" s="160"/>
      <c r="N177" s="160"/>
      <c r="O177" s="160"/>
      <c r="P177" s="160"/>
      <c r="Q177" s="160"/>
      <c r="R177" s="160"/>
      <c r="S177" s="160"/>
      <c r="T177" s="160"/>
      <c r="U177" s="160"/>
      <c r="V177" s="160"/>
      <c r="W177" s="160"/>
      <c r="X177" s="160"/>
      <c r="Y177" s="160"/>
      <c r="Z177" s="160"/>
      <c r="AA177" s="160"/>
      <c r="AB177" s="160"/>
      <c r="AC177" s="160"/>
      <c r="AD177" s="160"/>
      <c r="AE177" s="160"/>
      <c r="AF177" s="160"/>
      <c r="AG177" s="160"/>
      <c r="AH177" s="160"/>
      <c r="AI177" s="160"/>
      <c r="AJ177" s="160"/>
      <c r="AK177" s="160"/>
      <c r="AL177" s="160"/>
      <c r="AM177" s="160"/>
      <c r="AN177" s="160"/>
      <c r="AO177" s="160"/>
      <c r="AP177" s="160"/>
      <c r="AQ177" s="370"/>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371" t="s">
        <v>330</v>
      </c>
      <c r="C178" s="272"/>
      <c r="D178" s="272"/>
      <c r="E178" s="272"/>
      <c r="F178" s="272"/>
      <c r="G178" s="272"/>
      <c r="H178" s="272"/>
      <c r="I178" s="272"/>
      <c r="J178" s="272"/>
      <c r="K178" s="272"/>
      <c r="L178" s="272"/>
      <c r="M178" s="272"/>
      <c r="N178" s="272"/>
      <c r="O178" s="272"/>
      <c r="P178" s="272"/>
      <c r="Q178" s="272"/>
      <c r="R178" s="272"/>
      <c r="S178" s="272"/>
      <c r="T178" s="272"/>
      <c r="U178" s="272"/>
      <c r="V178" s="272"/>
      <c r="W178" s="272"/>
      <c r="X178" s="272"/>
      <c r="Y178" s="272"/>
      <c r="Z178" s="272"/>
      <c r="AA178" s="272"/>
      <c r="AB178" s="272"/>
      <c r="AC178" s="272"/>
      <c r="AD178" s="272"/>
      <c r="AE178" s="272"/>
      <c r="AF178" s="272"/>
      <c r="AG178" s="272"/>
      <c r="AH178" s="272"/>
      <c r="AI178" s="272"/>
      <c r="AJ178" s="272"/>
      <c r="AK178" s="272"/>
      <c r="AL178" s="272"/>
      <c r="AM178" s="272"/>
      <c r="AN178" s="272"/>
      <c r="AO178" s="272"/>
      <c r="AP178" s="272"/>
      <c r="AQ178" s="272"/>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68" t="s">
        <v>372</v>
      </c>
      <c r="C179" s="272"/>
      <c r="D179" s="272"/>
      <c r="E179" s="272"/>
      <c r="F179" s="272"/>
      <c r="G179" s="272"/>
      <c r="H179" s="272"/>
      <c r="I179" s="272"/>
      <c r="J179" s="272"/>
      <c r="K179" s="272"/>
      <c r="L179" s="272"/>
      <c r="M179" s="272"/>
      <c r="N179" s="272"/>
      <c r="O179" s="272"/>
      <c r="P179" s="272"/>
      <c r="Q179" s="272"/>
      <c r="R179" s="272"/>
      <c r="S179" s="272"/>
      <c r="T179" s="272"/>
      <c r="U179" s="272"/>
      <c r="V179" s="272"/>
      <c r="W179" s="272"/>
      <c r="X179" s="272"/>
      <c r="Y179" s="272"/>
      <c r="Z179" s="272"/>
      <c r="AA179" s="272"/>
      <c r="AB179" s="272"/>
      <c r="AC179" s="272"/>
      <c r="AD179" s="272"/>
      <c r="AE179" s="272"/>
      <c r="AF179" s="272"/>
      <c r="AG179" s="272"/>
      <c r="AH179" s="272"/>
      <c r="AI179" s="272"/>
      <c r="AJ179" s="272"/>
      <c r="AK179" s="272"/>
      <c r="AL179" s="272"/>
      <c r="AM179" s="272"/>
      <c r="AN179" s="272"/>
      <c r="AO179" s="272"/>
      <c r="AP179" s="272"/>
      <c r="AQ179" s="27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71" t="s">
        <v>355</v>
      </c>
      <c r="C180" s="272"/>
      <c r="D180" s="272"/>
      <c r="E180" s="272"/>
      <c r="F180" s="272"/>
      <c r="G180" s="272"/>
      <c r="H180" s="272"/>
      <c r="I180" s="272"/>
      <c r="J180" s="272"/>
      <c r="K180" s="272"/>
      <c r="L180" s="272"/>
      <c r="M180" s="272"/>
      <c r="N180" s="272"/>
      <c r="O180" s="272"/>
      <c r="P180" s="272"/>
      <c r="Q180" s="272"/>
      <c r="R180" s="272"/>
      <c r="S180" s="272"/>
      <c r="T180" s="272"/>
      <c r="U180" s="272"/>
      <c r="V180" s="272"/>
      <c r="W180" s="272"/>
      <c r="X180" s="272"/>
      <c r="Y180" s="272"/>
      <c r="Z180" s="272"/>
      <c r="AA180" s="272"/>
      <c r="AB180" s="272"/>
      <c r="AC180" s="272"/>
      <c r="AD180" s="272"/>
      <c r="AE180" s="272"/>
      <c r="AF180" s="272"/>
      <c r="AG180" s="272"/>
      <c r="AH180" s="272"/>
      <c r="AI180" s="272"/>
      <c r="AJ180" s="272"/>
      <c r="AK180" s="272"/>
      <c r="AL180" s="272"/>
      <c r="AM180" s="272"/>
      <c r="AN180" s="272"/>
      <c r="AO180" s="272"/>
      <c r="AP180" s="272"/>
      <c r="AQ180" s="272"/>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1" t="s">
        <v>356</v>
      </c>
      <c r="C181" s="272"/>
      <c r="D181" s="272"/>
      <c r="E181" s="272"/>
      <c r="F181" s="272"/>
      <c r="G181" s="272"/>
      <c r="H181" s="272"/>
      <c r="I181" s="272"/>
      <c r="J181" s="272"/>
      <c r="K181" s="272"/>
      <c r="L181" s="272"/>
      <c r="M181" s="272"/>
      <c r="N181" s="272"/>
      <c r="O181" s="272"/>
      <c r="P181" s="272"/>
      <c r="Q181" s="272"/>
      <c r="R181" s="272"/>
      <c r="S181" s="272"/>
      <c r="T181" s="272"/>
      <c r="U181" s="272"/>
      <c r="V181" s="272"/>
      <c r="W181" s="272"/>
      <c r="X181" s="272"/>
      <c r="Y181" s="272"/>
      <c r="Z181" s="272"/>
      <c r="AA181" s="272"/>
      <c r="AB181" s="272"/>
      <c r="AC181" s="272"/>
      <c r="AD181" s="272"/>
      <c r="AE181" s="272"/>
      <c r="AF181" s="272"/>
      <c r="AG181" s="272"/>
      <c r="AH181" s="272"/>
      <c r="AI181" s="272"/>
      <c r="AJ181" s="272"/>
      <c r="AK181" s="272"/>
      <c r="AL181" s="272"/>
      <c r="AM181" s="272"/>
      <c r="AN181" s="272"/>
      <c r="AO181" s="272"/>
      <c r="AP181" s="272"/>
      <c r="AQ181" s="272"/>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71" t="s">
        <v>373</v>
      </c>
      <c r="C182" s="272"/>
      <c r="D182" s="272"/>
      <c r="E182" s="272"/>
      <c r="F182" s="272"/>
      <c r="G182" s="272"/>
      <c r="H182" s="272"/>
      <c r="I182" s="272"/>
      <c r="J182" s="272"/>
      <c r="K182" s="272"/>
      <c r="L182" s="272"/>
      <c r="M182" s="272"/>
      <c r="N182" s="272"/>
      <c r="O182" s="272"/>
      <c r="P182" s="272"/>
      <c r="Q182" s="272"/>
      <c r="R182" s="272"/>
      <c r="S182" s="272"/>
      <c r="T182" s="272"/>
      <c r="U182" s="272"/>
      <c r="V182" s="272"/>
      <c r="W182" s="272"/>
      <c r="X182" s="272"/>
      <c r="Y182" s="272"/>
      <c r="Z182" s="272"/>
      <c r="AA182" s="272"/>
      <c r="AB182" s="272"/>
      <c r="AC182" s="272"/>
      <c r="AD182" s="272"/>
      <c r="AE182" s="272"/>
      <c r="AF182" s="272"/>
      <c r="AG182" s="272"/>
      <c r="AH182" s="272"/>
      <c r="AI182" s="272"/>
      <c r="AJ182" s="272"/>
      <c r="AK182" s="272"/>
      <c r="AL182" s="272"/>
      <c r="AM182" s="272"/>
      <c r="AN182" s="272"/>
      <c r="AO182" s="272"/>
      <c r="AP182" s="272"/>
      <c r="AQ182" s="272"/>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71" t="s">
        <v>324</v>
      </c>
      <c r="C183" s="272"/>
      <c r="D183" s="272"/>
      <c r="E183" s="272"/>
      <c r="F183" s="272"/>
      <c r="G183" s="272"/>
      <c r="H183" s="272"/>
      <c r="I183" s="272"/>
      <c r="J183" s="272"/>
      <c r="K183" s="272"/>
      <c r="L183" s="272"/>
      <c r="M183" s="272"/>
      <c r="N183" s="272"/>
      <c r="O183" s="272"/>
      <c r="P183" s="272"/>
      <c r="Q183" s="272"/>
      <c r="R183" s="272"/>
      <c r="S183" s="272"/>
      <c r="T183" s="272"/>
      <c r="U183" s="272"/>
      <c r="V183" s="272"/>
      <c r="W183" s="272"/>
      <c r="X183" s="272"/>
      <c r="Y183" s="272"/>
      <c r="Z183" s="272"/>
      <c r="AA183" s="272"/>
      <c r="AB183" s="272"/>
      <c r="AC183" s="272"/>
      <c r="AD183" s="272"/>
      <c r="AE183" s="272"/>
      <c r="AF183" s="272"/>
      <c r="AG183" s="272"/>
      <c r="AH183" s="272"/>
      <c r="AI183" s="272"/>
      <c r="AJ183" s="272"/>
      <c r="AK183" s="272"/>
      <c r="AL183" s="272"/>
      <c r="AM183" s="272"/>
      <c r="AN183" s="272"/>
      <c r="AO183" s="272"/>
      <c r="AP183" s="272"/>
      <c r="AQ183" s="272"/>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68" t="s">
        <v>359</v>
      </c>
      <c r="C184" s="272"/>
      <c r="D184" s="272"/>
      <c r="E184" s="272"/>
      <c r="F184" s="272"/>
      <c r="G184" s="272"/>
      <c r="H184" s="272"/>
      <c r="I184" s="272"/>
      <c r="J184" s="272"/>
      <c r="K184" s="272"/>
      <c r="L184" s="272"/>
      <c r="M184" s="272"/>
      <c r="N184" s="272"/>
      <c r="O184" s="272"/>
      <c r="P184" s="272"/>
      <c r="Q184" s="272"/>
      <c r="R184" s="272"/>
      <c r="S184" s="272"/>
      <c r="T184" s="272"/>
      <c r="U184" s="272"/>
      <c r="V184" s="272"/>
      <c r="W184" s="272"/>
      <c r="X184" s="272"/>
      <c r="Y184" s="272"/>
      <c r="Z184" s="272"/>
      <c r="AA184" s="272"/>
      <c r="AB184" s="272"/>
      <c r="AC184" s="272"/>
      <c r="AD184" s="272"/>
      <c r="AE184" s="272"/>
      <c r="AF184" s="272"/>
      <c r="AG184" s="272"/>
      <c r="AH184" s="272"/>
      <c r="AI184" s="272"/>
      <c r="AJ184" s="272"/>
      <c r="AK184" s="272"/>
      <c r="AL184" s="272"/>
      <c r="AM184" s="272"/>
      <c r="AN184" s="272"/>
      <c r="AO184" s="272"/>
      <c r="AP184" s="272"/>
      <c r="AQ184" s="27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71" t="s">
        <v>353</v>
      </c>
      <c r="C185" s="272"/>
      <c r="D185" s="272"/>
      <c r="E185" s="272"/>
      <c r="F185" s="272"/>
      <c r="G185" s="272"/>
      <c r="H185" s="272"/>
      <c r="I185" s="272"/>
      <c r="J185" s="272"/>
      <c r="K185" s="272"/>
      <c r="L185" s="272"/>
      <c r="M185" s="272"/>
      <c r="N185" s="272"/>
      <c r="O185" s="272"/>
      <c r="P185" s="272"/>
      <c r="Q185" s="272"/>
      <c r="R185" s="272"/>
      <c r="S185" s="272"/>
      <c r="T185" s="272"/>
      <c r="U185" s="272"/>
      <c r="V185" s="272"/>
      <c r="W185" s="272"/>
      <c r="X185" s="272"/>
      <c r="Y185" s="272"/>
      <c r="Z185" s="272"/>
      <c r="AA185" s="272"/>
      <c r="AB185" s="272"/>
      <c r="AC185" s="272"/>
      <c r="AD185" s="272"/>
      <c r="AE185" s="272"/>
      <c r="AF185" s="272"/>
      <c r="AG185" s="272"/>
      <c r="AH185" s="272"/>
      <c r="AI185" s="272"/>
      <c r="AJ185" s="272"/>
      <c r="AK185" s="272"/>
      <c r="AL185" s="272"/>
      <c r="AM185" s="272"/>
      <c r="AN185" s="272"/>
      <c r="AO185" s="272"/>
      <c r="AP185" s="272"/>
      <c r="AQ185" s="272"/>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71" t="s">
        <v>354</v>
      </c>
      <c r="C186" s="272"/>
      <c r="D186" s="272"/>
      <c r="E186" s="272"/>
      <c r="F186" s="272"/>
      <c r="G186" s="272"/>
      <c r="H186" s="272"/>
      <c r="I186" s="272"/>
      <c r="J186" s="272"/>
      <c r="K186" s="272"/>
      <c r="L186" s="272"/>
      <c r="M186" s="272"/>
      <c r="N186" s="272"/>
      <c r="O186" s="272"/>
      <c r="P186" s="272"/>
      <c r="Q186" s="272"/>
      <c r="R186" s="272"/>
      <c r="S186" s="272"/>
      <c r="T186" s="272"/>
      <c r="U186" s="272"/>
      <c r="V186" s="272"/>
      <c r="W186" s="272"/>
      <c r="X186" s="272"/>
      <c r="Y186" s="272"/>
      <c r="Z186" s="272"/>
      <c r="AA186" s="272"/>
      <c r="AB186" s="272"/>
      <c r="AC186" s="272"/>
      <c r="AD186" s="272"/>
      <c r="AE186" s="272"/>
      <c r="AF186" s="272"/>
      <c r="AG186" s="272"/>
      <c r="AH186" s="272"/>
      <c r="AI186" s="272"/>
      <c r="AJ186" s="272"/>
      <c r="AK186" s="272"/>
      <c r="AL186" s="272"/>
      <c r="AM186" s="272"/>
      <c r="AN186" s="272"/>
      <c r="AO186" s="272"/>
      <c r="AP186" s="272"/>
      <c r="AQ186" s="272"/>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71" t="s">
        <v>380</v>
      </c>
      <c r="C187" s="272"/>
      <c r="D187" s="272"/>
      <c r="E187" s="272"/>
      <c r="F187" s="272"/>
      <c r="G187" s="272"/>
      <c r="H187" s="272"/>
      <c r="I187" s="272"/>
      <c r="J187" s="272"/>
      <c r="K187" s="272"/>
      <c r="L187" s="272"/>
      <c r="M187" s="272"/>
      <c r="N187" s="272"/>
      <c r="O187" s="272"/>
      <c r="P187" s="272"/>
      <c r="Q187" s="272"/>
      <c r="R187" s="272"/>
      <c r="S187" s="272"/>
      <c r="T187" s="272"/>
      <c r="U187" s="272"/>
      <c r="V187" s="272"/>
      <c r="W187" s="272"/>
      <c r="X187" s="272"/>
      <c r="Y187" s="272"/>
      <c r="Z187" s="272"/>
      <c r="AA187" s="272"/>
      <c r="AB187" s="272"/>
      <c r="AC187" s="272"/>
      <c r="AD187" s="272"/>
      <c r="AE187" s="272"/>
      <c r="AF187" s="272"/>
      <c r="AG187" s="272"/>
      <c r="AH187" s="272"/>
      <c r="AI187" s="272"/>
      <c r="AJ187" s="272"/>
      <c r="AK187" s="272"/>
      <c r="AL187" s="272"/>
      <c r="AM187" s="272"/>
      <c r="AN187" s="272"/>
      <c r="AO187" s="272"/>
      <c r="AP187" s="272"/>
      <c r="AQ187" s="272"/>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71" t="s">
        <v>357</v>
      </c>
      <c r="C188" s="272"/>
      <c r="D188" s="272"/>
      <c r="E188" s="272"/>
      <c r="F188" s="272"/>
      <c r="G188" s="272"/>
      <c r="H188" s="272"/>
      <c r="I188" s="272"/>
      <c r="J188" s="272"/>
      <c r="K188" s="272"/>
      <c r="L188" s="272"/>
      <c r="M188" s="272"/>
      <c r="N188" s="272"/>
      <c r="O188" s="272"/>
      <c r="P188" s="272"/>
      <c r="Q188" s="272"/>
      <c r="R188" s="272"/>
      <c r="S188" s="272"/>
      <c r="T188" s="272"/>
      <c r="U188" s="272"/>
      <c r="V188" s="272"/>
      <c r="W188" s="272"/>
      <c r="X188" s="272"/>
      <c r="Y188" s="272"/>
      <c r="Z188" s="272"/>
      <c r="AA188" s="272"/>
      <c r="AB188" s="272"/>
      <c r="AC188" s="272"/>
      <c r="AD188" s="272"/>
      <c r="AE188" s="272"/>
      <c r="AF188" s="272"/>
      <c r="AG188" s="272"/>
      <c r="AH188" s="272"/>
      <c r="AI188" s="272"/>
      <c r="AJ188" s="272"/>
      <c r="AK188" s="272"/>
      <c r="AL188" s="272"/>
      <c r="AM188" s="272"/>
      <c r="AN188" s="272"/>
      <c r="AO188" s="272"/>
      <c r="AP188" s="272"/>
      <c r="AQ188" s="272"/>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71" t="s">
        <v>404</v>
      </c>
      <c r="C189" s="272"/>
      <c r="D189" s="272"/>
      <c r="E189" s="272"/>
      <c r="F189" s="272"/>
      <c r="G189" s="272"/>
      <c r="H189" s="272"/>
      <c r="I189" s="272"/>
      <c r="J189" s="272"/>
      <c r="K189" s="272"/>
      <c r="L189" s="272"/>
      <c r="M189" s="272"/>
      <c r="N189" s="272"/>
      <c r="O189" s="272"/>
      <c r="P189" s="272"/>
      <c r="Q189" s="272"/>
      <c r="R189" s="272"/>
      <c r="S189" s="272"/>
      <c r="T189" s="272"/>
      <c r="U189" s="272"/>
      <c r="V189" s="272"/>
      <c r="W189" s="272"/>
      <c r="X189" s="272"/>
      <c r="Y189" s="272"/>
      <c r="Z189" s="272"/>
      <c r="AA189" s="272"/>
      <c r="AB189" s="272"/>
      <c r="AC189" s="272"/>
      <c r="AD189" s="272"/>
      <c r="AE189" s="272"/>
      <c r="AF189" s="272"/>
      <c r="AG189" s="272"/>
      <c r="AH189" s="272"/>
      <c r="AI189" s="272"/>
      <c r="AJ189" s="272"/>
      <c r="AK189" s="272"/>
      <c r="AL189" s="272"/>
      <c r="AM189" s="272"/>
      <c r="AN189" s="272"/>
      <c r="AO189" s="272"/>
      <c r="AP189" s="272"/>
      <c r="AQ189" s="272"/>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68" t="s">
        <v>374</v>
      </c>
      <c r="C190" s="272"/>
      <c r="D190" s="272"/>
      <c r="E190" s="272"/>
      <c r="F190" s="272"/>
      <c r="G190" s="272"/>
      <c r="H190" s="272"/>
      <c r="I190" s="272"/>
      <c r="J190" s="272"/>
      <c r="K190" s="272"/>
      <c r="L190" s="272"/>
      <c r="M190" s="272"/>
      <c r="N190" s="272"/>
      <c r="O190" s="272"/>
      <c r="P190" s="272"/>
      <c r="Q190" s="272"/>
      <c r="R190" s="272"/>
      <c r="S190" s="272"/>
      <c r="T190" s="272"/>
      <c r="U190" s="272"/>
      <c r="V190" s="272"/>
      <c r="W190" s="272"/>
      <c r="X190" s="272"/>
      <c r="Y190" s="272"/>
      <c r="Z190" s="272"/>
      <c r="AA190" s="272"/>
      <c r="AB190" s="272"/>
      <c r="AC190" s="272"/>
      <c r="AD190" s="272"/>
      <c r="AE190" s="272"/>
      <c r="AF190" s="272"/>
      <c r="AG190" s="272"/>
      <c r="AH190" s="272"/>
      <c r="AI190" s="272"/>
      <c r="AJ190" s="272"/>
      <c r="AK190" s="272"/>
      <c r="AL190" s="272"/>
      <c r="AM190" s="272"/>
      <c r="AN190" s="272"/>
      <c r="AO190" s="272"/>
      <c r="AP190" s="272"/>
      <c r="AQ190" s="272"/>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88" t="s">
        <v>360</v>
      </c>
      <c r="C191" s="272"/>
      <c r="D191" s="272"/>
      <c r="E191" s="272"/>
      <c r="F191" s="272"/>
      <c r="G191" s="272"/>
      <c r="H191" s="272"/>
      <c r="I191" s="272"/>
      <c r="J191" s="272"/>
      <c r="K191" s="272"/>
      <c r="L191" s="272"/>
      <c r="M191" s="272"/>
      <c r="N191" s="272"/>
      <c r="O191" s="272"/>
      <c r="P191" s="272"/>
      <c r="Q191" s="272"/>
      <c r="R191" s="272"/>
      <c r="S191" s="272"/>
      <c r="T191" s="272"/>
      <c r="U191" s="272"/>
      <c r="V191" s="272"/>
      <c r="W191" s="272"/>
      <c r="X191" s="272"/>
      <c r="Y191" s="272"/>
      <c r="Z191" s="272"/>
      <c r="AA191" s="272"/>
      <c r="AB191" s="272"/>
      <c r="AC191" s="272"/>
      <c r="AD191" s="272"/>
      <c r="AE191" s="272"/>
      <c r="AF191" s="272"/>
      <c r="AG191" s="272"/>
      <c r="AH191" s="272"/>
      <c r="AI191" s="272"/>
      <c r="AJ191" s="272"/>
      <c r="AK191" s="272"/>
      <c r="AL191" s="272"/>
      <c r="AM191" s="272"/>
      <c r="AN191" s="272"/>
      <c r="AO191" s="272"/>
      <c r="AP191" s="272"/>
      <c r="AQ191" s="272"/>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91" t="s">
        <v>375</v>
      </c>
      <c r="C192" s="272"/>
      <c r="D192" s="272"/>
      <c r="E192" s="272"/>
      <c r="F192" s="272"/>
      <c r="G192" s="272"/>
      <c r="H192" s="272"/>
      <c r="I192" s="272"/>
      <c r="J192" s="272"/>
      <c r="K192" s="272"/>
      <c r="L192" s="272"/>
      <c r="M192" s="272"/>
      <c r="N192" s="272"/>
      <c r="O192" s="272"/>
      <c r="P192" s="272"/>
      <c r="Q192" s="272"/>
      <c r="R192" s="272"/>
      <c r="S192" s="272"/>
      <c r="T192" s="272"/>
      <c r="U192" s="272"/>
      <c r="V192" s="272"/>
      <c r="W192" s="272"/>
      <c r="X192" s="272"/>
      <c r="Y192" s="272"/>
      <c r="Z192" s="272"/>
      <c r="AA192" s="272"/>
      <c r="AB192" s="272"/>
      <c r="AC192" s="272"/>
      <c r="AD192" s="272"/>
      <c r="AE192" s="272"/>
      <c r="AF192" s="272"/>
      <c r="AG192" s="272"/>
      <c r="AH192" s="272"/>
      <c r="AI192" s="272"/>
      <c r="AJ192" s="272"/>
      <c r="AK192" s="272"/>
      <c r="AL192" s="272"/>
      <c r="AM192" s="272"/>
      <c r="AN192" s="272"/>
      <c r="AO192" s="272"/>
      <c r="AP192" s="272"/>
      <c r="AQ192" s="272"/>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391" t="s">
        <v>376</v>
      </c>
      <c r="C193" s="272"/>
      <c r="D193" s="272"/>
      <c r="E193" s="272"/>
      <c r="F193" s="272"/>
      <c r="G193" s="272"/>
      <c r="H193" s="272"/>
      <c r="I193" s="272"/>
      <c r="J193" s="272"/>
      <c r="K193" s="272"/>
      <c r="L193" s="272"/>
      <c r="M193" s="272"/>
      <c r="N193" s="272"/>
      <c r="O193" s="272"/>
      <c r="P193" s="272"/>
      <c r="Q193" s="272"/>
      <c r="R193" s="272"/>
      <c r="S193" s="272"/>
      <c r="T193" s="272"/>
      <c r="U193" s="272"/>
      <c r="V193" s="272"/>
      <c r="W193" s="272"/>
      <c r="X193" s="272"/>
      <c r="Y193" s="272"/>
      <c r="Z193" s="272"/>
      <c r="AA193" s="272"/>
      <c r="AB193" s="272"/>
      <c r="AC193" s="272"/>
      <c r="AD193" s="272"/>
      <c r="AE193" s="272"/>
      <c r="AF193" s="272"/>
      <c r="AG193" s="272"/>
      <c r="AH193" s="272"/>
      <c r="AI193" s="272"/>
      <c r="AJ193" s="272"/>
      <c r="AK193" s="272"/>
      <c r="AL193" s="272"/>
      <c r="AM193" s="272"/>
      <c r="AN193" s="272"/>
      <c r="AO193" s="272"/>
      <c r="AP193" s="272"/>
      <c r="AQ193" s="272"/>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368" t="s">
        <v>377</v>
      </c>
      <c r="C194" s="390"/>
      <c r="D194" s="390"/>
      <c r="E194" s="390"/>
      <c r="F194" s="390"/>
      <c r="G194" s="390"/>
      <c r="H194" s="390"/>
      <c r="I194" s="390"/>
      <c r="J194" s="390"/>
      <c r="K194" s="390"/>
      <c r="L194" s="390"/>
      <c r="M194" s="390"/>
      <c r="N194" s="390"/>
      <c r="O194" s="390"/>
      <c r="P194" s="390"/>
      <c r="Q194" s="390"/>
      <c r="R194" s="390"/>
      <c r="S194" s="390"/>
      <c r="T194" s="390"/>
      <c r="U194" s="390"/>
      <c r="V194" s="390"/>
      <c r="W194" s="390"/>
      <c r="X194" s="390"/>
      <c r="Y194" s="390"/>
      <c r="Z194" s="390"/>
      <c r="AA194" s="390"/>
      <c r="AB194" s="390"/>
      <c r="AC194" s="390"/>
      <c r="AD194" s="390"/>
      <c r="AE194" s="390"/>
      <c r="AF194" s="390"/>
      <c r="AG194" s="390"/>
      <c r="AH194" s="390"/>
      <c r="AI194" s="390"/>
      <c r="AJ194" s="390"/>
      <c r="AK194" s="390"/>
      <c r="AL194" s="390"/>
      <c r="AM194" s="390"/>
      <c r="AN194" s="390"/>
      <c r="AO194" s="390"/>
      <c r="AP194" s="390"/>
      <c r="AQ194" s="392"/>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391" t="s">
        <v>378</v>
      </c>
      <c r="C195" s="272"/>
      <c r="D195" s="272"/>
      <c r="E195" s="272"/>
      <c r="F195" s="272"/>
      <c r="G195" s="272"/>
      <c r="H195" s="272"/>
      <c r="I195" s="272"/>
      <c r="J195" s="272"/>
      <c r="K195" s="272"/>
      <c r="L195" s="272"/>
      <c r="M195" s="272"/>
      <c r="N195" s="272"/>
      <c r="O195" s="272"/>
      <c r="P195" s="272"/>
      <c r="Q195" s="272"/>
      <c r="R195" s="272"/>
      <c r="S195" s="272"/>
      <c r="T195" s="272"/>
      <c r="U195" s="272"/>
      <c r="V195" s="272"/>
      <c r="W195" s="272"/>
      <c r="X195" s="272"/>
      <c r="Y195" s="272"/>
      <c r="Z195" s="272"/>
      <c r="AA195" s="272"/>
      <c r="AB195" s="272"/>
      <c r="AC195" s="272"/>
      <c r="AD195" s="272"/>
      <c r="AE195" s="272"/>
      <c r="AF195" s="272"/>
      <c r="AG195" s="272"/>
      <c r="AH195" s="272"/>
      <c r="AI195" s="272"/>
      <c r="AJ195" s="272"/>
      <c r="AK195" s="272"/>
      <c r="AL195" s="272"/>
      <c r="AM195" s="272"/>
      <c r="AN195" s="272"/>
      <c r="AO195" s="272"/>
      <c r="AP195" s="272"/>
      <c r="AQ195" s="272"/>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x14ac:dyDescent="0.2">
      <c r="B196" s="368" t="s">
        <v>305</v>
      </c>
      <c r="D196" s="9"/>
      <c r="E196" s="9"/>
      <c r="F196" s="9"/>
      <c r="G196" s="9"/>
      <c r="H196" s="9"/>
      <c r="I196" s="9"/>
      <c r="J196" s="9"/>
      <c r="K196" s="9"/>
      <c r="L196" s="9"/>
      <c r="M196" s="9"/>
      <c r="AQ196" s="373"/>
    </row>
    <row r="197" spans="1:103" x14ac:dyDescent="0.2">
      <c r="B197" s="369" t="s">
        <v>325</v>
      </c>
      <c r="C197" s="345"/>
      <c r="D197" s="345"/>
      <c r="E197" s="345"/>
      <c r="F197" s="345"/>
      <c r="G197" s="345"/>
      <c r="H197" s="345"/>
      <c r="I197" s="345"/>
      <c r="J197" s="345"/>
      <c r="K197" s="345"/>
      <c r="L197" s="345"/>
      <c r="M197" s="345"/>
      <c r="N197" s="345"/>
      <c r="O197" s="345"/>
      <c r="P197" s="345"/>
      <c r="Q197" s="345"/>
      <c r="R197" s="345"/>
      <c r="S197" s="345"/>
      <c r="T197" s="345"/>
      <c r="U197" s="345"/>
      <c r="V197" s="345"/>
      <c r="W197" s="345"/>
      <c r="X197" s="345"/>
      <c r="Y197" s="345"/>
      <c r="Z197" s="345"/>
      <c r="AA197" s="345"/>
      <c r="AB197" s="345"/>
      <c r="AC197" s="345"/>
      <c r="AD197" s="345"/>
      <c r="AE197" s="345"/>
      <c r="AF197" s="345"/>
      <c r="AG197" s="345"/>
      <c r="AH197" s="345"/>
      <c r="AI197" s="345"/>
      <c r="AJ197" s="345"/>
      <c r="AK197" s="345"/>
      <c r="AL197" s="345"/>
      <c r="AM197" s="345"/>
      <c r="AN197" s="345"/>
      <c r="AO197" s="345"/>
      <c r="AP197" s="345"/>
      <c r="AQ197" s="345"/>
    </row>
    <row r="198" spans="1:103" x14ac:dyDescent="0.2">
      <c r="B198" s="369" t="s">
        <v>326</v>
      </c>
      <c r="C198" s="349"/>
      <c r="D198" s="349"/>
      <c r="E198" s="349"/>
      <c r="F198" s="349"/>
      <c r="G198" s="349"/>
      <c r="H198" s="349"/>
      <c r="I198" s="349"/>
      <c r="J198" s="349"/>
      <c r="K198" s="349"/>
      <c r="L198" s="349"/>
      <c r="M198" s="349"/>
      <c r="N198" s="349"/>
      <c r="O198" s="349"/>
      <c r="P198" s="349"/>
      <c r="Q198" s="349"/>
      <c r="R198" s="349"/>
      <c r="S198" s="349"/>
      <c r="T198" s="349"/>
      <c r="U198" s="349"/>
      <c r="V198" s="349"/>
      <c r="W198" s="349"/>
      <c r="X198" s="349"/>
      <c r="Y198" s="349"/>
      <c r="Z198" s="349"/>
      <c r="AA198" s="349"/>
      <c r="AB198" s="349"/>
      <c r="AC198" s="349"/>
      <c r="AD198" s="349"/>
      <c r="AE198" s="349"/>
      <c r="AF198" s="349"/>
      <c r="AG198" s="349"/>
      <c r="AH198" s="349"/>
      <c r="AI198" s="349"/>
      <c r="AJ198" s="349"/>
      <c r="AK198" s="349"/>
      <c r="AL198" s="349"/>
      <c r="AM198" s="349"/>
      <c r="AN198" s="349"/>
      <c r="AO198" s="349"/>
      <c r="AP198" s="349"/>
      <c r="AQ198" s="349"/>
    </row>
    <row r="199" spans="1:103" x14ac:dyDescent="0.2">
      <c r="B199" s="369" t="s">
        <v>327</v>
      </c>
      <c r="C199" s="349"/>
      <c r="D199" s="349"/>
      <c r="E199" s="349"/>
      <c r="F199" s="349"/>
      <c r="G199" s="349"/>
      <c r="H199" s="349"/>
      <c r="I199" s="349"/>
      <c r="J199" s="349"/>
      <c r="K199" s="349"/>
      <c r="L199" s="349"/>
      <c r="M199" s="349"/>
      <c r="N199" s="349"/>
      <c r="O199" s="349"/>
      <c r="P199" s="349"/>
      <c r="Q199" s="349"/>
      <c r="R199" s="349"/>
      <c r="S199" s="349"/>
      <c r="T199" s="349"/>
      <c r="U199" s="349"/>
      <c r="V199" s="349"/>
      <c r="W199" s="349"/>
      <c r="X199" s="349"/>
      <c r="Y199" s="349"/>
      <c r="Z199" s="349"/>
      <c r="AA199" s="349"/>
      <c r="AB199" s="349"/>
      <c r="AC199" s="349"/>
      <c r="AD199" s="349"/>
      <c r="AE199" s="349"/>
      <c r="AF199" s="349"/>
      <c r="AG199" s="349"/>
      <c r="AH199" s="349"/>
      <c r="AI199" s="349"/>
      <c r="AJ199" s="349"/>
      <c r="AK199" s="349"/>
      <c r="AL199" s="349"/>
      <c r="AM199" s="349"/>
      <c r="AN199" s="349"/>
      <c r="AO199" s="349"/>
      <c r="AP199" s="349"/>
      <c r="AQ199" s="349"/>
    </row>
    <row r="200" spans="1:103" x14ac:dyDescent="0.2">
      <c r="B200" s="368" t="s">
        <v>332</v>
      </c>
      <c r="D200" s="9"/>
      <c r="E200" s="9"/>
      <c r="F200" s="9"/>
      <c r="G200" s="9"/>
      <c r="H200" s="9"/>
      <c r="I200" s="9"/>
      <c r="J200" s="9"/>
      <c r="K200" s="9"/>
      <c r="L200" s="9"/>
      <c r="M200" s="9"/>
      <c r="AQ200" s="44"/>
    </row>
    <row r="201" spans="1:103" x14ac:dyDescent="0.2">
      <c r="B201" s="369" t="s">
        <v>333</v>
      </c>
      <c r="C201" s="374"/>
      <c r="D201" s="374"/>
      <c r="E201" s="374"/>
      <c r="F201" s="374"/>
      <c r="G201" s="374"/>
      <c r="H201" s="374"/>
      <c r="I201" s="374"/>
      <c r="J201" s="374"/>
      <c r="K201" s="374"/>
      <c r="L201" s="374"/>
      <c r="M201" s="374"/>
      <c r="N201" s="374"/>
      <c r="O201" s="374"/>
      <c r="P201" s="374"/>
      <c r="Q201" s="374"/>
      <c r="R201" s="374"/>
      <c r="S201" s="374"/>
      <c r="T201" s="374"/>
      <c r="U201" s="374"/>
      <c r="V201" s="374"/>
      <c r="W201" s="374"/>
      <c r="X201" s="374"/>
      <c r="Y201" s="374"/>
      <c r="Z201" s="374"/>
      <c r="AA201" s="374"/>
      <c r="AB201" s="374"/>
      <c r="AC201" s="374"/>
      <c r="AD201" s="374"/>
      <c r="AE201" s="374"/>
      <c r="AF201" s="374"/>
      <c r="AG201" s="374"/>
      <c r="AH201" s="374"/>
      <c r="AI201" s="374"/>
      <c r="AJ201" s="374"/>
      <c r="AK201" s="374"/>
      <c r="AL201" s="374"/>
      <c r="AM201" s="374"/>
      <c r="AN201" s="374"/>
      <c r="AO201" s="374"/>
      <c r="AP201" s="374"/>
      <c r="AQ201" s="374"/>
    </row>
    <row r="202" spans="1:103" x14ac:dyDescent="0.2">
      <c r="B202" s="389" t="s">
        <v>379</v>
      </c>
      <c r="D202" s="9"/>
      <c r="E202" s="9"/>
      <c r="F202" s="9"/>
      <c r="G202" s="9"/>
      <c r="H202" s="9"/>
      <c r="I202" s="9"/>
      <c r="J202" s="9"/>
      <c r="K202" s="9"/>
      <c r="L202" s="9"/>
      <c r="M202" s="9"/>
    </row>
    <row r="203" spans="1:103" x14ac:dyDescent="0.2">
      <c r="B203" s="369" t="s">
        <v>370</v>
      </c>
      <c r="C203" s="374"/>
      <c r="D203" s="374"/>
      <c r="E203" s="374"/>
      <c r="F203" s="374"/>
      <c r="G203" s="374"/>
      <c r="H203" s="374"/>
      <c r="I203" s="374"/>
      <c r="J203" s="374"/>
      <c r="K203" s="374"/>
      <c r="L203" s="374"/>
      <c r="M203" s="374"/>
      <c r="N203" s="374"/>
      <c r="O203" s="374"/>
      <c r="P203" s="374"/>
      <c r="Q203" s="374"/>
      <c r="R203" s="374"/>
      <c r="S203" s="374"/>
      <c r="T203" s="374"/>
      <c r="U203" s="374"/>
      <c r="V203" s="374"/>
      <c r="W203" s="374"/>
      <c r="X203" s="374"/>
      <c r="Y203" s="374"/>
      <c r="Z203" s="374"/>
      <c r="AA203" s="374"/>
      <c r="AB203" s="374"/>
      <c r="AC203" s="374"/>
      <c r="AD203" s="374"/>
      <c r="AE203" s="374"/>
      <c r="AF203" s="374"/>
      <c r="AG203" s="374"/>
      <c r="AH203" s="374"/>
      <c r="AI203" s="374"/>
      <c r="AJ203" s="374"/>
      <c r="AK203" s="374"/>
      <c r="AL203" s="374"/>
      <c r="AM203" s="374"/>
      <c r="AN203" s="374"/>
      <c r="AO203" s="374"/>
      <c r="AP203" s="374"/>
      <c r="AQ203" s="374"/>
    </row>
    <row r="204" spans="1:103" x14ac:dyDescent="0.2">
      <c r="B204" s="369" t="s">
        <v>371</v>
      </c>
      <c r="C204" s="270"/>
      <c r="D204" s="270"/>
      <c r="E204" s="270"/>
      <c r="F204" s="270"/>
      <c r="G204" s="270"/>
      <c r="H204" s="270"/>
      <c r="I204" s="270"/>
      <c r="J204" s="270"/>
      <c r="K204" s="270"/>
      <c r="L204" s="270"/>
      <c r="M204" s="270"/>
      <c r="N204" s="270"/>
      <c r="O204" s="270"/>
      <c r="P204" s="270"/>
      <c r="Q204" s="270"/>
      <c r="R204" s="270"/>
      <c r="S204" s="270"/>
      <c r="T204" s="270"/>
      <c r="U204" s="270"/>
      <c r="V204" s="270"/>
      <c r="W204" s="270"/>
      <c r="X204" s="270"/>
      <c r="Y204" s="270"/>
      <c r="Z204" s="270"/>
      <c r="AA204" s="270"/>
      <c r="AB204" s="270"/>
      <c r="AC204" s="270"/>
      <c r="AD204" s="270"/>
      <c r="AE204" s="270"/>
      <c r="AF204" s="270"/>
      <c r="AG204" s="270"/>
      <c r="AH204" s="270"/>
      <c r="AI204" s="270"/>
      <c r="AJ204" s="270"/>
      <c r="AK204" s="270"/>
      <c r="AL204" s="270"/>
      <c r="AM204" s="270"/>
      <c r="AN204" s="270"/>
      <c r="AO204" s="270"/>
      <c r="AP204" s="270"/>
      <c r="AQ204" s="270"/>
    </row>
    <row r="205" spans="1:103" x14ac:dyDescent="0.2">
      <c r="B205" s="389" t="s">
        <v>391</v>
      </c>
      <c r="D205" s="9"/>
      <c r="E205" s="9"/>
      <c r="F205" s="9"/>
      <c r="G205" s="9"/>
      <c r="H205" s="9"/>
      <c r="I205" s="9"/>
      <c r="J205" s="9"/>
      <c r="K205" s="9"/>
      <c r="L205" s="9"/>
      <c r="M205" s="9"/>
    </row>
    <row r="206" spans="1:103" x14ac:dyDescent="0.2">
      <c r="B206" s="369" t="s">
        <v>392</v>
      </c>
      <c r="C206" s="270"/>
      <c r="D206" s="270"/>
      <c r="E206" s="270"/>
      <c r="F206" s="270"/>
      <c r="G206" s="270"/>
      <c r="H206" s="270"/>
      <c r="I206" s="270"/>
      <c r="J206" s="270"/>
      <c r="K206" s="270"/>
      <c r="L206" s="270"/>
      <c r="M206" s="270"/>
      <c r="N206" s="270"/>
      <c r="O206" s="270"/>
      <c r="P206" s="270"/>
      <c r="Q206" s="270"/>
      <c r="R206" s="270"/>
      <c r="S206" s="270"/>
      <c r="T206" s="270"/>
      <c r="U206" s="270"/>
      <c r="V206" s="270"/>
      <c r="W206" s="270"/>
      <c r="X206" s="270"/>
      <c r="Y206" s="270"/>
      <c r="Z206" s="270"/>
      <c r="AA206" s="270"/>
      <c r="AB206" s="270"/>
      <c r="AC206" s="270"/>
      <c r="AD206" s="270"/>
      <c r="AE206" s="270"/>
      <c r="AF206" s="270"/>
      <c r="AG206" s="270"/>
      <c r="AH206" s="270"/>
      <c r="AI206" s="270"/>
      <c r="AJ206" s="270"/>
      <c r="AK206" s="270"/>
      <c r="AL206" s="270"/>
      <c r="AM206" s="270"/>
      <c r="AN206" s="270"/>
      <c r="AO206" s="270"/>
      <c r="AP206" s="270"/>
      <c r="AQ206" s="270"/>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sheetData>
  <mergeCells count="1">
    <mergeCell ref="E102:F102"/>
  </mergeCells>
  <dataValidations xWindow="485" yWindow="427" count="8">
    <dataValidation type="list" allowBlank="1" showInputMessage="1" showErrorMessage="1" sqref="H134:H135 E104:F105 E107:F108 E126:H129 F131:G135 E121:H124 E116:H119 D138:G144" xr:uid="{00000000-0002-0000-0000-000000000000}">
      <formula1>"Yes,No"</formula1>
    </dataValidation>
    <dataValidation type="list" allowBlank="1" showInputMessage="1" showErrorMessage="1" sqref="N8 N10:N28"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9" xr:uid="{00000000-0002-0000-0000-000002000000}">
      <formula1>$B$138:$B$144</formula1>
    </dataValidation>
    <dataValidation allowBlank="1" showInputMessage="1" showErrorMessage="1" sqref="W9 AH9 G41:J41" xr:uid="{00000000-0002-0000-0000-000003000000}"/>
    <dataValidation allowBlank="1" sqref="C46" xr:uid="{00000000-0002-0000-0000-000004000000}"/>
    <dataValidation errorTitle="Salvage Value" error="This is a calculated value shown for reference -- it should match the value in SAM. It is not used in the single owner workbook calculations." sqref="C55" xr:uid="{00000000-0002-0000-0000-000005000000}"/>
    <dataValidation type="custom" showErrorMessage="1" errorTitle="Target Year Error" error="Please enter a target year less than or equal to the analysis period." sqref="C32" xr:uid="{00000000-0002-0000-0000-000006000000}">
      <formula1>C32&lt;=C39</formula1>
    </dataValidation>
    <dataValidation type="list" allowBlank="1" showInputMessage="1" errorTitle="Federal Depreciation Treatment" sqref="C98" xr:uid="{00000000-0002-0000-0000-000007000000}">
      <formula1>$B$138:$B$144</formula1>
    </dataValidation>
  </dataValidations>
  <pageMargins left="0.5" right="0.5" top="0.5" bottom="0.75" header="0.3" footer="0.3"/>
  <pageSetup scale="73" pageOrder="overThenDown" orientation="landscape" horizontalDpi="4294967294" r:id="rId1"/>
  <rowBreaks count="1" manualBreakCount="1">
    <brk id="112"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6"/>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5" t="s">
        <v>217</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342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381</v>
      </c>
      <c r="B5" s="244">
        <f t="array" ref="B5:AP5">Inputs!C150:AQ150</f>
        <v>0</v>
      </c>
      <c r="C5" s="244">
        <v>0</v>
      </c>
      <c r="D5" s="244">
        <v>0</v>
      </c>
      <c r="E5" s="244">
        <v>0</v>
      </c>
      <c r="F5" s="244">
        <v>0</v>
      </c>
      <c r="G5" s="244">
        <v>0</v>
      </c>
      <c r="H5" s="244">
        <v>0</v>
      </c>
      <c r="I5" s="244">
        <v>0</v>
      </c>
      <c r="J5" s="244">
        <v>0</v>
      </c>
      <c r="K5" s="244">
        <v>0</v>
      </c>
      <c r="L5" s="244">
        <v>0</v>
      </c>
      <c r="M5" s="244">
        <v>0</v>
      </c>
      <c r="N5" s="244">
        <v>0</v>
      </c>
      <c r="O5" s="244">
        <v>0</v>
      </c>
      <c r="P5" s="244">
        <v>0</v>
      </c>
      <c r="Q5" s="244">
        <v>0</v>
      </c>
      <c r="R5" s="244">
        <v>0</v>
      </c>
      <c r="S5" s="244">
        <v>0</v>
      </c>
      <c r="T5" s="244">
        <v>0</v>
      </c>
      <c r="U5" s="244">
        <v>0</v>
      </c>
      <c r="V5" s="244">
        <v>0</v>
      </c>
      <c r="W5" s="244">
        <v>0</v>
      </c>
      <c r="X5" s="244">
        <v>0</v>
      </c>
      <c r="Y5" s="244">
        <v>0</v>
      </c>
      <c r="Z5" s="244">
        <v>0</v>
      </c>
      <c r="AA5" s="244">
        <v>0</v>
      </c>
      <c r="AB5" s="244">
        <v>0</v>
      </c>
      <c r="AC5" s="244">
        <v>0</v>
      </c>
      <c r="AD5" s="244">
        <v>0</v>
      </c>
      <c r="AE5" s="244">
        <v>0</v>
      </c>
      <c r="AF5" s="244">
        <v>0</v>
      </c>
      <c r="AG5" s="244">
        <v>0</v>
      </c>
      <c r="AH5" s="244">
        <v>0</v>
      </c>
      <c r="AI5" s="244">
        <v>0</v>
      </c>
      <c r="AJ5" s="244">
        <v>0</v>
      </c>
      <c r="AK5" s="244">
        <v>0</v>
      </c>
      <c r="AL5" s="244">
        <v>0</v>
      </c>
      <c r="AM5" s="244">
        <v>0</v>
      </c>
      <c r="AN5" s="244">
        <v>0</v>
      </c>
      <c r="AO5" s="244">
        <v>0</v>
      </c>
      <c r="AP5" s="244">
        <v>0</v>
      </c>
    </row>
    <row r="6" spans="1:42" s="16" customFormat="1" x14ac:dyDescent="0.2">
      <c r="A6" s="9" t="s">
        <v>382</v>
      </c>
      <c r="B6" s="402">
        <f t="array" ref="B6:AP6">Inputs!C151:AQ151</f>
        <v>0</v>
      </c>
      <c r="C6" s="402">
        <v>0</v>
      </c>
      <c r="D6" s="402">
        <v>0</v>
      </c>
      <c r="E6" s="402">
        <v>0</v>
      </c>
      <c r="F6" s="402">
        <v>0</v>
      </c>
      <c r="G6" s="402">
        <v>0</v>
      </c>
      <c r="H6" s="402">
        <v>0</v>
      </c>
      <c r="I6" s="402">
        <v>0</v>
      </c>
      <c r="J6" s="402">
        <v>0</v>
      </c>
      <c r="K6" s="402">
        <v>0</v>
      </c>
      <c r="L6" s="402">
        <v>0</v>
      </c>
      <c r="M6" s="402">
        <v>0</v>
      </c>
      <c r="N6" s="402">
        <v>0</v>
      </c>
      <c r="O6" s="402">
        <v>0</v>
      </c>
      <c r="P6" s="402">
        <v>0</v>
      </c>
      <c r="Q6" s="402">
        <v>0</v>
      </c>
      <c r="R6" s="402">
        <v>0</v>
      </c>
      <c r="S6" s="402">
        <v>0</v>
      </c>
      <c r="T6" s="402">
        <v>0</v>
      </c>
      <c r="U6" s="402">
        <v>0</v>
      </c>
      <c r="V6" s="402">
        <v>0</v>
      </c>
      <c r="W6" s="402">
        <v>0</v>
      </c>
      <c r="X6" s="402">
        <v>0</v>
      </c>
      <c r="Y6" s="402">
        <v>0</v>
      </c>
      <c r="Z6" s="402">
        <v>0</v>
      </c>
      <c r="AA6" s="402">
        <v>0</v>
      </c>
      <c r="AB6" s="402">
        <v>0</v>
      </c>
      <c r="AC6" s="402">
        <v>0</v>
      </c>
      <c r="AD6" s="402">
        <v>0</v>
      </c>
      <c r="AE6" s="402">
        <v>0</v>
      </c>
      <c r="AF6" s="402">
        <v>0</v>
      </c>
      <c r="AG6" s="402">
        <v>0</v>
      </c>
      <c r="AH6" s="402">
        <v>0</v>
      </c>
      <c r="AI6" s="402">
        <v>0</v>
      </c>
      <c r="AJ6" s="402">
        <v>0</v>
      </c>
      <c r="AK6" s="402">
        <v>0</v>
      </c>
      <c r="AL6" s="402">
        <v>0</v>
      </c>
      <c r="AM6" s="402">
        <v>0</v>
      </c>
      <c r="AN6" s="402">
        <v>0</v>
      </c>
      <c r="AO6" s="402">
        <v>0</v>
      </c>
      <c r="AP6" s="402">
        <v>0</v>
      </c>
    </row>
    <row r="7" spans="1:42" x14ac:dyDescent="0.2">
      <c r="A7" s="23" t="s">
        <v>400</v>
      </c>
      <c r="B7" s="403">
        <f>SUM(B5:B6)</f>
        <v>0</v>
      </c>
      <c r="C7" s="403">
        <f t="shared" ref="C7:AP7" si="1">SUM(C5:C6)</f>
        <v>0</v>
      </c>
      <c r="D7" s="403">
        <f t="shared" si="1"/>
        <v>0</v>
      </c>
      <c r="E7" s="403">
        <f t="shared" si="1"/>
        <v>0</v>
      </c>
      <c r="F7" s="403">
        <f t="shared" si="1"/>
        <v>0</v>
      </c>
      <c r="G7" s="403">
        <f t="shared" si="1"/>
        <v>0</v>
      </c>
      <c r="H7" s="403">
        <f t="shared" si="1"/>
        <v>0</v>
      </c>
      <c r="I7" s="403">
        <f t="shared" si="1"/>
        <v>0</v>
      </c>
      <c r="J7" s="403">
        <f t="shared" si="1"/>
        <v>0</v>
      </c>
      <c r="K7" s="403">
        <f t="shared" si="1"/>
        <v>0</v>
      </c>
      <c r="L7" s="403">
        <f t="shared" si="1"/>
        <v>0</v>
      </c>
      <c r="M7" s="403">
        <f t="shared" si="1"/>
        <v>0</v>
      </c>
      <c r="N7" s="403">
        <f t="shared" si="1"/>
        <v>0</v>
      </c>
      <c r="O7" s="403">
        <f t="shared" si="1"/>
        <v>0</v>
      </c>
      <c r="P7" s="403">
        <f t="shared" si="1"/>
        <v>0</v>
      </c>
      <c r="Q7" s="403">
        <f t="shared" si="1"/>
        <v>0</v>
      </c>
      <c r="R7" s="403">
        <f t="shared" si="1"/>
        <v>0</v>
      </c>
      <c r="S7" s="403">
        <f t="shared" si="1"/>
        <v>0</v>
      </c>
      <c r="T7" s="403">
        <f t="shared" si="1"/>
        <v>0</v>
      </c>
      <c r="U7" s="403">
        <f t="shared" si="1"/>
        <v>0</v>
      </c>
      <c r="V7" s="403">
        <f t="shared" si="1"/>
        <v>0</v>
      </c>
      <c r="W7" s="403">
        <f t="shared" si="1"/>
        <v>0</v>
      </c>
      <c r="X7" s="403">
        <f t="shared" si="1"/>
        <v>0</v>
      </c>
      <c r="Y7" s="403">
        <f t="shared" si="1"/>
        <v>0</v>
      </c>
      <c r="Z7" s="403">
        <f t="shared" si="1"/>
        <v>0</v>
      </c>
      <c r="AA7" s="403">
        <f t="shared" si="1"/>
        <v>0</v>
      </c>
      <c r="AB7" s="403">
        <f t="shared" si="1"/>
        <v>0</v>
      </c>
      <c r="AC7" s="403">
        <f t="shared" si="1"/>
        <v>0</v>
      </c>
      <c r="AD7" s="403">
        <f t="shared" si="1"/>
        <v>0</v>
      </c>
      <c r="AE7" s="403">
        <f t="shared" si="1"/>
        <v>0</v>
      </c>
      <c r="AF7" s="403">
        <f t="shared" si="1"/>
        <v>0</v>
      </c>
      <c r="AG7" s="403">
        <f t="shared" si="1"/>
        <v>0</v>
      </c>
      <c r="AH7" s="403">
        <f t="shared" si="1"/>
        <v>0</v>
      </c>
      <c r="AI7" s="403">
        <f t="shared" si="1"/>
        <v>0</v>
      </c>
      <c r="AJ7" s="403">
        <f t="shared" si="1"/>
        <v>0</v>
      </c>
      <c r="AK7" s="403">
        <f t="shared" si="1"/>
        <v>0</v>
      </c>
      <c r="AL7" s="403">
        <f t="shared" si="1"/>
        <v>0</v>
      </c>
      <c r="AM7" s="403">
        <f t="shared" si="1"/>
        <v>0</v>
      </c>
      <c r="AN7" s="403">
        <f t="shared" si="1"/>
        <v>0</v>
      </c>
      <c r="AO7" s="403">
        <f t="shared" si="1"/>
        <v>0</v>
      </c>
      <c r="AP7" s="403">
        <f t="shared" si="1"/>
        <v>0</v>
      </c>
    </row>
    <row r="8" spans="1:42" x14ac:dyDescent="0.2">
      <c r="A8" s="364" t="s">
        <v>401</v>
      </c>
      <c r="B8" s="403">
        <f t="array" ref="B8:AP10">Inputs!C153:AQ155</f>
        <v>0</v>
      </c>
      <c r="C8" s="403">
        <v>0</v>
      </c>
      <c r="D8" s="403">
        <v>0</v>
      </c>
      <c r="E8" s="403">
        <v>0</v>
      </c>
      <c r="F8" s="403">
        <v>0</v>
      </c>
      <c r="G8" s="403">
        <v>0</v>
      </c>
      <c r="H8" s="403">
        <v>0</v>
      </c>
      <c r="I8" s="403">
        <v>0</v>
      </c>
      <c r="J8" s="403">
        <v>0</v>
      </c>
      <c r="K8" s="403">
        <v>0</v>
      </c>
      <c r="L8" s="403">
        <v>0</v>
      </c>
      <c r="M8" s="403">
        <v>0</v>
      </c>
      <c r="N8" s="403">
        <v>0</v>
      </c>
      <c r="O8" s="403">
        <v>0</v>
      </c>
      <c r="P8" s="403">
        <v>0</v>
      </c>
      <c r="Q8" s="403">
        <v>0</v>
      </c>
      <c r="R8" s="403">
        <v>0</v>
      </c>
      <c r="S8" s="403">
        <v>0</v>
      </c>
      <c r="T8" s="403">
        <v>0</v>
      </c>
      <c r="U8" s="403">
        <v>0</v>
      </c>
      <c r="V8" s="403">
        <v>0</v>
      </c>
      <c r="W8" s="403">
        <v>0</v>
      </c>
      <c r="X8" s="403">
        <v>0</v>
      </c>
      <c r="Y8" s="403">
        <v>0</v>
      </c>
      <c r="Z8" s="403">
        <v>0</v>
      </c>
      <c r="AA8" s="403">
        <v>0</v>
      </c>
      <c r="AB8" s="403">
        <v>0</v>
      </c>
      <c r="AC8" s="403">
        <v>0</v>
      </c>
      <c r="AD8" s="403">
        <v>0</v>
      </c>
      <c r="AE8" s="403">
        <v>0</v>
      </c>
      <c r="AF8" s="403">
        <v>0</v>
      </c>
      <c r="AG8" s="403">
        <v>0</v>
      </c>
      <c r="AH8" s="403">
        <v>0</v>
      </c>
      <c r="AI8" s="403">
        <v>0</v>
      </c>
      <c r="AJ8" s="403">
        <v>0</v>
      </c>
      <c r="AK8" s="403">
        <v>0</v>
      </c>
      <c r="AL8" s="403">
        <v>0</v>
      </c>
      <c r="AM8" s="403">
        <v>0</v>
      </c>
      <c r="AN8" s="403">
        <v>0</v>
      </c>
      <c r="AO8" s="403">
        <v>0</v>
      </c>
      <c r="AP8" s="403">
        <v>0</v>
      </c>
    </row>
    <row r="9" spans="1:42" x14ac:dyDescent="0.2">
      <c r="A9" s="364" t="s">
        <v>402</v>
      </c>
      <c r="B9" s="403">
        <v>0</v>
      </c>
      <c r="C9" s="403">
        <v>0</v>
      </c>
      <c r="D9" s="403">
        <v>0</v>
      </c>
      <c r="E9" s="403">
        <v>0</v>
      </c>
      <c r="F9" s="403">
        <v>0</v>
      </c>
      <c r="G9" s="403">
        <v>0</v>
      </c>
      <c r="H9" s="403">
        <v>0</v>
      </c>
      <c r="I9" s="403">
        <v>0</v>
      </c>
      <c r="J9" s="403">
        <v>0</v>
      </c>
      <c r="K9" s="403">
        <v>0</v>
      </c>
      <c r="L9" s="403">
        <v>0</v>
      </c>
      <c r="M9" s="403">
        <v>0</v>
      </c>
      <c r="N9" s="403">
        <v>0</v>
      </c>
      <c r="O9" s="403">
        <v>0</v>
      </c>
      <c r="P9" s="403">
        <v>0</v>
      </c>
      <c r="Q9" s="403">
        <v>0</v>
      </c>
      <c r="R9" s="403">
        <v>0</v>
      </c>
      <c r="S9" s="403">
        <v>0</v>
      </c>
      <c r="T9" s="403">
        <v>0</v>
      </c>
      <c r="U9" s="403">
        <v>0</v>
      </c>
      <c r="V9" s="403">
        <v>0</v>
      </c>
      <c r="W9" s="403">
        <v>0</v>
      </c>
      <c r="X9" s="403">
        <v>0</v>
      </c>
      <c r="Y9" s="403">
        <v>0</v>
      </c>
      <c r="Z9" s="403">
        <v>0</v>
      </c>
      <c r="AA9" s="403">
        <v>0</v>
      </c>
      <c r="AB9" s="403">
        <v>0</v>
      </c>
      <c r="AC9" s="403">
        <v>0</v>
      </c>
      <c r="AD9" s="403">
        <v>0</v>
      </c>
      <c r="AE9" s="403">
        <v>0</v>
      </c>
      <c r="AF9" s="403">
        <v>0</v>
      </c>
      <c r="AG9" s="403">
        <v>0</v>
      </c>
      <c r="AH9" s="403">
        <v>0</v>
      </c>
      <c r="AI9" s="403">
        <v>0</v>
      </c>
      <c r="AJ9" s="403">
        <v>0</v>
      </c>
      <c r="AK9" s="403">
        <v>0</v>
      </c>
      <c r="AL9" s="403">
        <v>0</v>
      </c>
      <c r="AM9" s="403">
        <v>0</v>
      </c>
      <c r="AN9" s="403">
        <v>0</v>
      </c>
      <c r="AO9" s="403">
        <v>0</v>
      </c>
      <c r="AP9" s="403">
        <v>0</v>
      </c>
    </row>
    <row r="10" spans="1:42" x14ac:dyDescent="0.2">
      <c r="A10" s="364" t="s">
        <v>403</v>
      </c>
      <c r="B10" s="403">
        <v>0</v>
      </c>
      <c r="C10" s="403">
        <v>0</v>
      </c>
      <c r="D10" s="403">
        <v>0</v>
      </c>
      <c r="E10" s="403">
        <v>0</v>
      </c>
      <c r="F10" s="403">
        <v>0</v>
      </c>
      <c r="G10" s="403">
        <v>0</v>
      </c>
      <c r="H10" s="403">
        <v>0</v>
      </c>
      <c r="I10" s="403">
        <v>0</v>
      </c>
      <c r="J10" s="403">
        <v>0</v>
      </c>
      <c r="K10" s="403">
        <v>0</v>
      </c>
      <c r="L10" s="403">
        <v>0</v>
      </c>
      <c r="M10" s="403">
        <v>0</v>
      </c>
      <c r="N10" s="403">
        <v>0</v>
      </c>
      <c r="O10" s="403">
        <v>0</v>
      </c>
      <c r="P10" s="403">
        <v>0</v>
      </c>
      <c r="Q10" s="403">
        <v>0</v>
      </c>
      <c r="R10" s="403">
        <v>0</v>
      </c>
      <c r="S10" s="403">
        <v>0</v>
      </c>
      <c r="T10" s="403">
        <v>0</v>
      </c>
      <c r="U10" s="403">
        <v>0</v>
      </c>
      <c r="V10" s="403">
        <v>0</v>
      </c>
      <c r="W10" s="403">
        <v>0</v>
      </c>
      <c r="X10" s="403">
        <v>0</v>
      </c>
      <c r="Y10" s="403">
        <v>0</v>
      </c>
      <c r="Z10" s="403">
        <v>0</v>
      </c>
      <c r="AA10" s="403">
        <v>0</v>
      </c>
      <c r="AB10" s="403">
        <v>0</v>
      </c>
      <c r="AC10" s="403">
        <v>0</v>
      </c>
      <c r="AD10" s="403">
        <v>0</v>
      </c>
      <c r="AE10" s="403">
        <v>0</v>
      </c>
      <c r="AF10" s="403">
        <v>0</v>
      </c>
      <c r="AG10" s="403">
        <v>0</v>
      </c>
      <c r="AH10" s="403">
        <v>0</v>
      </c>
      <c r="AI10" s="403">
        <v>0</v>
      </c>
      <c r="AJ10" s="403">
        <v>0</v>
      </c>
      <c r="AK10" s="403">
        <v>0</v>
      </c>
      <c r="AL10" s="403">
        <v>0</v>
      </c>
      <c r="AM10" s="403">
        <v>0</v>
      </c>
      <c r="AN10" s="403">
        <v>0</v>
      </c>
      <c r="AO10" s="403">
        <v>0</v>
      </c>
      <c r="AP10" s="403">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343</v>
      </c>
      <c r="B12" s="8"/>
      <c r="C12" s="285"/>
      <c r="D12" s="285"/>
      <c r="E12" s="285"/>
      <c r="F12" s="285"/>
      <c r="G12" s="285"/>
      <c r="H12" s="285"/>
      <c r="I12" s="285"/>
      <c r="J12" s="286"/>
      <c r="K12" s="286"/>
      <c r="L12" s="286"/>
      <c r="M12" s="286"/>
      <c r="N12" s="286"/>
      <c r="O12" s="286"/>
      <c r="P12" s="286"/>
      <c r="Q12" s="286"/>
      <c r="R12" s="286"/>
      <c r="S12" s="286"/>
      <c r="T12" s="286"/>
      <c r="U12" s="286"/>
      <c r="V12" s="286"/>
      <c r="W12" s="286"/>
      <c r="X12" s="286"/>
      <c r="Y12" s="286"/>
      <c r="Z12" s="286"/>
      <c r="AA12" s="286"/>
      <c r="AB12" s="286"/>
      <c r="AC12" s="286"/>
      <c r="AD12" s="286"/>
      <c r="AE12" s="286"/>
      <c r="AF12" s="286"/>
      <c r="AG12" s="286"/>
      <c r="AH12" s="286"/>
      <c r="AI12" s="286"/>
      <c r="AJ12" s="286"/>
      <c r="AK12" s="286"/>
      <c r="AL12" s="286"/>
      <c r="AM12" s="286"/>
      <c r="AN12" s="286"/>
      <c r="AO12" s="286"/>
      <c r="AP12" s="286"/>
    </row>
    <row r="13" spans="1:42" x14ac:dyDescent="0.2">
      <c r="A13" s="4" t="s">
        <v>344</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337</v>
      </c>
      <c r="C14" s="200">
        <f>C5</f>
        <v>0</v>
      </c>
      <c r="D14" s="200">
        <f t="shared" ref="D14:AP14" si="2">D5</f>
        <v>0</v>
      </c>
      <c r="E14" s="200">
        <f t="shared" si="2"/>
        <v>0</v>
      </c>
      <c r="F14" s="200">
        <f t="shared" si="2"/>
        <v>0</v>
      </c>
      <c r="G14" s="200">
        <f t="shared" si="2"/>
        <v>0</v>
      </c>
      <c r="H14" s="200">
        <f t="shared" si="2"/>
        <v>0</v>
      </c>
      <c r="I14" s="200">
        <f t="shared" si="2"/>
        <v>0</v>
      </c>
      <c r="J14" s="200">
        <f t="shared" si="2"/>
        <v>0</v>
      </c>
      <c r="K14" s="200">
        <f t="shared" si="2"/>
        <v>0</v>
      </c>
      <c r="L14" s="200">
        <f t="shared" si="2"/>
        <v>0</v>
      </c>
      <c r="M14" s="200">
        <f t="shared" si="2"/>
        <v>0</v>
      </c>
      <c r="N14" s="200">
        <f t="shared" si="2"/>
        <v>0</v>
      </c>
      <c r="O14" s="200">
        <f t="shared" si="2"/>
        <v>0</v>
      </c>
      <c r="P14" s="200">
        <f t="shared" si="2"/>
        <v>0</v>
      </c>
      <c r="Q14" s="200">
        <f t="shared" si="2"/>
        <v>0</v>
      </c>
      <c r="R14" s="200">
        <f t="shared" si="2"/>
        <v>0</v>
      </c>
      <c r="S14" s="200">
        <f t="shared" si="2"/>
        <v>0</v>
      </c>
      <c r="T14" s="200">
        <f t="shared" si="2"/>
        <v>0</v>
      </c>
      <c r="U14" s="200">
        <f t="shared" si="2"/>
        <v>0</v>
      </c>
      <c r="V14" s="200">
        <f t="shared" si="2"/>
        <v>0</v>
      </c>
      <c r="W14" s="200">
        <f t="shared" si="2"/>
        <v>0</v>
      </c>
      <c r="X14" s="200">
        <f t="shared" si="2"/>
        <v>0</v>
      </c>
      <c r="Y14" s="200">
        <f t="shared" si="2"/>
        <v>0</v>
      </c>
      <c r="Z14" s="200">
        <f t="shared" si="2"/>
        <v>0</v>
      </c>
      <c r="AA14" s="200">
        <f t="shared" si="2"/>
        <v>0</v>
      </c>
      <c r="AB14" s="200">
        <f t="shared" si="2"/>
        <v>0</v>
      </c>
      <c r="AC14" s="200">
        <f t="shared" si="2"/>
        <v>0</v>
      </c>
      <c r="AD14" s="200">
        <f t="shared" si="2"/>
        <v>0</v>
      </c>
      <c r="AE14" s="200">
        <f t="shared" si="2"/>
        <v>0</v>
      </c>
      <c r="AF14" s="200">
        <f t="shared" si="2"/>
        <v>0</v>
      </c>
      <c r="AG14" s="200">
        <f t="shared" si="2"/>
        <v>0</v>
      </c>
      <c r="AH14" s="200">
        <f t="shared" si="2"/>
        <v>0</v>
      </c>
      <c r="AI14" s="200">
        <f t="shared" si="2"/>
        <v>0</v>
      </c>
      <c r="AJ14" s="200">
        <f t="shared" si="2"/>
        <v>0</v>
      </c>
      <c r="AK14" s="200">
        <f t="shared" si="2"/>
        <v>0</v>
      </c>
      <c r="AL14" s="200">
        <f t="shared" si="2"/>
        <v>0</v>
      </c>
      <c r="AM14" s="200">
        <f t="shared" si="2"/>
        <v>0</v>
      </c>
      <c r="AN14" s="200">
        <f t="shared" si="2"/>
        <v>0</v>
      </c>
      <c r="AO14" s="200">
        <f t="shared" si="2"/>
        <v>0</v>
      </c>
      <c r="AP14" s="200">
        <f t="shared" si="2"/>
        <v>0</v>
      </c>
    </row>
    <row r="15" spans="1:42" x14ac:dyDescent="0.2">
      <c r="A15" s="117" t="s">
        <v>10</v>
      </c>
      <c r="B15" s="4">
        <f t="array" ref="B15:AP15">Inputs!C157:AQ157</f>
        <v>0</v>
      </c>
      <c r="C15" s="198">
        <v>0</v>
      </c>
      <c r="D15" s="198">
        <v>0</v>
      </c>
      <c r="E15" s="198">
        <v>0</v>
      </c>
      <c r="F15" s="198">
        <v>0</v>
      </c>
      <c r="G15" s="198">
        <v>0</v>
      </c>
      <c r="H15" s="198">
        <v>0</v>
      </c>
      <c r="I15" s="198">
        <v>0</v>
      </c>
      <c r="J15" s="198">
        <v>0</v>
      </c>
      <c r="K15" s="198">
        <v>0</v>
      </c>
      <c r="L15" s="198">
        <v>0</v>
      </c>
      <c r="M15" s="198">
        <v>0</v>
      </c>
      <c r="N15" s="198">
        <v>0</v>
      </c>
      <c r="O15" s="198">
        <v>0</v>
      </c>
      <c r="P15" s="198">
        <v>0</v>
      </c>
      <c r="Q15" s="198">
        <v>0</v>
      </c>
      <c r="R15" s="198">
        <v>0</v>
      </c>
      <c r="S15" s="198">
        <v>0</v>
      </c>
      <c r="T15" s="198">
        <v>0</v>
      </c>
      <c r="U15" s="198">
        <v>0</v>
      </c>
      <c r="V15" s="198">
        <v>0</v>
      </c>
      <c r="W15" s="198">
        <v>0</v>
      </c>
      <c r="X15" s="198">
        <v>0</v>
      </c>
      <c r="Y15" s="198">
        <v>0</v>
      </c>
      <c r="Z15" s="198">
        <v>0</v>
      </c>
      <c r="AA15" s="198">
        <v>0</v>
      </c>
      <c r="AB15" s="198">
        <v>0</v>
      </c>
      <c r="AC15" s="198">
        <v>0</v>
      </c>
      <c r="AD15" s="198">
        <v>0</v>
      </c>
      <c r="AE15" s="198">
        <v>0</v>
      </c>
      <c r="AF15" s="198">
        <v>0</v>
      </c>
      <c r="AG15" s="198">
        <v>0</v>
      </c>
      <c r="AH15" s="198">
        <v>0</v>
      </c>
      <c r="AI15" s="198">
        <v>0</v>
      </c>
      <c r="AJ15" s="198">
        <v>0</v>
      </c>
      <c r="AK15" s="198">
        <v>0</v>
      </c>
      <c r="AL15" s="198">
        <v>0</v>
      </c>
      <c r="AM15" s="198">
        <v>0</v>
      </c>
      <c r="AN15" s="198">
        <v>0</v>
      </c>
      <c r="AO15" s="198">
        <v>0</v>
      </c>
      <c r="AP15" s="198">
        <v>0</v>
      </c>
    </row>
    <row r="16" spans="1:42" x14ac:dyDescent="0.2">
      <c r="A16" s="117" t="s">
        <v>362</v>
      </c>
      <c r="B16" s="194">
        <f t="array" ref="B16:AP16">Inputs!C158:AQ158</f>
        <v>0</v>
      </c>
      <c r="C16" s="274">
        <v>0</v>
      </c>
      <c r="D16" s="274">
        <v>0</v>
      </c>
      <c r="E16" s="274">
        <v>0</v>
      </c>
      <c r="F16" s="274">
        <v>0</v>
      </c>
      <c r="G16" s="274">
        <v>0</v>
      </c>
      <c r="H16" s="274">
        <v>0</v>
      </c>
      <c r="I16" s="274">
        <v>0</v>
      </c>
      <c r="J16" s="274">
        <v>0</v>
      </c>
      <c r="K16" s="274">
        <v>0</v>
      </c>
      <c r="L16" s="274">
        <v>0</v>
      </c>
      <c r="M16" s="274">
        <v>0</v>
      </c>
      <c r="N16" s="274">
        <v>0</v>
      </c>
      <c r="O16" s="274">
        <v>0</v>
      </c>
      <c r="P16" s="274">
        <v>0</v>
      </c>
      <c r="Q16" s="274">
        <v>0</v>
      </c>
      <c r="R16" s="274">
        <v>0</v>
      </c>
      <c r="S16" s="274">
        <v>0</v>
      </c>
      <c r="T16" s="274">
        <v>0</v>
      </c>
      <c r="U16" s="274">
        <v>0</v>
      </c>
      <c r="V16" s="274">
        <v>0</v>
      </c>
      <c r="W16" s="274">
        <v>0</v>
      </c>
      <c r="X16" s="274">
        <v>0</v>
      </c>
      <c r="Y16" s="274">
        <v>0</v>
      </c>
      <c r="Z16" s="274">
        <v>0</v>
      </c>
      <c r="AA16" s="274">
        <v>0</v>
      </c>
      <c r="AB16" s="274">
        <v>0</v>
      </c>
      <c r="AC16" s="274">
        <v>0</v>
      </c>
      <c r="AD16" s="274">
        <v>0</v>
      </c>
      <c r="AE16" s="274">
        <v>0</v>
      </c>
      <c r="AF16" s="274">
        <v>0</v>
      </c>
      <c r="AG16" s="274">
        <v>0</v>
      </c>
      <c r="AH16" s="274">
        <v>0</v>
      </c>
      <c r="AI16" s="274">
        <v>0</v>
      </c>
      <c r="AJ16" s="274">
        <v>0</v>
      </c>
      <c r="AK16" s="274">
        <v>0</v>
      </c>
      <c r="AL16" s="274">
        <v>0</v>
      </c>
      <c r="AM16" s="274">
        <v>0</v>
      </c>
      <c r="AN16" s="274">
        <v>0</v>
      </c>
      <c r="AO16" s="274">
        <v>0</v>
      </c>
      <c r="AP16" s="274">
        <v>0</v>
      </c>
    </row>
    <row r="17" spans="1:42" x14ac:dyDescent="0.2">
      <c r="A17" s="117" t="s">
        <v>361</v>
      </c>
      <c r="B17" s="367">
        <f t="array" ref="B17:AP17">Inputs!C159:AQ159</f>
        <v>0</v>
      </c>
      <c r="C17" s="195">
        <v>0</v>
      </c>
      <c r="D17" s="195">
        <v>0</v>
      </c>
      <c r="E17" s="195">
        <v>0</v>
      </c>
      <c r="F17" s="195">
        <v>0</v>
      </c>
      <c r="G17" s="195">
        <v>0</v>
      </c>
      <c r="H17" s="195">
        <v>0</v>
      </c>
      <c r="I17" s="195">
        <v>0</v>
      </c>
      <c r="J17" s="195">
        <v>0</v>
      </c>
      <c r="K17" s="195">
        <v>0</v>
      </c>
      <c r="L17" s="195">
        <v>0</v>
      </c>
      <c r="M17" s="195">
        <v>0</v>
      </c>
      <c r="N17" s="195">
        <v>0</v>
      </c>
      <c r="O17" s="195">
        <v>0</v>
      </c>
      <c r="P17" s="195">
        <v>0</v>
      </c>
      <c r="Q17" s="195">
        <v>0</v>
      </c>
      <c r="R17" s="195">
        <v>0</v>
      </c>
      <c r="S17" s="195">
        <v>0</v>
      </c>
      <c r="T17" s="195">
        <v>0</v>
      </c>
      <c r="U17" s="195">
        <v>0</v>
      </c>
      <c r="V17" s="195">
        <v>0</v>
      </c>
      <c r="W17" s="195">
        <v>0</v>
      </c>
      <c r="X17" s="195">
        <v>0</v>
      </c>
      <c r="Y17" s="195">
        <v>0</v>
      </c>
      <c r="Z17" s="195">
        <v>0</v>
      </c>
      <c r="AA17" s="195">
        <v>0</v>
      </c>
      <c r="AB17" s="195">
        <v>0</v>
      </c>
      <c r="AC17" s="195">
        <v>0</v>
      </c>
      <c r="AD17" s="195">
        <v>0</v>
      </c>
      <c r="AE17" s="195">
        <v>0</v>
      </c>
      <c r="AF17" s="195">
        <v>0</v>
      </c>
      <c r="AG17" s="195">
        <v>0</v>
      </c>
      <c r="AH17" s="195">
        <v>0</v>
      </c>
      <c r="AI17" s="195">
        <v>0</v>
      </c>
      <c r="AJ17" s="195">
        <v>0</v>
      </c>
      <c r="AK17" s="195">
        <v>0</v>
      </c>
      <c r="AL17" s="195">
        <v>0</v>
      </c>
      <c r="AM17" s="195">
        <v>0</v>
      </c>
      <c r="AN17" s="195">
        <v>0</v>
      </c>
      <c r="AO17" s="195">
        <v>0</v>
      </c>
      <c r="AP17" s="195">
        <v>0</v>
      </c>
    </row>
    <row r="18" spans="1:42" x14ac:dyDescent="0.2">
      <c r="A18" s="364" t="s">
        <v>363</v>
      </c>
      <c r="B18" s="367"/>
      <c r="C18" s="366">
        <f>SUM(C16:C17)</f>
        <v>0</v>
      </c>
      <c r="D18" s="366">
        <f t="shared" ref="D18:AP18" si="3">SUM(D16:D17)</f>
        <v>0</v>
      </c>
      <c r="E18" s="366">
        <f t="shared" si="3"/>
        <v>0</v>
      </c>
      <c r="F18" s="366">
        <f t="shared" si="3"/>
        <v>0</v>
      </c>
      <c r="G18" s="366">
        <f t="shared" si="3"/>
        <v>0</v>
      </c>
      <c r="H18" s="366">
        <f t="shared" si="3"/>
        <v>0</v>
      </c>
      <c r="I18" s="366">
        <f t="shared" si="3"/>
        <v>0</v>
      </c>
      <c r="J18" s="366">
        <f t="shared" si="3"/>
        <v>0</v>
      </c>
      <c r="K18" s="366">
        <f t="shared" si="3"/>
        <v>0</v>
      </c>
      <c r="L18" s="366">
        <f t="shared" si="3"/>
        <v>0</v>
      </c>
      <c r="M18" s="366">
        <f t="shared" si="3"/>
        <v>0</v>
      </c>
      <c r="N18" s="366">
        <f t="shared" si="3"/>
        <v>0</v>
      </c>
      <c r="O18" s="366">
        <f t="shared" si="3"/>
        <v>0</v>
      </c>
      <c r="P18" s="366">
        <f t="shared" si="3"/>
        <v>0</v>
      </c>
      <c r="Q18" s="366">
        <f t="shared" si="3"/>
        <v>0</v>
      </c>
      <c r="R18" s="366">
        <f t="shared" si="3"/>
        <v>0</v>
      </c>
      <c r="S18" s="366">
        <f t="shared" si="3"/>
        <v>0</v>
      </c>
      <c r="T18" s="366">
        <f t="shared" si="3"/>
        <v>0</v>
      </c>
      <c r="U18" s="366">
        <f t="shared" si="3"/>
        <v>0</v>
      </c>
      <c r="V18" s="366">
        <f t="shared" si="3"/>
        <v>0</v>
      </c>
      <c r="W18" s="366">
        <f t="shared" si="3"/>
        <v>0</v>
      </c>
      <c r="X18" s="366">
        <f t="shared" si="3"/>
        <v>0</v>
      </c>
      <c r="Y18" s="366">
        <f t="shared" si="3"/>
        <v>0</v>
      </c>
      <c r="Z18" s="366">
        <f t="shared" si="3"/>
        <v>0</v>
      </c>
      <c r="AA18" s="366">
        <f t="shared" si="3"/>
        <v>0</v>
      </c>
      <c r="AB18" s="366">
        <f t="shared" si="3"/>
        <v>0</v>
      </c>
      <c r="AC18" s="366">
        <f t="shared" si="3"/>
        <v>0</v>
      </c>
      <c r="AD18" s="366">
        <f t="shared" si="3"/>
        <v>0</v>
      </c>
      <c r="AE18" s="366">
        <f t="shared" si="3"/>
        <v>0</v>
      </c>
      <c r="AF18" s="366">
        <f t="shared" si="3"/>
        <v>0</v>
      </c>
      <c r="AG18" s="366">
        <f t="shared" si="3"/>
        <v>0</v>
      </c>
      <c r="AH18" s="366">
        <f t="shared" si="3"/>
        <v>0</v>
      </c>
      <c r="AI18" s="366">
        <f t="shared" si="3"/>
        <v>0</v>
      </c>
      <c r="AJ18" s="366">
        <f t="shared" si="3"/>
        <v>0</v>
      </c>
      <c r="AK18" s="366">
        <f t="shared" si="3"/>
        <v>0</v>
      </c>
      <c r="AL18" s="366">
        <f t="shared" si="3"/>
        <v>0</v>
      </c>
      <c r="AM18" s="366">
        <f t="shared" si="3"/>
        <v>0</v>
      </c>
      <c r="AN18" s="366">
        <f t="shared" si="3"/>
        <v>0</v>
      </c>
      <c r="AO18" s="366">
        <f t="shared" si="3"/>
        <v>0</v>
      </c>
      <c r="AP18" s="366">
        <f t="shared" si="3"/>
        <v>0</v>
      </c>
    </row>
    <row r="19" spans="1:42" x14ac:dyDescent="0.2">
      <c r="A19" s="364" t="s">
        <v>345</v>
      </c>
      <c r="B19" s="367"/>
      <c r="C19" s="366"/>
      <c r="D19" s="366"/>
      <c r="E19" s="366"/>
      <c r="F19" s="366"/>
      <c r="G19" s="366"/>
      <c r="H19" s="366"/>
      <c r="I19" s="366"/>
      <c r="J19" s="366"/>
      <c r="K19" s="366"/>
      <c r="L19" s="366"/>
      <c r="M19" s="366"/>
      <c r="N19" s="366"/>
      <c r="O19" s="366"/>
      <c r="P19" s="366"/>
      <c r="Q19" s="366"/>
      <c r="R19" s="366"/>
      <c r="S19" s="366"/>
      <c r="T19" s="366"/>
      <c r="U19" s="366"/>
      <c r="V19" s="366"/>
      <c r="W19" s="366"/>
      <c r="X19" s="366"/>
      <c r="Y19" s="366"/>
      <c r="Z19" s="366"/>
      <c r="AA19" s="366"/>
      <c r="AB19" s="366"/>
      <c r="AC19" s="366"/>
      <c r="AD19" s="366"/>
      <c r="AE19" s="366"/>
      <c r="AF19" s="366"/>
      <c r="AG19" s="366"/>
      <c r="AH19" s="366"/>
      <c r="AI19" s="366"/>
      <c r="AJ19" s="366"/>
      <c r="AK19" s="366"/>
      <c r="AL19" s="366"/>
      <c r="AM19" s="366"/>
      <c r="AN19" s="366"/>
      <c r="AO19" s="366"/>
      <c r="AP19" s="366"/>
    </row>
    <row r="20" spans="1:42" x14ac:dyDescent="0.2">
      <c r="A20" s="117" t="s">
        <v>346</v>
      </c>
      <c r="B20" s="367">
        <f t="array" ref="B20:AP20">Inputs!C161:AQ161</f>
        <v>0</v>
      </c>
      <c r="C20" s="366">
        <v>0</v>
      </c>
      <c r="D20" s="366">
        <v>0</v>
      </c>
      <c r="E20" s="366">
        <v>0</v>
      </c>
      <c r="F20" s="366">
        <v>0</v>
      </c>
      <c r="G20" s="366">
        <v>0</v>
      </c>
      <c r="H20" s="366">
        <v>0</v>
      </c>
      <c r="I20" s="366">
        <v>0</v>
      </c>
      <c r="J20" s="366">
        <v>0</v>
      </c>
      <c r="K20" s="366">
        <v>0</v>
      </c>
      <c r="L20" s="366">
        <v>0</v>
      </c>
      <c r="M20" s="366">
        <v>0</v>
      </c>
      <c r="N20" s="366">
        <v>0</v>
      </c>
      <c r="O20" s="366">
        <v>0</v>
      </c>
      <c r="P20" s="366">
        <v>0</v>
      </c>
      <c r="Q20" s="366">
        <v>0</v>
      </c>
      <c r="R20" s="366">
        <v>0</v>
      </c>
      <c r="S20" s="366">
        <v>0</v>
      </c>
      <c r="T20" s="366">
        <v>0</v>
      </c>
      <c r="U20" s="366">
        <v>0</v>
      </c>
      <c r="V20" s="366">
        <v>0</v>
      </c>
      <c r="W20" s="366">
        <v>0</v>
      </c>
      <c r="X20" s="366">
        <v>0</v>
      </c>
      <c r="Y20" s="366">
        <v>0</v>
      </c>
      <c r="Z20" s="366">
        <v>0</v>
      </c>
      <c r="AA20" s="366">
        <v>0</v>
      </c>
      <c r="AB20" s="366">
        <v>0</v>
      </c>
      <c r="AC20" s="366">
        <v>0</v>
      </c>
      <c r="AD20" s="366">
        <v>0</v>
      </c>
      <c r="AE20" s="366">
        <v>0</v>
      </c>
      <c r="AF20" s="366">
        <v>0</v>
      </c>
      <c r="AG20" s="366">
        <v>0</v>
      </c>
      <c r="AH20" s="366">
        <v>0</v>
      </c>
      <c r="AI20" s="366">
        <v>0</v>
      </c>
      <c r="AJ20" s="366">
        <v>0</v>
      </c>
      <c r="AK20" s="366">
        <v>0</v>
      </c>
      <c r="AL20" s="366">
        <v>0</v>
      </c>
      <c r="AM20" s="366">
        <v>0</v>
      </c>
      <c r="AN20" s="366">
        <v>0</v>
      </c>
      <c r="AO20" s="366">
        <v>0</v>
      </c>
      <c r="AP20" s="366">
        <v>0</v>
      </c>
    </row>
    <row r="21" spans="1:42" x14ac:dyDescent="0.2">
      <c r="A21" s="117" t="s">
        <v>347</v>
      </c>
      <c r="B21" s="367">
        <f t="array" ref="B21:AP21">Inputs!C160:AQ160</f>
        <v>0</v>
      </c>
      <c r="C21" s="366">
        <v>0</v>
      </c>
      <c r="D21" s="366">
        <v>0</v>
      </c>
      <c r="E21" s="366">
        <v>0</v>
      </c>
      <c r="F21" s="366">
        <v>0</v>
      </c>
      <c r="G21" s="366">
        <v>0</v>
      </c>
      <c r="H21" s="366">
        <v>0</v>
      </c>
      <c r="I21" s="366">
        <v>0</v>
      </c>
      <c r="J21" s="366">
        <v>0</v>
      </c>
      <c r="K21" s="366">
        <v>0</v>
      </c>
      <c r="L21" s="366">
        <v>0</v>
      </c>
      <c r="M21" s="366">
        <v>0</v>
      </c>
      <c r="N21" s="366">
        <v>0</v>
      </c>
      <c r="O21" s="366">
        <v>0</v>
      </c>
      <c r="P21" s="366">
        <v>0</v>
      </c>
      <c r="Q21" s="366">
        <v>0</v>
      </c>
      <c r="R21" s="366">
        <v>0</v>
      </c>
      <c r="S21" s="366">
        <v>0</v>
      </c>
      <c r="T21" s="366">
        <v>0</v>
      </c>
      <c r="U21" s="366">
        <v>0</v>
      </c>
      <c r="V21" s="366">
        <v>0</v>
      </c>
      <c r="W21" s="366">
        <v>0</v>
      </c>
      <c r="X21" s="366">
        <v>0</v>
      </c>
      <c r="Y21" s="366">
        <v>0</v>
      </c>
      <c r="Z21" s="366">
        <v>0</v>
      </c>
      <c r="AA21" s="366">
        <v>0</v>
      </c>
      <c r="AB21" s="366">
        <v>0</v>
      </c>
      <c r="AC21" s="366">
        <v>0</v>
      </c>
      <c r="AD21" s="366">
        <v>0</v>
      </c>
      <c r="AE21" s="366">
        <v>0</v>
      </c>
      <c r="AF21" s="366">
        <v>0</v>
      </c>
      <c r="AG21" s="366">
        <v>0</v>
      </c>
      <c r="AH21" s="366">
        <v>0</v>
      </c>
      <c r="AI21" s="366">
        <v>0</v>
      </c>
      <c r="AJ21" s="366">
        <v>0</v>
      </c>
      <c r="AK21" s="366">
        <v>0</v>
      </c>
      <c r="AL21" s="366">
        <v>0</v>
      </c>
      <c r="AM21" s="366">
        <v>0</v>
      </c>
      <c r="AN21" s="366">
        <v>0</v>
      </c>
      <c r="AO21" s="366">
        <v>0</v>
      </c>
      <c r="AP21" s="366">
        <v>0</v>
      </c>
    </row>
    <row r="22" spans="1:42" x14ac:dyDescent="0.2">
      <c r="A22" s="4" t="s">
        <v>20</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117" t="s">
        <v>4</v>
      </c>
      <c r="C23" s="194">
        <f t="shared" ref="C23:AP23" si="4">IF(pbi_fed_for_ds="Yes",C556,0)</f>
        <v>0</v>
      </c>
      <c r="D23" s="194">
        <f t="shared" si="4"/>
        <v>0</v>
      </c>
      <c r="E23" s="194">
        <f t="shared" si="4"/>
        <v>0</v>
      </c>
      <c r="F23" s="194">
        <f t="shared" si="4"/>
        <v>0</v>
      </c>
      <c r="G23" s="194">
        <f t="shared" si="4"/>
        <v>0</v>
      </c>
      <c r="H23" s="194">
        <f t="shared" si="4"/>
        <v>0</v>
      </c>
      <c r="I23" s="194">
        <f t="shared" si="4"/>
        <v>0</v>
      </c>
      <c r="J23" s="194">
        <f t="shared" si="4"/>
        <v>0</v>
      </c>
      <c r="K23" s="194">
        <f t="shared" si="4"/>
        <v>0</v>
      </c>
      <c r="L23" s="194">
        <f t="shared" si="4"/>
        <v>0</v>
      </c>
      <c r="M23" s="194">
        <f t="shared" si="4"/>
        <v>0</v>
      </c>
      <c r="N23" s="194">
        <f t="shared" si="4"/>
        <v>0</v>
      </c>
      <c r="O23" s="194">
        <f t="shared" si="4"/>
        <v>0</v>
      </c>
      <c r="P23" s="194">
        <f t="shared" si="4"/>
        <v>0</v>
      </c>
      <c r="Q23" s="194">
        <f t="shared" si="4"/>
        <v>0</v>
      </c>
      <c r="R23" s="194">
        <f t="shared" si="4"/>
        <v>0</v>
      </c>
      <c r="S23" s="194">
        <f t="shared" si="4"/>
        <v>0</v>
      </c>
      <c r="T23" s="194">
        <f t="shared" si="4"/>
        <v>0</v>
      </c>
      <c r="U23" s="194">
        <f t="shared" si="4"/>
        <v>0</v>
      </c>
      <c r="V23" s="194">
        <f t="shared" si="4"/>
        <v>0</v>
      </c>
      <c r="W23" s="194">
        <f t="shared" si="4"/>
        <v>0</v>
      </c>
      <c r="X23" s="194">
        <f t="shared" si="4"/>
        <v>0</v>
      </c>
      <c r="Y23" s="194">
        <f t="shared" si="4"/>
        <v>0</v>
      </c>
      <c r="Z23" s="194">
        <f t="shared" si="4"/>
        <v>0</v>
      </c>
      <c r="AA23" s="194">
        <f t="shared" si="4"/>
        <v>0</v>
      </c>
      <c r="AB23" s="194">
        <f t="shared" si="4"/>
        <v>0</v>
      </c>
      <c r="AC23" s="194">
        <f t="shared" si="4"/>
        <v>0</v>
      </c>
      <c r="AD23" s="194">
        <f t="shared" si="4"/>
        <v>0</v>
      </c>
      <c r="AE23" s="194">
        <f t="shared" si="4"/>
        <v>0</v>
      </c>
      <c r="AF23" s="194">
        <f t="shared" si="4"/>
        <v>0</v>
      </c>
      <c r="AG23" s="194">
        <f t="shared" si="4"/>
        <v>0</v>
      </c>
      <c r="AH23" s="194">
        <f t="shared" si="4"/>
        <v>0</v>
      </c>
      <c r="AI23" s="194">
        <f t="shared" si="4"/>
        <v>0</v>
      </c>
      <c r="AJ23" s="194">
        <f t="shared" si="4"/>
        <v>0</v>
      </c>
      <c r="AK23" s="194">
        <f t="shared" si="4"/>
        <v>0</v>
      </c>
      <c r="AL23" s="194">
        <f t="shared" si="4"/>
        <v>0</v>
      </c>
      <c r="AM23" s="194">
        <f t="shared" si="4"/>
        <v>0</v>
      </c>
      <c r="AN23" s="194">
        <f t="shared" si="4"/>
        <v>0</v>
      </c>
      <c r="AO23" s="194">
        <f t="shared" si="4"/>
        <v>0</v>
      </c>
      <c r="AP23" s="194">
        <f t="shared" si="4"/>
        <v>0</v>
      </c>
    </row>
    <row r="24" spans="1:42" x14ac:dyDescent="0.2">
      <c r="A24" s="117" t="s">
        <v>5</v>
      </c>
      <c r="C24" s="194">
        <f t="shared" ref="C24:AP24" si="5">IF(pbi_sta_for_ds="Yes",C560,0)</f>
        <v>0</v>
      </c>
      <c r="D24" s="194">
        <f t="shared" si="5"/>
        <v>0</v>
      </c>
      <c r="E24" s="194">
        <f t="shared" si="5"/>
        <v>0</v>
      </c>
      <c r="F24" s="194">
        <f t="shared" si="5"/>
        <v>0</v>
      </c>
      <c r="G24" s="194">
        <f t="shared" si="5"/>
        <v>0</v>
      </c>
      <c r="H24" s="194">
        <f t="shared" si="5"/>
        <v>0</v>
      </c>
      <c r="I24" s="194">
        <f t="shared" si="5"/>
        <v>0</v>
      </c>
      <c r="J24" s="194">
        <f t="shared" si="5"/>
        <v>0</v>
      </c>
      <c r="K24" s="194">
        <f t="shared" si="5"/>
        <v>0</v>
      </c>
      <c r="L24" s="194">
        <f t="shared" si="5"/>
        <v>0</v>
      </c>
      <c r="M24" s="194">
        <f t="shared" si="5"/>
        <v>0</v>
      </c>
      <c r="N24" s="194">
        <f t="shared" si="5"/>
        <v>0</v>
      </c>
      <c r="O24" s="194">
        <f t="shared" si="5"/>
        <v>0</v>
      </c>
      <c r="P24" s="194">
        <f t="shared" si="5"/>
        <v>0</v>
      </c>
      <c r="Q24" s="194">
        <f t="shared" si="5"/>
        <v>0</v>
      </c>
      <c r="R24" s="194">
        <f t="shared" si="5"/>
        <v>0</v>
      </c>
      <c r="S24" s="194">
        <f t="shared" si="5"/>
        <v>0</v>
      </c>
      <c r="T24" s="194">
        <f t="shared" si="5"/>
        <v>0</v>
      </c>
      <c r="U24" s="194">
        <f t="shared" si="5"/>
        <v>0</v>
      </c>
      <c r="V24" s="194">
        <f t="shared" si="5"/>
        <v>0</v>
      </c>
      <c r="W24" s="194">
        <f t="shared" si="5"/>
        <v>0</v>
      </c>
      <c r="X24" s="194">
        <f t="shared" si="5"/>
        <v>0</v>
      </c>
      <c r="Y24" s="194">
        <f t="shared" si="5"/>
        <v>0</v>
      </c>
      <c r="Z24" s="194">
        <f t="shared" si="5"/>
        <v>0</v>
      </c>
      <c r="AA24" s="194">
        <f t="shared" si="5"/>
        <v>0</v>
      </c>
      <c r="AB24" s="194">
        <f t="shared" si="5"/>
        <v>0</v>
      </c>
      <c r="AC24" s="194">
        <f t="shared" si="5"/>
        <v>0</v>
      </c>
      <c r="AD24" s="194">
        <f t="shared" si="5"/>
        <v>0</v>
      </c>
      <c r="AE24" s="194">
        <f t="shared" si="5"/>
        <v>0</v>
      </c>
      <c r="AF24" s="194">
        <f t="shared" si="5"/>
        <v>0</v>
      </c>
      <c r="AG24" s="194">
        <f t="shared" si="5"/>
        <v>0</v>
      </c>
      <c r="AH24" s="194">
        <f t="shared" si="5"/>
        <v>0</v>
      </c>
      <c r="AI24" s="194">
        <f t="shared" si="5"/>
        <v>0</v>
      </c>
      <c r="AJ24" s="194">
        <f t="shared" si="5"/>
        <v>0</v>
      </c>
      <c r="AK24" s="194">
        <f t="shared" si="5"/>
        <v>0</v>
      </c>
      <c r="AL24" s="194">
        <f t="shared" si="5"/>
        <v>0</v>
      </c>
      <c r="AM24" s="194">
        <f t="shared" si="5"/>
        <v>0</v>
      </c>
      <c r="AN24" s="194">
        <f t="shared" si="5"/>
        <v>0</v>
      </c>
      <c r="AO24" s="194">
        <f t="shared" si="5"/>
        <v>0</v>
      </c>
      <c r="AP24" s="194">
        <f t="shared" si="5"/>
        <v>0</v>
      </c>
    </row>
    <row r="25" spans="1:42" x14ac:dyDescent="0.2">
      <c r="A25" s="117" t="s">
        <v>187</v>
      </c>
      <c r="C25" s="194">
        <f t="shared" ref="C25:AP25" si="6">IF(pbi_uti_for_ds="Yes",C564,0)</f>
        <v>0</v>
      </c>
      <c r="D25" s="194">
        <f t="shared" si="6"/>
        <v>0</v>
      </c>
      <c r="E25" s="194">
        <f t="shared" si="6"/>
        <v>0</v>
      </c>
      <c r="F25" s="194">
        <f t="shared" si="6"/>
        <v>0</v>
      </c>
      <c r="G25" s="194">
        <f t="shared" si="6"/>
        <v>0</v>
      </c>
      <c r="H25" s="194">
        <f t="shared" si="6"/>
        <v>0</v>
      </c>
      <c r="I25" s="194">
        <f t="shared" si="6"/>
        <v>0</v>
      </c>
      <c r="J25" s="194">
        <f t="shared" si="6"/>
        <v>0</v>
      </c>
      <c r="K25" s="194">
        <f t="shared" si="6"/>
        <v>0</v>
      </c>
      <c r="L25" s="194">
        <f t="shared" si="6"/>
        <v>0</v>
      </c>
      <c r="M25" s="194">
        <f t="shared" si="6"/>
        <v>0</v>
      </c>
      <c r="N25" s="194">
        <f t="shared" si="6"/>
        <v>0</v>
      </c>
      <c r="O25" s="194">
        <f t="shared" si="6"/>
        <v>0</v>
      </c>
      <c r="P25" s="194">
        <f t="shared" si="6"/>
        <v>0</v>
      </c>
      <c r="Q25" s="194">
        <f t="shared" si="6"/>
        <v>0</v>
      </c>
      <c r="R25" s="194">
        <f t="shared" si="6"/>
        <v>0</v>
      </c>
      <c r="S25" s="194">
        <f t="shared" si="6"/>
        <v>0</v>
      </c>
      <c r="T25" s="194">
        <f t="shared" si="6"/>
        <v>0</v>
      </c>
      <c r="U25" s="194">
        <f t="shared" si="6"/>
        <v>0</v>
      </c>
      <c r="V25" s="194">
        <f t="shared" si="6"/>
        <v>0</v>
      </c>
      <c r="W25" s="194">
        <f t="shared" si="6"/>
        <v>0</v>
      </c>
      <c r="X25" s="194">
        <f t="shared" si="6"/>
        <v>0</v>
      </c>
      <c r="Y25" s="194">
        <f t="shared" si="6"/>
        <v>0</v>
      </c>
      <c r="Z25" s="194">
        <f t="shared" si="6"/>
        <v>0</v>
      </c>
      <c r="AA25" s="194">
        <f t="shared" si="6"/>
        <v>0</v>
      </c>
      <c r="AB25" s="194">
        <f t="shared" si="6"/>
        <v>0</v>
      </c>
      <c r="AC25" s="194">
        <f t="shared" si="6"/>
        <v>0</v>
      </c>
      <c r="AD25" s="194">
        <f t="shared" si="6"/>
        <v>0</v>
      </c>
      <c r="AE25" s="194">
        <f t="shared" si="6"/>
        <v>0</v>
      </c>
      <c r="AF25" s="194">
        <f t="shared" si="6"/>
        <v>0</v>
      </c>
      <c r="AG25" s="194">
        <f t="shared" si="6"/>
        <v>0</v>
      </c>
      <c r="AH25" s="194">
        <f t="shared" si="6"/>
        <v>0</v>
      </c>
      <c r="AI25" s="194">
        <f t="shared" si="6"/>
        <v>0</v>
      </c>
      <c r="AJ25" s="194">
        <f t="shared" si="6"/>
        <v>0</v>
      </c>
      <c r="AK25" s="194">
        <f t="shared" si="6"/>
        <v>0</v>
      </c>
      <c r="AL25" s="194">
        <f t="shared" si="6"/>
        <v>0</v>
      </c>
      <c r="AM25" s="194">
        <f t="shared" si="6"/>
        <v>0</v>
      </c>
      <c r="AN25" s="194">
        <f t="shared" si="6"/>
        <v>0</v>
      </c>
      <c r="AO25" s="194">
        <f t="shared" si="6"/>
        <v>0</v>
      </c>
      <c r="AP25" s="194">
        <f t="shared" si="6"/>
        <v>0</v>
      </c>
    </row>
    <row r="26" spans="1:42" x14ac:dyDescent="0.2">
      <c r="A26" s="117" t="s">
        <v>188</v>
      </c>
      <c r="C26" s="195">
        <f t="shared" ref="C26:AP26" si="7">IF(pbi_oth_for_ds="Yes",C568,0)</f>
        <v>0</v>
      </c>
      <c r="D26" s="195">
        <f t="shared" si="7"/>
        <v>0</v>
      </c>
      <c r="E26" s="195">
        <f t="shared" si="7"/>
        <v>0</v>
      </c>
      <c r="F26" s="195">
        <f t="shared" si="7"/>
        <v>0</v>
      </c>
      <c r="G26" s="195">
        <f t="shared" si="7"/>
        <v>0</v>
      </c>
      <c r="H26" s="195">
        <f t="shared" si="7"/>
        <v>0</v>
      </c>
      <c r="I26" s="195">
        <f t="shared" si="7"/>
        <v>0</v>
      </c>
      <c r="J26" s="195">
        <f t="shared" si="7"/>
        <v>0</v>
      </c>
      <c r="K26" s="195">
        <f t="shared" si="7"/>
        <v>0</v>
      </c>
      <c r="L26" s="195">
        <f t="shared" si="7"/>
        <v>0</v>
      </c>
      <c r="M26" s="195">
        <f t="shared" si="7"/>
        <v>0</v>
      </c>
      <c r="N26" s="195">
        <f t="shared" si="7"/>
        <v>0</v>
      </c>
      <c r="O26" s="195">
        <f t="shared" si="7"/>
        <v>0</v>
      </c>
      <c r="P26" s="195">
        <f t="shared" si="7"/>
        <v>0</v>
      </c>
      <c r="Q26" s="195">
        <f t="shared" si="7"/>
        <v>0</v>
      </c>
      <c r="R26" s="195">
        <f t="shared" si="7"/>
        <v>0</v>
      </c>
      <c r="S26" s="195">
        <f t="shared" si="7"/>
        <v>0</v>
      </c>
      <c r="T26" s="195">
        <f t="shared" si="7"/>
        <v>0</v>
      </c>
      <c r="U26" s="195">
        <f t="shared" si="7"/>
        <v>0</v>
      </c>
      <c r="V26" s="195">
        <f t="shared" si="7"/>
        <v>0</v>
      </c>
      <c r="W26" s="195">
        <f t="shared" si="7"/>
        <v>0</v>
      </c>
      <c r="X26" s="195">
        <f t="shared" si="7"/>
        <v>0</v>
      </c>
      <c r="Y26" s="195">
        <f t="shared" si="7"/>
        <v>0</v>
      </c>
      <c r="Z26" s="195">
        <f t="shared" si="7"/>
        <v>0</v>
      </c>
      <c r="AA26" s="195">
        <f t="shared" si="7"/>
        <v>0</v>
      </c>
      <c r="AB26" s="195">
        <f t="shared" si="7"/>
        <v>0</v>
      </c>
      <c r="AC26" s="195">
        <f t="shared" si="7"/>
        <v>0</v>
      </c>
      <c r="AD26" s="195">
        <f t="shared" si="7"/>
        <v>0</v>
      </c>
      <c r="AE26" s="195">
        <f t="shared" si="7"/>
        <v>0</v>
      </c>
      <c r="AF26" s="195">
        <f t="shared" si="7"/>
        <v>0</v>
      </c>
      <c r="AG26" s="195">
        <f t="shared" si="7"/>
        <v>0</v>
      </c>
      <c r="AH26" s="195">
        <f t="shared" si="7"/>
        <v>0</v>
      </c>
      <c r="AI26" s="195">
        <f t="shared" si="7"/>
        <v>0</v>
      </c>
      <c r="AJ26" s="195">
        <f t="shared" si="7"/>
        <v>0</v>
      </c>
      <c r="AK26" s="195">
        <f t="shared" si="7"/>
        <v>0</v>
      </c>
      <c r="AL26" s="195">
        <f t="shared" si="7"/>
        <v>0</v>
      </c>
      <c r="AM26" s="195">
        <f t="shared" si="7"/>
        <v>0</v>
      </c>
      <c r="AN26" s="195">
        <f t="shared" si="7"/>
        <v>0</v>
      </c>
      <c r="AO26" s="195">
        <f t="shared" si="7"/>
        <v>0</v>
      </c>
      <c r="AP26" s="195">
        <f t="shared" si="7"/>
        <v>0</v>
      </c>
    </row>
    <row r="27" spans="1:42" x14ac:dyDescent="0.2">
      <c r="A27" s="117" t="s">
        <v>21</v>
      </c>
      <c r="C27" s="194">
        <f>SUM(C23:C26)</f>
        <v>0</v>
      </c>
      <c r="D27" s="194">
        <f t="shared" ref="D27:AP27" si="8">SUM(D23:D26)</f>
        <v>0</v>
      </c>
      <c r="E27" s="194">
        <f t="shared" si="8"/>
        <v>0</v>
      </c>
      <c r="F27" s="194">
        <f t="shared" si="8"/>
        <v>0</v>
      </c>
      <c r="G27" s="194">
        <f t="shared" si="8"/>
        <v>0</v>
      </c>
      <c r="H27" s="194">
        <f t="shared" si="8"/>
        <v>0</v>
      </c>
      <c r="I27" s="194">
        <f t="shared" si="8"/>
        <v>0</v>
      </c>
      <c r="J27" s="194">
        <f t="shared" si="8"/>
        <v>0</v>
      </c>
      <c r="K27" s="194">
        <f t="shared" si="8"/>
        <v>0</v>
      </c>
      <c r="L27" s="194">
        <f t="shared" si="8"/>
        <v>0</v>
      </c>
      <c r="M27" s="194">
        <f t="shared" si="8"/>
        <v>0</v>
      </c>
      <c r="N27" s="194">
        <f t="shared" si="8"/>
        <v>0</v>
      </c>
      <c r="O27" s="194">
        <f t="shared" si="8"/>
        <v>0</v>
      </c>
      <c r="P27" s="194">
        <f t="shared" si="8"/>
        <v>0</v>
      </c>
      <c r="Q27" s="194">
        <f t="shared" si="8"/>
        <v>0</v>
      </c>
      <c r="R27" s="194">
        <f t="shared" si="8"/>
        <v>0</v>
      </c>
      <c r="S27" s="194">
        <f t="shared" si="8"/>
        <v>0</v>
      </c>
      <c r="T27" s="194">
        <f t="shared" si="8"/>
        <v>0</v>
      </c>
      <c r="U27" s="194">
        <f t="shared" si="8"/>
        <v>0</v>
      </c>
      <c r="V27" s="194">
        <f t="shared" si="8"/>
        <v>0</v>
      </c>
      <c r="W27" s="194">
        <f t="shared" si="8"/>
        <v>0</v>
      </c>
      <c r="X27" s="194">
        <f t="shared" si="8"/>
        <v>0</v>
      </c>
      <c r="Y27" s="194">
        <f t="shared" si="8"/>
        <v>0</v>
      </c>
      <c r="Z27" s="194">
        <f t="shared" si="8"/>
        <v>0</v>
      </c>
      <c r="AA27" s="194">
        <f t="shared" si="8"/>
        <v>0</v>
      </c>
      <c r="AB27" s="194">
        <f t="shared" si="8"/>
        <v>0</v>
      </c>
      <c r="AC27" s="194">
        <f t="shared" si="8"/>
        <v>0</v>
      </c>
      <c r="AD27" s="194">
        <f t="shared" si="8"/>
        <v>0</v>
      </c>
      <c r="AE27" s="194">
        <f t="shared" si="8"/>
        <v>0</v>
      </c>
      <c r="AF27" s="194">
        <f t="shared" si="8"/>
        <v>0</v>
      </c>
      <c r="AG27" s="194">
        <f t="shared" si="8"/>
        <v>0</v>
      </c>
      <c r="AH27" s="194">
        <f t="shared" si="8"/>
        <v>0</v>
      </c>
      <c r="AI27" s="194">
        <f t="shared" si="8"/>
        <v>0</v>
      </c>
      <c r="AJ27" s="194">
        <f t="shared" si="8"/>
        <v>0</v>
      </c>
      <c r="AK27" s="194">
        <f t="shared" si="8"/>
        <v>0</v>
      </c>
      <c r="AL27" s="194">
        <f t="shared" si="8"/>
        <v>0</v>
      </c>
      <c r="AM27" s="194">
        <f t="shared" si="8"/>
        <v>0</v>
      </c>
      <c r="AN27" s="194">
        <f t="shared" si="8"/>
        <v>0</v>
      </c>
      <c r="AO27" s="194">
        <f t="shared" si="8"/>
        <v>0</v>
      </c>
      <c r="AP27" s="194">
        <f t="shared" si="8"/>
        <v>0</v>
      </c>
    </row>
    <row r="28" spans="1:42" x14ac:dyDescent="0.2">
      <c r="A28" s="23" t="s">
        <v>338</v>
      </c>
      <c r="C28" s="189">
        <f t="shared" ref="C28:AP28" si="9">IF(C2=analysis_period,total_installed_cost*salvage_percentage/100,0)</f>
        <v>0</v>
      </c>
      <c r="D28" s="189">
        <f t="shared" si="9"/>
        <v>0</v>
      </c>
      <c r="E28" s="189">
        <f t="shared" si="9"/>
        <v>0</v>
      </c>
      <c r="F28" s="189">
        <f t="shared" si="9"/>
        <v>0</v>
      </c>
      <c r="G28" s="189">
        <f t="shared" si="9"/>
        <v>0</v>
      </c>
      <c r="H28" s="189">
        <f t="shared" si="9"/>
        <v>0</v>
      </c>
      <c r="I28" s="189">
        <f t="shared" si="9"/>
        <v>0</v>
      </c>
      <c r="J28" s="189">
        <f t="shared" si="9"/>
        <v>0</v>
      </c>
      <c r="K28" s="189">
        <f t="shared" si="9"/>
        <v>0</v>
      </c>
      <c r="L28" s="189">
        <f t="shared" si="9"/>
        <v>0</v>
      </c>
      <c r="M28" s="189">
        <f t="shared" si="9"/>
        <v>0</v>
      </c>
      <c r="N28" s="189">
        <f t="shared" si="9"/>
        <v>0</v>
      </c>
      <c r="O28" s="189">
        <f t="shared" si="9"/>
        <v>0</v>
      </c>
      <c r="P28" s="189">
        <f t="shared" si="9"/>
        <v>0</v>
      </c>
      <c r="Q28" s="189">
        <f t="shared" si="9"/>
        <v>0</v>
      </c>
      <c r="R28" s="189">
        <f t="shared" si="9"/>
        <v>0</v>
      </c>
      <c r="S28" s="189">
        <f t="shared" si="9"/>
        <v>0</v>
      </c>
      <c r="T28" s="189">
        <f t="shared" si="9"/>
        <v>0</v>
      </c>
      <c r="U28" s="189">
        <f t="shared" si="9"/>
        <v>0</v>
      </c>
      <c r="V28" s="189">
        <f t="shared" si="9"/>
        <v>0</v>
      </c>
      <c r="W28" s="189">
        <f t="shared" si="9"/>
        <v>0</v>
      </c>
      <c r="X28" s="189">
        <f t="shared" si="9"/>
        <v>0</v>
      </c>
      <c r="Y28" s="189">
        <f t="shared" si="9"/>
        <v>0</v>
      </c>
      <c r="Z28" s="189">
        <f t="shared" si="9"/>
        <v>0</v>
      </c>
      <c r="AA28" s="189">
        <f t="shared" si="9"/>
        <v>0</v>
      </c>
      <c r="AB28" s="189">
        <f t="shared" si="9"/>
        <v>0</v>
      </c>
      <c r="AC28" s="189">
        <f t="shared" si="9"/>
        <v>0</v>
      </c>
      <c r="AD28" s="189">
        <f t="shared" si="9"/>
        <v>0</v>
      </c>
      <c r="AE28" s="189">
        <f t="shared" si="9"/>
        <v>0</v>
      </c>
      <c r="AF28" s="189">
        <f t="shared" si="9"/>
        <v>0</v>
      </c>
      <c r="AG28" s="189">
        <f t="shared" si="9"/>
        <v>0</v>
      </c>
      <c r="AH28" s="189">
        <f t="shared" si="9"/>
        <v>0</v>
      </c>
      <c r="AI28" s="189">
        <f t="shared" si="9"/>
        <v>0</v>
      </c>
      <c r="AJ28" s="189">
        <f t="shared" si="9"/>
        <v>0</v>
      </c>
      <c r="AK28" s="189">
        <f t="shared" si="9"/>
        <v>0</v>
      </c>
      <c r="AL28" s="189">
        <f t="shared" si="9"/>
        <v>0</v>
      </c>
      <c r="AM28" s="189">
        <f t="shared" si="9"/>
        <v>0</v>
      </c>
      <c r="AN28" s="189">
        <f t="shared" si="9"/>
        <v>0</v>
      </c>
      <c r="AO28" s="189">
        <f t="shared" si="9"/>
        <v>0</v>
      </c>
      <c r="AP28" s="189">
        <f t="shared" si="9"/>
        <v>0</v>
      </c>
    </row>
    <row r="29" spans="1:42" x14ac:dyDescent="0.2">
      <c r="A29" s="275" t="s">
        <v>84</v>
      </c>
      <c r="B29" s="43"/>
      <c r="C29" s="202">
        <f t="shared" ref="C29:AP29" si="10">IF(C2&lt;=analysis_period,C18+C20+C21+C27+C28,0)</f>
        <v>0</v>
      </c>
      <c r="D29" s="202">
        <f t="shared" si="10"/>
        <v>0</v>
      </c>
      <c r="E29" s="202">
        <f t="shared" si="10"/>
        <v>0</v>
      </c>
      <c r="F29" s="202">
        <f t="shared" si="10"/>
        <v>0</v>
      </c>
      <c r="G29" s="202">
        <f t="shared" si="10"/>
        <v>0</v>
      </c>
      <c r="H29" s="202">
        <f t="shared" si="10"/>
        <v>0</v>
      </c>
      <c r="I29" s="202">
        <f t="shared" si="10"/>
        <v>0</v>
      </c>
      <c r="J29" s="202">
        <f t="shared" si="10"/>
        <v>0</v>
      </c>
      <c r="K29" s="202">
        <f t="shared" si="10"/>
        <v>0</v>
      </c>
      <c r="L29" s="202">
        <f t="shared" si="10"/>
        <v>0</v>
      </c>
      <c r="M29" s="202">
        <f t="shared" si="10"/>
        <v>0</v>
      </c>
      <c r="N29" s="202">
        <f t="shared" si="10"/>
        <v>0</v>
      </c>
      <c r="O29" s="202">
        <f t="shared" si="10"/>
        <v>0</v>
      </c>
      <c r="P29" s="202">
        <f t="shared" si="10"/>
        <v>0</v>
      </c>
      <c r="Q29" s="202">
        <f t="shared" si="10"/>
        <v>0</v>
      </c>
      <c r="R29" s="202">
        <f t="shared" si="10"/>
        <v>0</v>
      </c>
      <c r="S29" s="202">
        <f t="shared" si="10"/>
        <v>0</v>
      </c>
      <c r="T29" s="202">
        <f t="shared" si="10"/>
        <v>0</v>
      </c>
      <c r="U29" s="202">
        <f t="shared" si="10"/>
        <v>0</v>
      </c>
      <c r="V29" s="202">
        <f t="shared" si="10"/>
        <v>0</v>
      </c>
      <c r="W29" s="202">
        <f t="shared" si="10"/>
        <v>0</v>
      </c>
      <c r="X29" s="202">
        <f t="shared" si="10"/>
        <v>0</v>
      </c>
      <c r="Y29" s="202">
        <f t="shared" si="10"/>
        <v>0</v>
      </c>
      <c r="Z29" s="202">
        <f t="shared" si="10"/>
        <v>0</v>
      </c>
      <c r="AA29" s="202">
        <f t="shared" si="10"/>
        <v>0</v>
      </c>
      <c r="AB29" s="202">
        <f t="shared" si="10"/>
        <v>0</v>
      </c>
      <c r="AC29" s="202">
        <f t="shared" si="10"/>
        <v>0</v>
      </c>
      <c r="AD29" s="202">
        <f t="shared" si="10"/>
        <v>0</v>
      </c>
      <c r="AE29" s="202">
        <f t="shared" si="10"/>
        <v>0</v>
      </c>
      <c r="AF29" s="202">
        <f t="shared" si="10"/>
        <v>0</v>
      </c>
      <c r="AG29" s="202">
        <f t="shared" si="10"/>
        <v>0</v>
      </c>
      <c r="AH29" s="202">
        <f t="shared" si="10"/>
        <v>0</v>
      </c>
      <c r="AI29" s="202">
        <f t="shared" si="10"/>
        <v>0</v>
      </c>
      <c r="AJ29" s="202">
        <f t="shared" si="10"/>
        <v>0</v>
      </c>
      <c r="AK29" s="202">
        <f t="shared" si="10"/>
        <v>0</v>
      </c>
      <c r="AL29" s="202">
        <f t="shared" si="10"/>
        <v>0</v>
      </c>
      <c r="AM29" s="202">
        <f t="shared" si="10"/>
        <v>0</v>
      </c>
      <c r="AN29" s="202">
        <f t="shared" si="10"/>
        <v>0</v>
      </c>
      <c r="AO29" s="202">
        <f t="shared" si="10"/>
        <v>0</v>
      </c>
      <c r="AP29" s="202">
        <f t="shared" si="10"/>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118</v>
      </c>
      <c r="C31" s="194">
        <f t="shared" ref="C31:AP31" si="11">IF(C2&lt;=analysis_period,PropertyTaxAssessedValue*(1-prop_tax_assessed_decline/100)^(C2-1),0)</f>
        <v>0</v>
      </c>
      <c r="D31" s="367">
        <f t="shared" si="11"/>
        <v>0</v>
      </c>
      <c r="E31" s="367">
        <f t="shared" si="11"/>
        <v>0</v>
      </c>
      <c r="F31" s="367">
        <f t="shared" si="11"/>
        <v>0</v>
      </c>
      <c r="G31" s="367">
        <f t="shared" si="11"/>
        <v>0</v>
      </c>
      <c r="H31" s="367">
        <f t="shared" si="11"/>
        <v>0</v>
      </c>
      <c r="I31" s="367">
        <f t="shared" si="11"/>
        <v>0</v>
      </c>
      <c r="J31" s="367">
        <f t="shared" si="11"/>
        <v>0</v>
      </c>
      <c r="K31" s="367">
        <f t="shared" si="11"/>
        <v>0</v>
      </c>
      <c r="L31" s="367">
        <f t="shared" si="11"/>
        <v>0</v>
      </c>
      <c r="M31" s="367">
        <f t="shared" si="11"/>
        <v>0</v>
      </c>
      <c r="N31" s="367">
        <f t="shared" si="11"/>
        <v>0</v>
      </c>
      <c r="O31" s="367">
        <f t="shared" si="11"/>
        <v>0</v>
      </c>
      <c r="P31" s="367">
        <f t="shared" si="11"/>
        <v>0</v>
      </c>
      <c r="Q31" s="367">
        <f t="shared" si="11"/>
        <v>0</v>
      </c>
      <c r="R31" s="367">
        <f t="shared" si="11"/>
        <v>0</v>
      </c>
      <c r="S31" s="367">
        <f t="shared" si="11"/>
        <v>0</v>
      </c>
      <c r="T31" s="367">
        <f t="shared" si="11"/>
        <v>0</v>
      </c>
      <c r="U31" s="367">
        <f t="shared" si="11"/>
        <v>0</v>
      </c>
      <c r="V31" s="367">
        <f t="shared" si="11"/>
        <v>0</v>
      </c>
      <c r="W31" s="367">
        <f t="shared" si="11"/>
        <v>0</v>
      </c>
      <c r="X31" s="367">
        <f t="shared" si="11"/>
        <v>0</v>
      </c>
      <c r="Y31" s="367">
        <f t="shared" si="11"/>
        <v>0</v>
      </c>
      <c r="Z31" s="367">
        <f t="shared" si="11"/>
        <v>0</v>
      </c>
      <c r="AA31" s="367">
        <f t="shared" si="11"/>
        <v>0</v>
      </c>
      <c r="AB31" s="367">
        <f t="shared" si="11"/>
        <v>0</v>
      </c>
      <c r="AC31" s="367">
        <f t="shared" si="11"/>
        <v>0</v>
      </c>
      <c r="AD31" s="367">
        <f t="shared" si="11"/>
        <v>0</v>
      </c>
      <c r="AE31" s="367">
        <f t="shared" si="11"/>
        <v>0</v>
      </c>
      <c r="AF31" s="367">
        <f t="shared" si="11"/>
        <v>0</v>
      </c>
      <c r="AG31" s="367">
        <f t="shared" si="11"/>
        <v>0</v>
      </c>
      <c r="AH31" s="367">
        <f t="shared" si="11"/>
        <v>0</v>
      </c>
      <c r="AI31" s="367">
        <f t="shared" si="11"/>
        <v>0</v>
      </c>
      <c r="AJ31" s="367">
        <f t="shared" si="11"/>
        <v>0</v>
      </c>
      <c r="AK31" s="367">
        <f t="shared" si="11"/>
        <v>0</v>
      </c>
      <c r="AL31" s="367">
        <f t="shared" si="11"/>
        <v>0</v>
      </c>
      <c r="AM31" s="367">
        <f t="shared" si="11"/>
        <v>0</v>
      </c>
      <c r="AN31" s="367">
        <f t="shared" si="11"/>
        <v>0</v>
      </c>
      <c r="AO31" s="367">
        <f t="shared" si="11"/>
        <v>0</v>
      </c>
      <c r="AP31" s="367">
        <f t="shared" si="11"/>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109" t="s">
        <v>259</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row>
    <row r="34" spans="1:42" x14ac:dyDescent="0.2">
      <c r="A34" s="4" t="s">
        <v>237</v>
      </c>
      <c r="C34" s="20"/>
      <c r="D34" s="28"/>
      <c r="E34" s="28"/>
      <c r="F34" s="28"/>
      <c r="G34" s="28"/>
      <c r="H34" s="28"/>
      <c r="I34" s="28"/>
      <c r="J34" s="28"/>
      <c r="K34" s="28"/>
      <c r="L34" s="28"/>
      <c r="M34" s="28"/>
      <c r="N34" s="28"/>
      <c r="O34" s="28"/>
      <c r="P34" s="28"/>
      <c r="Q34" s="28"/>
      <c r="R34" s="28"/>
      <c r="S34" s="28"/>
    </row>
    <row r="35" spans="1:42" x14ac:dyDescent="0.2">
      <c r="A35" s="117" t="s">
        <v>238</v>
      </c>
      <c r="C35" s="194">
        <f>IF(C$2&lt;=analysis_period,IF(om_fixed="n/a",Inputs!D163,om_fixed*(1+inflation_rate/100+om_fixed_escal/100)^B$2),0)</f>
        <v>0</v>
      </c>
      <c r="D35" s="194">
        <f>IF(D$2&lt;=analysis_period,IF(om_fixed="n/a",Inputs!E163,om_fixed*(1+inflation_rate/100+om_fixed_escal/100)^C$2),0)</f>
        <v>0</v>
      </c>
      <c r="E35" s="194">
        <f>IF(E$2&lt;=analysis_period,IF(om_fixed="n/a",Inputs!F163,om_fixed*(1+inflation_rate/100+om_fixed_escal/100)^D$2),0)</f>
        <v>0</v>
      </c>
      <c r="F35" s="194">
        <f>IF(F$2&lt;=analysis_period,IF(om_fixed="n/a",Inputs!G163,om_fixed*(1+inflation_rate/100+om_fixed_escal/100)^E$2),0)</f>
        <v>0</v>
      </c>
      <c r="G35" s="194">
        <f>IF(G$2&lt;=analysis_period,IF(om_fixed="n/a",Inputs!H163,om_fixed*(1+inflation_rate/100+om_fixed_escal/100)^F$2),0)</f>
        <v>0</v>
      </c>
      <c r="H35" s="194">
        <f>IF(H$2&lt;=analysis_period,IF(om_fixed="n/a",Inputs!I163,om_fixed*(1+inflation_rate/100+om_fixed_escal/100)^G$2),0)</f>
        <v>0</v>
      </c>
      <c r="I35" s="194">
        <f>IF(I$2&lt;=analysis_period,IF(om_fixed="n/a",Inputs!J163,om_fixed*(1+inflation_rate/100+om_fixed_escal/100)^H$2),0)</f>
        <v>0</v>
      </c>
      <c r="J35" s="194">
        <f>IF(J$2&lt;=analysis_period,IF(om_fixed="n/a",Inputs!K163,om_fixed*(1+inflation_rate/100+om_fixed_escal/100)^I$2),0)</f>
        <v>0</v>
      </c>
      <c r="K35" s="194">
        <f>IF(K$2&lt;=analysis_period,IF(om_fixed="n/a",Inputs!L163,om_fixed*(1+inflation_rate/100+om_fixed_escal/100)^J$2),0)</f>
        <v>0</v>
      </c>
      <c r="L35" s="194">
        <f>IF(L$2&lt;=analysis_period,IF(om_fixed="n/a",Inputs!M163,om_fixed*(1+inflation_rate/100+om_fixed_escal/100)^K$2),0)</f>
        <v>0</v>
      </c>
      <c r="M35" s="194">
        <f>IF(M$2&lt;=analysis_period,IF(om_fixed="n/a",Inputs!N163,om_fixed*(1+inflation_rate/100+om_fixed_escal/100)^L$2),0)</f>
        <v>0</v>
      </c>
      <c r="N35" s="194">
        <f>IF(N$2&lt;=analysis_period,IF(om_fixed="n/a",Inputs!O163,om_fixed*(1+inflation_rate/100+om_fixed_escal/100)^M$2),0)</f>
        <v>0</v>
      </c>
      <c r="O35" s="194">
        <f>IF(O$2&lt;=analysis_period,IF(om_fixed="n/a",Inputs!P163,om_fixed*(1+inflation_rate/100+om_fixed_escal/100)^N$2),0)</f>
        <v>0</v>
      </c>
      <c r="P35" s="194">
        <f>IF(P$2&lt;=analysis_period,IF(om_fixed="n/a",Inputs!Q163,om_fixed*(1+inflation_rate/100+om_fixed_escal/100)^O$2),0)</f>
        <v>0</v>
      </c>
      <c r="Q35" s="194">
        <f>IF(Q$2&lt;=analysis_period,IF(om_fixed="n/a",Inputs!R163,om_fixed*(1+inflation_rate/100+om_fixed_escal/100)^P$2),0)</f>
        <v>0</v>
      </c>
      <c r="R35" s="194">
        <f>IF(R$2&lt;=analysis_period,IF(om_fixed="n/a",Inputs!S163,om_fixed*(1+inflation_rate/100+om_fixed_escal/100)^Q$2),0)</f>
        <v>0</v>
      </c>
      <c r="S35" s="194">
        <f>IF(S$2&lt;=analysis_period,IF(om_fixed="n/a",Inputs!T163,om_fixed*(1+inflation_rate/100+om_fixed_escal/100)^R$2),0)</f>
        <v>0</v>
      </c>
      <c r="T35" s="194">
        <f>IF(T$2&lt;=analysis_period,IF(om_fixed="n/a",Inputs!U163,om_fixed*(1+inflation_rate/100+om_fixed_escal/100)^S$2),0)</f>
        <v>0</v>
      </c>
      <c r="U35" s="194">
        <f>IF(U$2&lt;=analysis_period,IF(om_fixed="n/a",Inputs!V163,om_fixed*(1+inflation_rate/100+om_fixed_escal/100)^T$2),0)</f>
        <v>0</v>
      </c>
      <c r="V35" s="194">
        <f>IF(V$2&lt;=analysis_period,IF(om_fixed="n/a",Inputs!W163,om_fixed*(1+inflation_rate/100+om_fixed_escal/100)^U$2),0)</f>
        <v>0</v>
      </c>
      <c r="W35" s="194">
        <f>IF(W$2&lt;=analysis_period,IF(om_fixed="n/a",Inputs!X163,om_fixed*(1+inflation_rate/100+om_fixed_escal/100)^V$2),0)</f>
        <v>0</v>
      </c>
      <c r="X35" s="194">
        <f>IF(X$2&lt;=analysis_period,IF(om_fixed="n/a",Inputs!Y163,om_fixed*(1+inflation_rate/100+om_fixed_escal/100)^W$2),0)</f>
        <v>0</v>
      </c>
      <c r="Y35" s="194">
        <f>IF(Y$2&lt;=analysis_period,IF(om_fixed="n/a",Inputs!Z163,om_fixed*(1+inflation_rate/100+om_fixed_escal/100)^X$2),0)</f>
        <v>0</v>
      </c>
      <c r="Z35" s="194">
        <f>IF(Z$2&lt;=analysis_period,IF(om_fixed="n/a",Inputs!AA163,om_fixed*(1+inflation_rate/100+om_fixed_escal/100)^Y$2),0)</f>
        <v>0</v>
      </c>
      <c r="AA35" s="194">
        <f>IF(AA$2&lt;=analysis_period,IF(om_fixed="n/a",Inputs!AB163,om_fixed*(1+inflation_rate/100+om_fixed_escal/100)^Z$2),0)</f>
        <v>0</v>
      </c>
      <c r="AB35" s="194">
        <f>IF(AB$2&lt;=analysis_period,IF(om_fixed="n/a",Inputs!AC163,om_fixed*(1+inflation_rate/100+om_fixed_escal/100)^AA$2),0)</f>
        <v>0</v>
      </c>
      <c r="AC35" s="194">
        <f>IF(AC$2&lt;=analysis_period,IF(om_fixed="n/a",Inputs!AD163,om_fixed*(1+inflation_rate/100+om_fixed_escal/100)^AB$2),0)</f>
        <v>0</v>
      </c>
      <c r="AD35" s="194">
        <f>IF(AD$2&lt;=analysis_period,IF(om_fixed="n/a",Inputs!AE163,om_fixed*(1+inflation_rate/100+om_fixed_escal/100)^AC$2),0)</f>
        <v>0</v>
      </c>
      <c r="AE35" s="194">
        <f>IF(AE$2&lt;=analysis_period,IF(om_fixed="n/a",Inputs!AF163,om_fixed*(1+inflation_rate/100+om_fixed_escal/100)^AD$2),0)</f>
        <v>0</v>
      </c>
      <c r="AF35" s="194">
        <f>IF(AF$2&lt;=analysis_period,IF(om_fixed="n/a",Inputs!AG163,om_fixed*(1+inflation_rate/100+om_fixed_escal/100)^AE$2),0)</f>
        <v>0</v>
      </c>
      <c r="AG35" s="194">
        <f>IF(AG$2&lt;=analysis_period,IF(om_fixed="n/a",Inputs!AH163,om_fixed*(1+inflation_rate/100+om_fixed_escal/100)^AF$2),0)</f>
        <v>0</v>
      </c>
      <c r="AH35" s="194">
        <f>IF(AH$2&lt;=analysis_period,IF(om_fixed="n/a",Inputs!AI163,om_fixed*(1+inflation_rate/100+om_fixed_escal/100)^AG$2),0)</f>
        <v>0</v>
      </c>
      <c r="AI35" s="194">
        <f>IF(AI$2&lt;=analysis_period,IF(om_fixed="n/a",Inputs!AJ163,om_fixed*(1+inflation_rate/100+om_fixed_escal/100)^AH$2),0)</f>
        <v>0</v>
      </c>
      <c r="AJ35" s="194">
        <f>IF(AJ$2&lt;=analysis_period,IF(om_fixed="n/a",Inputs!AK163,om_fixed*(1+inflation_rate/100+om_fixed_escal/100)^AI$2),0)</f>
        <v>0</v>
      </c>
      <c r="AK35" s="194">
        <f>IF(AK$2&lt;=analysis_period,IF(om_fixed="n/a",Inputs!AL163,om_fixed*(1+inflation_rate/100+om_fixed_escal/100)^AJ$2),0)</f>
        <v>0</v>
      </c>
      <c r="AL35" s="194">
        <f>IF(AL$2&lt;=analysis_period,IF(om_fixed="n/a",Inputs!AM163,om_fixed*(1+inflation_rate/100+om_fixed_escal/100)^AK$2),0)</f>
        <v>0</v>
      </c>
      <c r="AM35" s="194">
        <f>IF(AM$2&lt;=analysis_period,IF(om_fixed="n/a",Inputs!AN163,om_fixed*(1+inflation_rate/100+om_fixed_escal/100)^AL$2),0)</f>
        <v>0</v>
      </c>
      <c r="AN35" s="194">
        <f>IF(AN$2&lt;=analysis_period,IF(om_fixed="n/a",Inputs!AO163,om_fixed*(1+inflation_rate/100+om_fixed_escal/100)^AM$2),0)</f>
        <v>0</v>
      </c>
      <c r="AO35" s="194">
        <f>IF(AO$2&lt;=analysis_period,IF(om_fixed="n/a",Inputs!AP163,om_fixed*(1+inflation_rate/100+om_fixed_escal/100)^AN$2),0)</f>
        <v>0</v>
      </c>
      <c r="AP35" s="194">
        <f>IF(AP$2&lt;=analysis_period,IF(om_fixed="n/a",Inputs!AQ163,om_fixed*(1+inflation_rate/100+om_fixed_escal/100)^AO$2),0)</f>
        <v>0</v>
      </c>
    </row>
    <row r="36" spans="1:42" x14ac:dyDescent="0.2">
      <c r="A36" s="117" t="s">
        <v>239</v>
      </c>
    </row>
    <row r="37" spans="1:42" x14ac:dyDescent="0.2">
      <c r="A37" s="119" t="s">
        <v>11</v>
      </c>
      <c r="C37" s="200">
        <f t="shared" ref="C37:AP37" si="12">IF(C$2&lt;=analysis_period,system_capacity,0)</f>
        <v>0</v>
      </c>
      <c r="D37" s="200">
        <f t="shared" si="12"/>
        <v>0</v>
      </c>
      <c r="E37" s="200">
        <f t="shared" si="12"/>
        <v>0</v>
      </c>
      <c r="F37" s="200">
        <f t="shared" si="12"/>
        <v>0</v>
      </c>
      <c r="G37" s="200">
        <f t="shared" si="12"/>
        <v>0</v>
      </c>
      <c r="H37" s="200">
        <f t="shared" si="12"/>
        <v>0</v>
      </c>
      <c r="I37" s="200">
        <f t="shared" si="12"/>
        <v>0</v>
      </c>
      <c r="J37" s="200">
        <f t="shared" si="12"/>
        <v>0</v>
      </c>
      <c r="K37" s="200">
        <f t="shared" si="12"/>
        <v>0</v>
      </c>
      <c r="L37" s="200">
        <f t="shared" si="12"/>
        <v>0</v>
      </c>
      <c r="M37" s="200">
        <f t="shared" si="12"/>
        <v>0</v>
      </c>
      <c r="N37" s="200">
        <f t="shared" si="12"/>
        <v>0</v>
      </c>
      <c r="O37" s="200">
        <f t="shared" si="12"/>
        <v>0</v>
      </c>
      <c r="P37" s="200">
        <f t="shared" si="12"/>
        <v>0</v>
      </c>
      <c r="Q37" s="200">
        <f t="shared" si="12"/>
        <v>0</v>
      </c>
      <c r="R37" s="200">
        <f t="shared" si="12"/>
        <v>0</v>
      </c>
      <c r="S37" s="200">
        <f t="shared" si="12"/>
        <v>0</v>
      </c>
      <c r="T37" s="200">
        <f t="shared" si="12"/>
        <v>0</v>
      </c>
      <c r="U37" s="200">
        <f t="shared" si="12"/>
        <v>0</v>
      </c>
      <c r="V37" s="200">
        <f t="shared" si="12"/>
        <v>0</v>
      </c>
      <c r="W37" s="200">
        <f t="shared" si="12"/>
        <v>0</v>
      </c>
      <c r="X37" s="200">
        <f t="shared" si="12"/>
        <v>0</v>
      </c>
      <c r="Y37" s="200">
        <f t="shared" si="12"/>
        <v>0</v>
      </c>
      <c r="Z37" s="200">
        <f t="shared" si="12"/>
        <v>0</v>
      </c>
      <c r="AA37" s="200">
        <f t="shared" si="12"/>
        <v>0</v>
      </c>
      <c r="AB37" s="200">
        <f t="shared" si="12"/>
        <v>0</v>
      </c>
      <c r="AC37" s="200">
        <f t="shared" si="12"/>
        <v>0</v>
      </c>
      <c r="AD37" s="200">
        <f t="shared" si="12"/>
        <v>0</v>
      </c>
      <c r="AE37" s="200">
        <f t="shared" si="12"/>
        <v>0</v>
      </c>
      <c r="AF37" s="200">
        <f t="shared" si="12"/>
        <v>0</v>
      </c>
      <c r="AG37" s="200">
        <f t="shared" si="12"/>
        <v>0</v>
      </c>
      <c r="AH37" s="200">
        <f t="shared" si="12"/>
        <v>0</v>
      </c>
      <c r="AI37" s="200">
        <f t="shared" si="12"/>
        <v>0</v>
      </c>
      <c r="AJ37" s="200">
        <f t="shared" si="12"/>
        <v>0</v>
      </c>
      <c r="AK37" s="200">
        <f t="shared" si="12"/>
        <v>0</v>
      </c>
      <c r="AL37" s="200">
        <f t="shared" si="12"/>
        <v>0</v>
      </c>
      <c r="AM37" s="200">
        <f t="shared" si="12"/>
        <v>0</v>
      </c>
      <c r="AN37" s="200">
        <f t="shared" si="12"/>
        <v>0</v>
      </c>
      <c r="AO37" s="200">
        <f t="shared" si="12"/>
        <v>0</v>
      </c>
      <c r="AP37" s="200">
        <f t="shared" si="12"/>
        <v>0</v>
      </c>
    </row>
    <row r="38" spans="1:42" x14ac:dyDescent="0.2">
      <c r="A38" s="119" t="s">
        <v>12</v>
      </c>
      <c r="C38" s="198">
        <f>IF(C$2&lt;=analysis_period,IF(om_capacity="n/a",Inputs!D164,om_capacity*(1+inflation_rate/100+om_capacity_escal/100)^B$2),0)</f>
        <v>0</v>
      </c>
      <c r="D38" s="198">
        <f>IF(D$2&lt;=analysis_period,IF(om_capacity="n/a",Inputs!E164,om_capacity*(1+inflation_rate/100+om_capacity_escal/100)^C$2),0)</f>
        <v>0</v>
      </c>
      <c r="E38" s="198">
        <f>IF(E$2&lt;=analysis_period,IF(om_capacity="n/a",Inputs!F164,om_capacity*(1+inflation_rate/100+om_capacity_escal/100)^D$2),0)</f>
        <v>0</v>
      </c>
      <c r="F38" s="198">
        <f>IF(F$2&lt;=analysis_period,IF(om_capacity="n/a",Inputs!G164,om_capacity*(1+inflation_rate/100+om_capacity_escal/100)^E$2),0)</f>
        <v>0</v>
      </c>
      <c r="G38" s="198">
        <f>IF(G$2&lt;=analysis_period,IF(om_capacity="n/a",Inputs!H164,om_capacity*(1+inflation_rate/100+om_capacity_escal/100)^F$2),0)</f>
        <v>0</v>
      </c>
      <c r="H38" s="198">
        <f>IF(H$2&lt;=analysis_period,IF(om_capacity="n/a",Inputs!I164,om_capacity*(1+inflation_rate/100+om_capacity_escal/100)^G$2),0)</f>
        <v>0</v>
      </c>
      <c r="I38" s="198">
        <f>IF(I$2&lt;=analysis_period,IF(om_capacity="n/a",Inputs!J164,om_capacity*(1+inflation_rate/100+om_capacity_escal/100)^H$2),0)</f>
        <v>0</v>
      </c>
      <c r="J38" s="198">
        <f>IF(J$2&lt;=analysis_period,IF(om_capacity="n/a",Inputs!K164,om_capacity*(1+inflation_rate/100+om_capacity_escal/100)^I$2),0)</f>
        <v>0</v>
      </c>
      <c r="K38" s="198">
        <f>IF(K$2&lt;=analysis_period,IF(om_capacity="n/a",Inputs!L164,om_capacity*(1+inflation_rate/100+om_capacity_escal/100)^J$2),0)</f>
        <v>0</v>
      </c>
      <c r="L38" s="198">
        <f>IF(L$2&lt;=analysis_period,IF(om_capacity="n/a",Inputs!M164,om_capacity*(1+inflation_rate/100+om_capacity_escal/100)^K$2),0)</f>
        <v>0</v>
      </c>
      <c r="M38" s="198">
        <f>IF(M$2&lt;=analysis_period,IF(om_capacity="n/a",Inputs!N164,om_capacity*(1+inflation_rate/100+om_capacity_escal/100)^L$2),0)</f>
        <v>0</v>
      </c>
      <c r="N38" s="198">
        <f>IF(N$2&lt;=analysis_period,IF(om_capacity="n/a",Inputs!O164,om_capacity*(1+inflation_rate/100+om_capacity_escal/100)^M$2),0)</f>
        <v>0</v>
      </c>
      <c r="O38" s="198">
        <f>IF(O$2&lt;=analysis_period,IF(om_capacity="n/a",Inputs!P164,om_capacity*(1+inflation_rate/100+om_capacity_escal/100)^N$2),0)</f>
        <v>0</v>
      </c>
      <c r="P38" s="198">
        <f>IF(P$2&lt;=analysis_period,IF(om_capacity="n/a",Inputs!Q164,om_capacity*(1+inflation_rate/100+om_capacity_escal/100)^O$2),0)</f>
        <v>0</v>
      </c>
      <c r="Q38" s="198">
        <f>IF(Q$2&lt;=analysis_period,IF(om_capacity="n/a",Inputs!R164,om_capacity*(1+inflation_rate/100+om_capacity_escal/100)^P$2),0)</f>
        <v>0</v>
      </c>
      <c r="R38" s="198">
        <f>IF(R$2&lt;=analysis_period,IF(om_capacity="n/a",Inputs!S164,om_capacity*(1+inflation_rate/100+om_capacity_escal/100)^Q$2),0)</f>
        <v>0</v>
      </c>
      <c r="S38" s="198">
        <f>IF(S$2&lt;=analysis_period,IF(om_capacity="n/a",Inputs!T164,om_capacity*(1+inflation_rate/100+om_capacity_escal/100)^R$2),0)</f>
        <v>0</v>
      </c>
      <c r="T38" s="198">
        <f>IF(T$2&lt;=analysis_period,IF(om_capacity="n/a",Inputs!U164,om_capacity*(1+inflation_rate/100+om_capacity_escal/100)^S$2),0)</f>
        <v>0</v>
      </c>
      <c r="U38" s="198">
        <f>IF(U$2&lt;=analysis_period,IF(om_capacity="n/a",Inputs!V164,om_capacity*(1+inflation_rate/100+om_capacity_escal/100)^T$2),0)</f>
        <v>0</v>
      </c>
      <c r="V38" s="198">
        <f>IF(V$2&lt;=analysis_period,IF(om_capacity="n/a",Inputs!W164,om_capacity*(1+inflation_rate/100+om_capacity_escal/100)^U$2),0)</f>
        <v>0</v>
      </c>
      <c r="W38" s="198">
        <f>IF(W$2&lt;=analysis_period,IF(om_capacity="n/a",Inputs!X164,om_capacity*(1+inflation_rate/100+om_capacity_escal/100)^V$2),0)</f>
        <v>0</v>
      </c>
      <c r="X38" s="198">
        <f>IF(X$2&lt;=analysis_period,IF(om_capacity="n/a",Inputs!Y164,om_capacity*(1+inflation_rate/100+om_capacity_escal/100)^W$2),0)</f>
        <v>0</v>
      </c>
      <c r="Y38" s="198">
        <f>IF(Y$2&lt;=analysis_period,IF(om_capacity="n/a",Inputs!Z164,om_capacity*(1+inflation_rate/100+om_capacity_escal/100)^X$2),0)</f>
        <v>0</v>
      </c>
      <c r="Z38" s="198">
        <f>IF(Z$2&lt;=analysis_period,IF(om_capacity="n/a",Inputs!AA164,om_capacity*(1+inflation_rate/100+om_capacity_escal/100)^Y$2),0)</f>
        <v>0</v>
      </c>
      <c r="AA38" s="198">
        <f>IF(AA$2&lt;=analysis_period,IF(om_capacity="n/a",Inputs!AB164,om_capacity*(1+inflation_rate/100+om_capacity_escal/100)^Z$2),0)</f>
        <v>0</v>
      </c>
      <c r="AB38" s="198">
        <f>IF(AB$2&lt;=analysis_period,IF(om_capacity="n/a",Inputs!AC164,om_capacity*(1+inflation_rate/100+om_capacity_escal/100)^AA$2),0)</f>
        <v>0</v>
      </c>
      <c r="AC38" s="198">
        <f>IF(AC$2&lt;=analysis_period,IF(om_capacity="n/a",Inputs!AD164,om_capacity*(1+inflation_rate/100+om_capacity_escal/100)^AB$2),0)</f>
        <v>0</v>
      </c>
      <c r="AD38" s="198">
        <f>IF(AD$2&lt;=analysis_period,IF(om_capacity="n/a",Inputs!AE164,om_capacity*(1+inflation_rate/100+om_capacity_escal/100)^AC$2),0)</f>
        <v>0</v>
      </c>
      <c r="AE38" s="198">
        <f>IF(AE$2&lt;=analysis_period,IF(om_capacity="n/a",Inputs!AF164,om_capacity*(1+inflation_rate/100+om_capacity_escal/100)^AD$2),0)</f>
        <v>0</v>
      </c>
      <c r="AF38" s="198">
        <f>IF(AF$2&lt;=analysis_period,IF(om_capacity="n/a",Inputs!AG164,om_capacity*(1+inflation_rate/100+om_capacity_escal/100)^AE$2),0)</f>
        <v>0</v>
      </c>
      <c r="AG38" s="198">
        <f>IF(AG$2&lt;=analysis_period,IF(om_capacity="n/a",Inputs!AH164,om_capacity*(1+inflation_rate/100+om_capacity_escal/100)^AF$2),0)</f>
        <v>0</v>
      </c>
      <c r="AH38" s="198">
        <f>IF(AH$2&lt;=analysis_period,IF(om_capacity="n/a",Inputs!AI164,om_capacity*(1+inflation_rate/100+om_capacity_escal/100)^AG$2),0)</f>
        <v>0</v>
      </c>
      <c r="AI38" s="198">
        <f>IF(AI$2&lt;=analysis_period,IF(om_capacity="n/a",Inputs!AJ164,om_capacity*(1+inflation_rate/100+om_capacity_escal/100)^AH$2),0)</f>
        <v>0</v>
      </c>
      <c r="AJ38" s="198">
        <f>IF(AJ$2&lt;=analysis_period,IF(om_capacity="n/a",Inputs!AK164,om_capacity*(1+inflation_rate/100+om_capacity_escal/100)^AI$2),0)</f>
        <v>0</v>
      </c>
      <c r="AK38" s="198">
        <f>IF(AK$2&lt;=analysis_period,IF(om_capacity="n/a",Inputs!AL164,om_capacity*(1+inflation_rate/100+om_capacity_escal/100)^AJ$2),0)</f>
        <v>0</v>
      </c>
      <c r="AL38" s="198">
        <f>IF(AL$2&lt;=analysis_period,IF(om_capacity="n/a",Inputs!AM164,om_capacity*(1+inflation_rate/100+om_capacity_escal/100)^AK$2),0)</f>
        <v>0</v>
      </c>
      <c r="AM38" s="198">
        <f>IF(AM$2&lt;=analysis_period,IF(om_capacity="n/a",Inputs!AN164,om_capacity*(1+inflation_rate/100+om_capacity_escal/100)^AL$2),0)</f>
        <v>0</v>
      </c>
      <c r="AN38" s="198">
        <f>IF(AN$2&lt;=analysis_period,IF(om_capacity="n/a",Inputs!AO164,om_capacity*(1+inflation_rate/100+om_capacity_escal/100)^AM$2),0)</f>
        <v>0</v>
      </c>
      <c r="AO38" s="198">
        <f>IF(AO$2&lt;=analysis_period,IF(om_capacity="n/a",Inputs!AP164,om_capacity*(1+inflation_rate/100+om_capacity_escal/100)^AN$2),0)</f>
        <v>0</v>
      </c>
      <c r="AP38" s="198">
        <f>IF(AP$2&lt;=analysis_period,IF(om_capacity="n/a",Inputs!AQ164,om_capacity*(1+inflation_rate/100+om_capacity_escal/100)^AO$2),0)</f>
        <v>0</v>
      </c>
    </row>
    <row r="39" spans="1:42" x14ac:dyDescent="0.2">
      <c r="A39" s="119" t="s">
        <v>120</v>
      </c>
      <c r="C39" s="194">
        <f>C37*C38</f>
        <v>0</v>
      </c>
      <c r="D39" s="194">
        <f t="shared" ref="D39:AP39" si="13">D37*D38</f>
        <v>0</v>
      </c>
      <c r="E39" s="194">
        <f t="shared" si="13"/>
        <v>0</v>
      </c>
      <c r="F39" s="194">
        <f t="shared" si="13"/>
        <v>0</v>
      </c>
      <c r="G39" s="194">
        <f t="shared" si="13"/>
        <v>0</v>
      </c>
      <c r="H39" s="194">
        <f t="shared" si="13"/>
        <v>0</v>
      </c>
      <c r="I39" s="194">
        <f t="shared" si="13"/>
        <v>0</v>
      </c>
      <c r="J39" s="194">
        <f t="shared" si="13"/>
        <v>0</v>
      </c>
      <c r="K39" s="194">
        <f t="shared" si="13"/>
        <v>0</v>
      </c>
      <c r="L39" s="194">
        <f t="shared" si="13"/>
        <v>0</v>
      </c>
      <c r="M39" s="194">
        <f t="shared" si="13"/>
        <v>0</v>
      </c>
      <c r="N39" s="194">
        <f t="shared" si="13"/>
        <v>0</v>
      </c>
      <c r="O39" s="194">
        <f t="shared" si="13"/>
        <v>0</v>
      </c>
      <c r="P39" s="194">
        <f t="shared" si="13"/>
        <v>0</v>
      </c>
      <c r="Q39" s="194">
        <f t="shared" si="13"/>
        <v>0</v>
      </c>
      <c r="R39" s="194">
        <f t="shared" si="13"/>
        <v>0</v>
      </c>
      <c r="S39" s="194">
        <f t="shared" si="13"/>
        <v>0</v>
      </c>
      <c r="T39" s="194">
        <f t="shared" si="13"/>
        <v>0</v>
      </c>
      <c r="U39" s="194">
        <f t="shared" si="13"/>
        <v>0</v>
      </c>
      <c r="V39" s="194">
        <f t="shared" si="13"/>
        <v>0</v>
      </c>
      <c r="W39" s="194">
        <f t="shared" si="13"/>
        <v>0</v>
      </c>
      <c r="X39" s="194">
        <f t="shared" si="13"/>
        <v>0</v>
      </c>
      <c r="Y39" s="194">
        <f t="shared" si="13"/>
        <v>0</v>
      </c>
      <c r="Z39" s="194">
        <f t="shared" si="13"/>
        <v>0</v>
      </c>
      <c r="AA39" s="194">
        <f t="shared" si="13"/>
        <v>0</v>
      </c>
      <c r="AB39" s="194">
        <f t="shared" si="13"/>
        <v>0</v>
      </c>
      <c r="AC39" s="194">
        <f t="shared" si="13"/>
        <v>0</v>
      </c>
      <c r="AD39" s="194">
        <f t="shared" si="13"/>
        <v>0</v>
      </c>
      <c r="AE39" s="194">
        <f t="shared" si="13"/>
        <v>0</v>
      </c>
      <c r="AF39" s="194">
        <f t="shared" si="13"/>
        <v>0</v>
      </c>
      <c r="AG39" s="194">
        <f t="shared" si="13"/>
        <v>0</v>
      </c>
      <c r="AH39" s="194">
        <f t="shared" si="13"/>
        <v>0</v>
      </c>
      <c r="AI39" s="194">
        <f t="shared" si="13"/>
        <v>0</v>
      </c>
      <c r="AJ39" s="194">
        <f t="shared" si="13"/>
        <v>0</v>
      </c>
      <c r="AK39" s="194">
        <f t="shared" si="13"/>
        <v>0</v>
      </c>
      <c r="AL39" s="194">
        <f t="shared" si="13"/>
        <v>0</v>
      </c>
      <c r="AM39" s="194">
        <f t="shared" si="13"/>
        <v>0</v>
      </c>
      <c r="AN39" s="194">
        <f t="shared" si="13"/>
        <v>0</v>
      </c>
      <c r="AO39" s="194">
        <f t="shared" si="13"/>
        <v>0</v>
      </c>
      <c r="AP39" s="194">
        <f t="shared" si="13"/>
        <v>0</v>
      </c>
    </row>
    <row r="40" spans="1:42" x14ac:dyDescent="0.2">
      <c r="A40" s="117" t="s">
        <v>240</v>
      </c>
    </row>
    <row r="41" spans="1:42" x14ac:dyDescent="0.2">
      <c r="A41" s="119" t="s">
        <v>14</v>
      </c>
      <c r="C41" s="200">
        <f>IF(C$8&gt;0,C$8,C$5)/1000</f>
        <v>0</v>
      </c>
      <c r="D41" s="200">
        <f t="shared" ref="D41:AP41" si="14">IF(D$8&gt;0,D$8,D$5)/1000</f>
        <v>0</v>
      </c>
      <c r="E41" s="200">
        <f t="shared" si="14"/>
        <v>0</v>
      </c>
      <c r="F41" s="200">
        <f t="shared" si="14"/>
        <v>0</v>
      </c>
      <c r="G41" s="200">
        <f t="shared" si="14"/>
        <v>0</v>
      </c>
      <c r="H41" s="200">
        <f t="shared" si="14"/>
        <v>0</v>
      </c>
      <c r="I41" s="200">
        <f t="shared" si="14"/>
        <v>0</v>
      </c>
      <c r="J41" s="200">
        <f t="shared" si="14"/>
        <v>0</v>
      </c>
      <c r="K41" s="200">
        <f t="shared" si="14"/>
        <v>0</v>
      </c>
      <c r="L41" s="200">
        <f t="shared" si="14"/>
        <v>0</v>
      </c>
      <c r="M41" s="200">
        <f t="shared" si="14"/>
        <v>0</v>
      </c>
      <c r="N41" s="200">
        <f t="shared" si="14"/>
        <v>0</v>
      </c>
      <c r="O41" s="200">
        <f t="shared" si="14"/>
        <v>0</v>
      </c>
      <c r="P41" s="200">
        <f t="shared" si="14"/>
        <v>0</v>
      </c>
      <c r="Q41" s="200">
        <f t="shared" si="14"/>
        <v>0</v>
      </c>
      <c r="R41" s="200">
        <f t="shared" si="14"/>
        <v>0</v>
      </c>
      <c r="S41" s="200">
        <f t="shared" si="14"/>
        <v>0</v>
      </c>
      <c r="T41" s="200">
        <f t="shared" si="14"/>
        <v>0</v>
      </c>
      <c r="U41" s="200">
        <f t="shared" si="14"/>
        <v>0</v>
      </c>
      <c r="V41" s="200">
        <f t="shared" si="14"/>
        <v>0</v>
      </c>
      <c r="W41" s="200">
        <f t="shared" si="14"/>
        <v>0</v>
      </c>
      <c r="X41" s="200">
        <f t="shared" si="14"/>
        <v>0</v>
      </c>
      <c r="Y41" s="200">
        <f t="shared" si="14"/>
        <v>0</v>
      </c>
      <c r="Z41" s="200">
        <f t="shared" si="14"/>
        <v>0</v>
      </c>
      <c r="AA41" s="200">
        <f t="shared" si="14"/>
        <v>0</v>
      </c>
      <c r="AB41" s="200">
        <f t="shared" si="14"/>
        <v>0</v>
      </c>
      <c r="AC41" s="200">
        <f t="shared" si="14"/>
        <v>0</v>
      </c>
      <c r="AD41" s="200">
        <f t="shared" si="14"/>
        <v>0</v>
      </c>
      <c r="AE41" s="200">
        <f t="shared" si="14"/>
        <v>0</v>
      </c>
      <c r="AF41" s="200">
        <f t="shared" si="14"/>
        <v>0</v>
      </c>
      <c r="AG41" s="200">
        <f t="shared" si="14"/>
        <v>0</v>
      </c>
      <c r="AH41" s="200">
        <f t="shared" si="14"/>
        <v>0</v>
      </c>
      <c r="AI41" s="200">
        <f t="shared" si="14"/>
        <v>0</v>
      </c>
      <c r="AJ41" s="200">
        <f t="shared" si="14"/>
        <v>0</v>
      </c>
      <c r="AK41" s="200">
        <f t="shared" si="14"/>
        <v>0</v>
      </c>
      <c r="AL41" s="200">
        <f t="shared" si="14"/>
        <v>0</v>
      </c>
      <c r="AM41" s="200">
        <f t="shared" si="14"/>
        <v>0</v>
      </c>
      <c r="AN41" s="200">
        <f t="shared" si="14"/>
        <v>0</v>
      </c>
      <c r="AO41" s="200">
        <f t="shared" si="14"/>
        <v>0</v>
      </c>
      <c r="AP41" s="200">
        <f t="shared" si="14"/>
        <v>0</v>
      </c>
    </row>
    <row r="42" spans="1:42" x14ac:dyDescent="0.2">
      <c r="A42" s="119" t="s">
        <v>15</v>
      </c>
      <c r="C42" s="198">
        <f>IF(C$2&lt;=analysis_period,IF(om_production="n/a",Inputs!D165,om_production*(1+inflation_rate/100+om_production_escal/100)^B$2),0)</f>
        <v>0</v>
      </c>
      <c r="D42" s="198">
        <f>IF(D$2&lt;=analysis_period,IF(om_production="n/a",Inputs!E165,om_production*(1+inflation_rate/100+om_production_escal/100)^C$2),0)</f>
        <v>0</v>
      </c>
      <c r="E42" s="198">
        <f>IF(E$2&lt;=analysis_period,IF(om_production="n/a",Inputs!F165,om_production*(1+inflation_rate/100+om_production_escal/100)^D$2),0)</f>
        <v>0</v>
      </c>
      <c r="F42" s="198">
        <f>IF(F$2&lt;=analysis_period,IF(om_production="n/a",Inputs!G165,om_production*(1+inflation_rate/100+om_production_escal/100)^E$2),0)</f>
        <v>0</v>
      </c>
      <c r="G42" s="198">
        <f>IF(G$2&lt;=analysis_period,IF(om_production="n/a",Inputs!H165,om_production*(1+inflation_rate/100+om_production_escal/100)^F$2),0)</f>
        <v>0</v>
      </c>
      <c r="H42" s="198">
        <f>IF(H$2&lt;=analysis_period,IF(om_production="n/a",Inputs!I165,om_production*(1+inflation_rate/100+om_production_escal/100)^G$2),0)</f>
        <v>0</v>
      </c>
      <c r="I42" s="198">
        <f>IF(I$2&lt;=analysis_period,IF(om_production="n/a",Inputs!J165,om_production*(1+inflation_rate/100+om_production_escal/100)^H$2),0)</f>
        <v>0</v>
      </c>
      <c r="J42" s="198">
        <f>IF(J$2&lt;=analysis_period,IF(om_production="n/a",Inputs!K165,om_production*(1+inflation_rate/100+om_production_escal/100)^I$2),0)</f>
        <v>0</v>
      </c>
      <c r="K42" s="198">
        <f>IF(K$2&lt;=analysis_period,IF(om_production="n/a",Inputs!L165,om_production*(1+inflation_rate/100+om_production_escal/100)^J$2),0)</f>
        <v>0</v>
      </c>
      <c r="L42" s="198">
        <f>IF(L$2&lt;=analysis_period,IF(om_production="n/a",Inputs!M165,om_production*(1+inflation_rate/100+om_production_escal/100)^K$2),0)</f>
        <v>0</v>
      </c>
      <c r="M42" s="198">
        <f>IF(M$2&lt;=analysis_period,IF(om_production="n/a",Inputs!N165,om_production*(1+inflation_rate/100+om_production_escal/100)^L$2),0)</f>
        <v>0</v>
      </c>
      <c r="N42" s="198">
        <f>IF(N$2&lt;=analysis_period,IF(om_production="n/a",Inputs!O165,om_production*(1+inflation_rate/100+om_production_escal/100)^M$2),0)</f>
        <v>0</v>
      </c>
      <c r="O42" s="198">
        <f>IF(O$2&lt;=analysis_period,IF(om_production="n/a",Inputs!P165,om_production*(1+inflation_rate/100+om_production_escal/100)^N$2),0)</f>
        <v>0</v>
      </c>
      <c r="P42" s="198">
        <f>IF(P$2&lt;=analysis_period,IF(om_production="n/a",Inputs!Q165,om_production*(1+inflation_rate/100+om_production_escal/100)^O$2),0)</f>
        <v>0</v>
      </c>
      <c r="Q42" s="198">
        <f>IF(Q$2&lt;=analysis_period,IF(om_production="n/a",Inputs!R165,om_production*(1+inflation_rate/100+om_production_escal/100)^P$2),0)</f>
        <v>0</v>
      </c>
      <c r="R42" s="198">
        <f>IF(R$2&lt;=analysis_period,IF(om_production="n/a",Inputs!S165,om_production*(1+inflation_rate/100+om_production_escal/100)^Q$2),0)</f>
        <v>0</v>
      </c>
      <c r="S42" s="198">
        <f>IF(S$2&lt;=analysis_period,IF(om_production="n/a",Inputs!T165,om_production*(1+inflation_rate/100+om_production_escal/100)^R$2),0)</f>
        <v>0</v>
      </c>
      <c r="T42" s="198">
        <f>IF(T$2&lt;=analysis_period,IF(om_production="n/a",Inputs!U165,om_production*(1+inflation_rate/100+om_production_escal/100)^S$2),0)</f>
        <v>0</v>
      </c>
      <c r="U42" s="198">
        <f>IF(U$2&lt;=analysis_period,IF(om_production="n/a",Inputs!V165,om_production*(1+inflation_rate/100+om_production_escal/100)^T$2),0)</f>
        <v>0</v>
      </c>
      <c r="V42" s="198">
        <f>IF(V$2&lt;=analysis_period,IF(om_production="n/a",Inputs!W165,om_production*(1+inflation_rate/100+om_production_escal/100)^U$2),0)</f>
        <v>0</v>
      </c>
      <c r="W42" s="198">
        <f>IF(W$2&lt;=analysis_period,IF(om_production="n/a",Inputs!X165,om_production*(1+inflation_rate/100+om_production_escal/100)^V$2),0)</f>
        <v>0</v>
      </c>
      <c r="X42" s="198">
        <f>IF(X$2&lt;=analysis_period,IF(om_production="n/a",Inputs!Y165,om_production*(1+inflation_rate/100+om_production_escal/100)^W$2),0)</f>
        <v>0</v>
      </c>
      <c r="Y42" s="198">
        <f>IF(Y$2&lt;=analysis_period,IF(om_production="n/a",Inputs!Z165,om_production*(1+inflation_rate/100+om_production_escal/100)^X$2),0)</f>
        <v>0</v>
      </c>
      <c r="Z42" s="198">
        <f>IF(Z$2&lt;=analysis_period,IF(om_production="n/a",Inputs!AA165,om_production*(1+inflation_rate/100+om_production_escal/100)^Y$2),0)</f>
        <v>0</v>
      </c>
      <c r="AA42" s="198">
        <f>IF(AA$2&lt;=analysis_period,IF(om_production="n/a",Inputs!AB165,om_production*(1+inflation_rate/100+om_production_escal/100)^Z$2),0)</f>
        <v>0</v>
      </c>
      <c r="AB42" s="198">
        <f>IF(AB$2&lt;=analysis_period,IF(om_production="n/a",Inputs!AC165,om_production*(1+inflation_rate/100+om_production_escal/100)^AA$2),0)</f>
        <v>0</v>
      </c>
      <c r="AC42" s="198">
        <f>IF(AC$2&lt;=analysis_period,IF(om_production="n/a",Inputs!AD165,om_production*(1+inflation_rate/100+om_production_escal/100)^AB$2),0)</f>
        <v>0</v>
      </c>
      <c r="AD42" s="198">
        <f>IF(AD$2&lt;=analysis_period,IF(om_production="n/a",Inputs!AE165,om_production*(1+inflation_rate/100+om_production_escal/100)^AC$2),0)</f>
        <v>0</v>
      </c>
      <c r="AE42" s="198">
        <f>IF(AE$2&lt;=analysis_period,IF(om_production="n/a",Inputs!AF165,om_production*(1+inflation_rate/100+om_production_escal/100)^AD$2),0)</f>
        <v>0</v>
      </c>
      <c r="AF42" s="198">
        <f>IF(AF$2&lt;=analysis_period,IF(om_production="n/a",Inputs!AG165,om_production*(1+inflation_rate/100+om_production_escal/100)^AE$2),0)</f>
        <v>0</v>
      </c>
      <c r="AG42" s="198">
        <f>IF(AG$2&lt;=analysis_period,IF(om_production="n/a",Inputs!AH165,om_production*(1+inflation_rate/100+om_production_escal/100)^AF$2),0)</f>
        <v>0</v>
      </c>
      <c r="AH42" s="198">
        <f>IF(AH$2&lt;=analysis_period,IF(om_production="n/a",Inputs!AI165,om_production*(1+inflation_rate/100+om_production_escal/100)^AG$2),0)</f>
        <v>0</v>
      </c>
      <c r="AI42" s="198">
        <f>IF(AI$2&lt;=analysis_period,IF(om_production="n/a",Inputs!AJ165,om_production*(1+inflation_rate/100+om_production_escal/100)^AH$2),0)</f>
        <v>0</v>
      </c>
      <c r="AJ42" s="198">
        <f>IF(AJ$2&lt;=analysis_period,IF(om_production="n/a",Inputs!AK165,om_production*(1+inflation_rate/100+om_production_escal/100)^AI$2),0)</f>
        <v>0</v>
      </c>
      <c r="AK42" s="198">
        <f>IF(AK$2&lt;=analysis_period,IF(om_production="n/a",Inputs!AL165,om_production*(1+inflation_rate/100+om_production_escal/100)^AJ$2),0)</f>
        <v>0</v>
      </c>
      <c r="AL42" s="198">
        <f>IF(AL$2&lt;=analysis_period,IF(om_production="n/a",Inputs!AM165,om_production*(1+inflation_rate/100+om_production_escal/100)^AK$2),0)</f>
        <v>0</v>
      </c>
      <c r="AM42" s="198">
        <f>IF(AM$2&lt;=analysis_period,IF(om_production="n/a",Inputs!AN165,om_production*(1+inflation_rate/100+om_production_escal/100)^AL$2),0)</f>
        <v>0</v>
      </c>
      <c r="AN42" s="198">
        <f>IF(AN$2&lt;=analysis_period,IF(om_production="n/a",Inputs!AO165,om_production*(1+inflation_rate/100+om_production_escal/100)^AM$2),0)</f>
        <v>0</v>
      </c>
      <c r="AO42" s="198">
        <f>IF(AO$2&lt;=analysis_period,IF(om_production="n/a",Inputs!AP165,om_production*(1+inflation_rate/100+om_production_escal/100)^AN$2),0)</f>
        <v>0</v>
      </c>
      <c r="AP42" s="198">
        <f>IF(AP$2&lt;=analysis_period,IF(om_production="n/a",Inputs!AQ165,om_production*(1+inflation_rate/100+om_production_escal/100)^AO$2),0)</f>
        <v>0</v>
      </c>
    </row>
    <row r="43" spans="1:42" x14ac:dyDescent="0.2">
      <c r="A43" s="119" t="s">
        <v>119</v>
      </c>
      <c r="C43" s="201">
        <f>C41*C42</f>
        <v>0</v>
      </c>
      <c r="D43" s="201">
        <f t="shared" ref="D43:AP43" si="15">D41*D42</f>
        <v>0</v>
      </c>
      <c r="E43" s="201">
        <f t="shared" si="15"/>
        <v>0</v>
      </c>
      <c r="F43" s="201">
        <f t="shared" si="15"/>
        <v>0</v>
      </c>
      <c r="G43" s="201">
        <f t="shared" si="15"/>
        <v>0</v>
      </c>
      <c r="H43" s="201">
        <f t="shared" si="15"/>
        <v>0</v>
      </c>
      <c r="I43" s="201">
        <f t="shared" si="15"/>
        <v>0</v>
      </c>
      <c r="J43" s="201">
        <f t="shared" si="15"/>
        <v>0</v>
      </c>
      <c r="K43" s="201">
        <f t="shared" si="15"/>
        <v>0</v>
      </c>
      <c r="L43" s="201">
        <f t="shared" si="15"/>
        <v>0</v>
      </c>
      <c r="M43" s="201">
        <f t="shared" si="15"/>
        <v>0</v>
      </c>
      <c r="N43" s="201">
        <f t="shared" si="15"/>
        <v>0</v>
      </c>
      <c r="O43" s="201">
        <f t="shared" si="15"/>
        <v>0</v>
      </c>
      <c r="P43" s="201">
        <f t="shared" si="15"/>
        <v>0</v>
      </c>
      <c r="Q43" s="201">
        <f t="shared" si="15"/>
        <v>0</v>
      </c>
      <c r="R43" s="201">
        <f t="shared" si="15"/>
        <v>0</v>
      </c>
      <c r="S43" s="201">
        <f t="shared" si="15"/>
        <v>0</v>
      </c>
      <c r="T43" s="201">
        <f t="shared" si="15"/>
        <v>0</v>
      </c>
      <c r="U43" s="201">
        <f t="shared" si="15"/>
        <v>0</v>
      </c>
      <c r="V43" s="201">
        <f t="shared" si="15"/>
        <v>0</v>
      </c>
      <c r="W43" s="201">
        <f t="shared" si="15"/>
        <v>0</v>
      </c>
      <c r="X43" s="201">
        <f t="shared" si="15"/>
        <v>0</v>
      </c>
      <c r="Y43" s="201">
        <f t="shared" si="15"/>
        <v>0</v>
      </c>
      <c r="Z43" s="201">
        <f t="shared" si="15"/>
        <v>0</v>
      </c>
      <c r="AA43" s="201">
        <f t="shared" si="15"/>
        <v>0</v>
      </c>
      <c r="AB43" s="201">
        <f t="shared" si="15"/>
        <v>0</v>
      </c>
      <c r="AC43" s="201">
        <f t="shared" si="15"/>
        <v>0</v>
      </c>
      <c r="AD43" s="201">
        <f t="shared" si="15"/>
        <v>0</v>
      </c>
      <c r="AE43" s="201">
        <f t="shared" si="15"/>
        <v>0</v>
      </c>
      <c r="AF43" s="201">
        <f t="shared" si="15"/>
        <v>0</v>
      </c>
      <c r="AG43" s="201">
        <f t="shared" si="15"/>
        <v>0</v>
      </c>
      <c r="AH43" s="201">
        <f t="shared" si="15"/>
        <v>0</v>
      </c>
      <c r="AI43" s="201">
        <f t="shared" si="15"/>
        <v>0</v>
      </c>
      <c r="AJ43" s="201">
        <f t="shared" si="15"/>
        <v>0</v>
      </c>
      <c r="AK43" s="201">
        <f t="shared" si="15"/>
        <v>0</v>
      </c>
      <c r="AL43" s="201">
        <f t="shared" si="15"/>
        <v>0</v>
      </c>
      <c r="AM43" s="201">
        <f t="shared" si="15"/>
        <v>0</v>
      </c>
      <c r="AN43" s="201">
        <f t="shared" si="15"/>
        <v>0</v>
      </c>
      <c r="AO43" s="201">
        <f t="shared" si="15"/>
        <v>0</v>
      </c>
      <c r="AP43" s="201">
        <f t="shared" si="15"/>
        <v>0</v>
      </c>
    </row>
    <row r="44" spans="1:42" x14ac:dyDescent="0.2">
      <c r="A44" s="117" t="s">
        <v>330</v>
      </c>
      <c r="C44" s="366">
        <f t="array" ref="C44:AP44">Inputs!D178:AQ178</f>
        <v>0</v>
      </c>
      <c r="D44" s="366">
        <v>0</v>
      </c>
      <c r="E44" s="366">
        <v>0</v>
      </c>
      <c r="F44" s="366">
        <v>0</v>
      </c>
      <c r="G44" s="366">
        <v>0</v>
      </c>
      <c r="H44" s="366">
        <v>0</v>
      </c>
      <c r="I44" s="366">
        <v>0</v>
      </c>
      <c r="J44" s="366">
        <v>0</v>
      </c>
      <c r="K44" s="366">
        <v>0</v>
      </c>
      <c r="L44" s="366">
        <v>0</v>
      </c>
      <c r="M44" s="366">
        <v>0</v>
      </c>
      <c r="N44" s="366">
        <v>0</v>
      </c>
      <c r="O44" s="366">
        <v>0</v>
      </c>
      <c r="P44" s="366">
        <v>0</v>
      </c>
      <c r="Q44" s="366">
        <v>0</v>
      </c>
      <c r="R44" s="366">
        <v>0</v>
      </c>
      <c r="S44" s="366">
        <v>0</v>
      </c>
      <c r="T44" s="366">
        <v>0</v>
      </c>
      <c r="U44" s="366">
        <v>0</v>
      </c>
      <c r="V44" s="366">
        <v>0</v>
      </c>
      <c r="W44" s="366">
        <v>0</v>
      </c>
      <c r="X44" s="366">
        <v>0</v>
      </c>
      <c r="Y44" s="366">
        <v>0</v>
      </c>
      <c r="Z44" s="366">
        <v>0</v>
      </c>
      <c r="AA44" s="366">
        <v>0</v>
      </c>
      <c r="AB44" s="366">
        <v>0</v>
      </c>
      <c r="AC44" s="366">
        <v>0</v>
      </c>
      <c r="AD44" s="366">
        <v>0</v>
      </c>
      <c r="AE44" s="366">
        <v>0</v>
      </c>
      <c r="AF44" s="366">
        <v>0</v>
      </c>
      <c r="AG44" s="366">
        <v>0</v>
      </c>
      <c r="AH44" s="366">
        <v>0</v>
      </c>
      <c r="AI44" s="366">
        <v>0</v>
      </c>
      <c r="AJ44" s="366">
        <v>0</v>
      </c>
      <c r="AK44" s="366">
        <v>0</v>
      </c>
      <c r="AL44" s="366">
        <v>0</v>
      </c>
      <c r="AM44" s="366">
        <v>0</v>
      </c>
      <c r="AN44" s="366">
        <v>0</v>
      </c>
      <c r="AO44" s="366">
        <v>0</v>
      </c>
      <c r="AP44" s="366">
        <v>0</v>
      </c>
    </row>
    <row r="45" spans="1:42" x14ac:dyDescent="0.2">
      <c r="A45" s="117" t="s">
        <v>383</v>
      </c>
      <c r="C45" s="366"/>
      <c r="D45" s="366"/>
      <c r="E45" s="366"/>
      <c r="F45" s="366"/>
      <c r="G45" s="366"/>
      <c r="H45" s="366"/>
      <c r="I45" s="366"/>
      <c r="J45" s="366"/>
      <c r="K45" s="366"/>
      <c r="L45" s="366"/>
      <c r="M45" s="366"/>
      <c r="N45" s="366"/>
      <c r="O45" s="366"/>
      <c r="P45" s="366"/>
      <c r="Q45" s="366"/>
      <c r="R45" s="366"/>
      <c r="S45" s="366"/>
      <c r="T45" s="366"/>
      <c r="U45" s="366"/>
      <c r="V45" s="366"/>
      <c r="W45" s="366"/>
      <c r="X45" s="366"/>
      <c r="Y45" s="366"/>
      <c r="Z45" s="366"/>
      <c r="AA45" s="366"/>
      <c r="AB45" s="366"/>
      <c r="AC45" s="366"/>
      <c r="AD45" s="366"/>
      <c r="AE45" s="366"/>
      <c r="AF45" s="366"/>
      <c r="AG45" s="366"/>
      <c r="AH45" s="366"/>
      <c r="AI45" s="366"/>
      <c r="AJ45" s="366"/>
      <c r="AK45" s="366"/>
      <c r="AL45" s="366"/>
      <c r="AM45" s="366"/>
      <c r="AN45" s="366"/>
      <c r="AO45" s="366"/>
      <c r="AP45" s="366"/>
    </row>
    <row r="46" spans="1:42" x14ac:dyDescent="0.2">
      <c r="A46" s="365" t="s">
        <v>355</v>
      </c>
      <c r="B46" s="4">
        <f t="array" ref="B46:AP49">Inputs!C180:AQ183</f>
        <v>0</v>
      </c>
      <c r="C46" s="366">
        <v>0</v>
      </c>
      <c r="D46" s="366">
        <v>0</v>
      </c>
      <c r="E46" s="366">
        <v>0</v>
      </c>
      <c r="F46" s="366">
        <v>0</v>
      </c>
      <c r="G46" s="366">
        <v>0</v>
      </c>
      <c r="H46" s="366">
        <v>0</v>
      </c>
      <c r="I46" s="366">
        <v>0</v>
      </c>
      <c r="J46" s="366">
        <v>0</v>
      </c>
      <c r="K46" s="366">
        <v>0</v>
      </c>
      <c r="L46" s="366">
        <v>0</v>
      </c>
      <c r="M46" s="366">
        <v>0</v>
      </c>
      <c r="N46" s="366">
        <v>0</v>
      </c>
      <c r="O46" s="366">
        <v>0</v>
      </c>
      <c r="P46" s="366">
        <v>0</v>
      </c>
      <c r="Q46" s="366">
        <v>0</v>
      </c>
      <c r="R46" s="366">
        <v>0</v>
      </c>
      <c r="S46" s="366">
        <v>0</v>
      </c>
      <c r="T46" s="366">
        <v>0</v>
      </c>
      <c r="U46" s="366">
        <v>0</v>
      </c>
      <c r="V46" s="366">
        <v>0</v>
      </c>
      <c r="W46" s="366">
        <v>0</v>
      </c>
      <c r="X46" s="366">
        <v>0</v>
      </c>
      <c r="Y46" s="366">
        <v>0</v>
      </c>
      <c r="Z46" s="366">
        <v>0</v>
      </c>
      <c r="AA46" s="366">
        <v>0</v>
      </c>
      <c r="AB46" s="366">
        <v>0</v>
      </c>
      <c r="AC46" s="366">
        <v>0</v>
      </c>
      <c r="AD46" s="366">
        <v>0</v>
      </c>
      <c r="AE46" s="366">
        <v>0</v>
      </c>
      <c r="AF46" s="366">
        <v>0</v>
      </c>
      <c r="AG46" s="366">
        <v>0</v>
      </c>
      <c r="AH46" s="366">
        <v>0</v>
      </c>
      <c r="AI46" s="366">
        <v>0</v>
      </c>
      <c r="AJ46" s="366">
        <v>0</v>
      </c>
      <c r="AK46" s="366">
        <v>0</v>
      </c>
      <c r="AL46" s="366">
        <v>0</v>
      </c>
      <c r="AM46" s="366">
        <v>0</v>
      </c>
      <c r="AN46" s="366">
        <v>0</v>
      </c>
      <c r="AO46" s="366">
        <v>0</v>
      </c>
      <c r="AP46" s="366">
        <v>0</v>
      </c>
    </row>
    <row r="47" spans="1:42" x14ac:dyDescent="0.2">
      <c r="A47" s="365" t="s">
        <v>356</v>
      </c>
      <c r="B47" s="4">
        <v>0</v>
      </c>
      <c r="C47" s="366">
        <v>0</v>
      </c>
      <c r="D47" s="366">
        <v>0</v>
      </c>
      <c r="E47" s="366">
        <v>0</v>
      </c>
      <c r="F47" s="366">
        <v>0</v>
      </c>
      <c r="G47" s="366">
        <v>0</v>
      </c>
      <c r="H47" s="366">
        <v>0</v>
      </c>
      <c r="I47" s="366">
        <v>0</v>
      </c>
      <c r="J47" s="366">
        <v>0</v>
      </c>
      <c r="K47" s="366">
        <v>0</v>
      </c>
      <c r="L47" s="366">
        <v>0</v>
      </c>
      <c r="M47" s="366">
        <v>0</v>
      </c>
      <c r="N47" s="366">
        <v>0</v>
      </c>
      <c r="O47" s="366">
        <v>0</v>
      </c>
      <c r="P47" s="366">
        <v>0</v>
      </c>
      <c r="Q47" s="366">
        <v>0</v>
      </c>
      <c r="R47" s="366">
        <v>0</v>
      </c>
      <c r="S47" s="366">
        <v>0</v>
      </c>
      <c r="T47" s="366">
        <v>0</v>
      </c>
      <c r="U47" s="366">
        <v>0</v>
      </c>
      <c r="V47" s="366">
        <v>0</v>
      </c>
      <c r="W47" s="366">
        <v>0</v>
      </c>
      <c r="X47" s="366">
        <v>0</v>
      </c>
      <c r="Y47" s="366">
        <v>0</v>
      </c>
      <c r="Z47" s="366">
        <v>0</v>
      </c>
      <c r="AA47" s="366">
        <v>0</v>
      </c>
      <c r="AB47" s="366">
        <v>0</v>
      </c>
      <c r="AC47" s="366">
        <v>0</v>
      </c>
      <c r="AD47" s="366">
        <v>0</v>
      </c>
      <c r="AE47" s="366">
        <v>0</v>
      </c>
      <c r="AF47" s="366">
        <v>0</v>
      </c>
      <c r="AG47" s="366">
        <v>0</v>
      </c>
      <c r="AH47" s="366">
        <v>0</v>
      </c>
      <c r="AI47" s="366">
        <v>0</v>
      </c>
      <c r="AJ47" s="366">
        <v>0</v>
      </c>
      <c r="AK47" s="366">
        <v>0</v>
      </c>
      <c r="AL47" s="366">
        <v>0</v>
      </c>
      <c r="AM47" s="366">
        <v>0</v>
      </c>
      <c r="AN47" s="366">
        <v>0</v>
      </c>
      <c r="AO47" s="366">
        <v>0</v>
      </c>
      <c r="AP47" s="366">
        <v>0</v>
      </c>
    </row>
    <row r="48" spans="1:42" x14ac:dyDescent="0.2">
      <c r="A48" s="365" t="s">
        <v>373</v>
      </c>
      <c r="B48" s="4">
        <v>0</v>
      </c>
      <c r="C48" s="366">
        <v>0</v>
      </c>
      <c r="D48" s="366">
        <v>0</v>
      </c>
      <c r="E48" s="366">
        <v>0</v>
      </c>
      <c r="F48" s="366">
        <v>0</v>
      </c>
      <c r="G48" s="366">
        <v>0</v>
      </c>
      <c r="H48" s="366">
        <v>0</v>
      </c>
      <c r="I48" s="366">
        <v>0</v>
      </c>
      <c r="J48" s="366">
        <v>0</v>
      </c>
      <c r="K48" s="366">
        <v>0</v>
      </c>
      <c r="L48" s="366">
        <v>0</v>
      </c>
      <c r="M48" s="366">
        <v>0</v>
      </c>
      <c r="N48" s="366">
        <v>0</v>
      </c>
      <c r="O48" s="366">
        <v>0</v>
      </c>
      <c r="P48" s="366">
        <v>0</v>
      </c>
      <c r="Q48" s="366">
        <v>0</v>
      </c>
      <c r="R48" s="366">
        <v>0</v>
      </c>
      <c r="S48" s="366">
        <v>0</v>
      </c>
      <c r="T48" s="366">
        <v>0</v>
      </c>
      <c r="U48" s="366">
        <v>0</v>
      </c>
      <c r="V48" s="366">
        <v>0</v>
      </c>
      <c r="W48" s="366">
        <v>0</v>
      </c>
      <c r="X48" s="366">
        <v>0</v>
      </c>
      <c r="Y48" s="366">
        <v>0</v>
      </c>
      <c r="Z48" s="366">
        <v>0</v>
      </c>
      <c r="AA48" s="366">
        <v>0</v>
      </c>
      <c r="AB48" s="366">
        <v>0</v>
      </c>
      <c r="AC48" s="366">
        <v>0</v>
      </c>
      <c r="AD48" s="366">
        <v>0</v>
      </c>
      <c r="AE48" s="366">
        <v>0</v>
      </c>
      <c r="AF48" s="366">
        <v>0</v>
      </c>
      <c r="AG48" s="366">
        <v>0</v>
      </c>
      <c r="AH48" s="366">
        <v>0</v>
      </c>
      <c r="AI48" s="366">
        <v>0</v>
      </c>
      <c r="AJ48" s="366">
        <v>0</v>
      </c>
      <c r="AK48" s="366">
        <v>0</v>
      </c>
      <c r="AL48" s="366">
        <v>0</v>
      </c>
      <c r="AM48" s="366">
        <v>0</v>
      </c>
      <c r="AN48" s="366">
        <v>0</v>
      </c>
      <c r="AO48" s="366">
        <v>0</v>
      </c>
      <c r="AP48" s="366">
        <v>0</v>
      </c>
    </row>
    <row r="49" spans="1:42" x14ac:dyDescent="0.2">
      <c r="A49" s="365" t="s">
        <v>324</v>
      </c>
      <c r="B49" s="4">
        <v>0</v>
      </c>
      <c r="C49" s="366">
        <v>0</v>
      </c>
      <c r="D49" s="366">
        <v>0</v>
      </c>
      <c r="E49" s="366">
        <v>0</v>
      </c>
      <c r="F49" s="366">
        <v>0</v>
      </c>
      <c r="G49" s="366">
        <v>0</v>
      </c>
      <c r="H49" s="366">
        <v>0</v>
      </c>
      <c r="I49" s="366">
        <v>0</v>
      </c>
      <c r="J49" s="366">
        <v>0</v>
      </c>
      <c r="K49" s="366">
        <v>0</v>
      </c>
      <c r="L49" s="366">
        <v>0</v>
      </c>
      <c r="M49" s="366">
        <v>0</v>
      </c>
      <c r="N49" s="366">
        <v>0</v>
      </c>
      <c r="O49" s="366">
        <v>0</v>
      </c>
      <c r="P49" s="366">
        <v>0</v>
      </c>
      <c r="Q49" s="366">
        <v>0</v>
      </c>
      <c r="R49" s="366">
        <v>0</v>
      </c>
      <c r="S49" s="366">
        <v>0</v>
      </c>
      <c r="T49" s="366">
        <v>0</v>
      </c>
      <c r="U49" s="366">
        <v>0</v>
      </c>
      <c r="V49" s="366">
        <v>0</v>
      </c>
      <c r="W49" s="366">
        <v>0</v>
      </c>
      <c r="X49" s="366">
        <v>0</v>
      </c>
      <c r="Y49" s="366">
        <v>0</v>
      </c>
      <c r="Z49" s="366">
        <v>0</v>
      </c>
      <c r="AA49" s="366">
        <v>0</v>
      </c>
      <c r="AB49" s="366">
        <v>0</v>
      </c>
      <c r="AC49" s="366">
        <v>0</v>
      </c>
      <c r="AD49" s="366">
        <v>0</v>
      </c>
      <c r="AE49" s="366">
        <v>0</v>
      </c>
      <c r="AF49" s="366">
        <v>0</v>
      </c>
      <c r="AG49" s="366">
        <v>0</v>
      </c>
      <c r="AH49" s="366">
        <v>0</v>
      </c>
      <c r="AI49" s="366">
        <v>0</v>
      </c>
      <c r="AJ49" s="366">
        <v>0</v>
      </c>
      <c r="AK49" s="366">
        <v>0</v>
      </c>
      <c r="AL49" s="366">
        <v>0</v>
      </c>
      <c r="AM49" s="366">
        <v>0</v>
      </c>
      <c r="AN49" s="366">
        <v>0</v>
      </c>
      <c r="AO49" s="366">
        <v>0</v>
      </c>
      <c r="AP49" s="366">
        <v>0</v>
      </c>
    </row>
    <row r="50" spans="1:42" x14ac:dyDescent="0.2">
      <c r="A50" s="117" t="s">
        <v>358</v>
      </c>
      <c r="C50" s="366"/>
      <c r="D50" s="366"/>
      <c r="E50" s="366"/>
      <c r="F50" s="366"/>
      <c r="G50" s="366"/>
      <c r="H50" s="366"/>
      <c r="I50" s="366"/>
      <c r="J50" s="366"/>
      <c r="K50" s="366"/>
      <c r="L50" s="366"/>
      <c r="M50" s="366"/>
      <c r="N50" s="366"/>
      <c r="O50" s="366"/>
      <c r="P50" s="366"/>
      <c r="Q50" s="366"/>
      <c r="R50" s="366"/>
      <c r="S50" s="366"/>
      <c r="T50" s="366"/>
      <c r="U50" s="366"/>
      <c r="V50" s="366"/>
      <c r="W50" s="366"/>
      <c r="X50" s="366"/>
      <c r="Y50" s="366"/>
      <c r="Z50" s="366"/>
      <c r="AA50" s="366"/>
      <c r="AB50" s="366"/>
      <c r="AC50" s="366"/>
      <c r="AD50" s="366"/>
      <c r="AE50" s="366"/>
      <c r="AF50" s="366"/>
      <c r="AG50" s="366"/>
      <c r="AH50" s="366"/>
      <c r="AI50" s="366"/>
      <c r="AJ50" s="366"/>
      <c r="AK50" s="366"/>
      <c r="AL50" s="366"/>
      <c r="AM50" s="366"/>
      <c r="AN50" s="366"/>
      <c r="AO50" s="366"/>
      <c r="AP50" s="366"/>
    </row>
    <row r="51" spans="1:42" x14ac:dyDescent="0.2">
      <c r="A51" s="365" t="s">
        <v>353</v>
      </c>
      <c r="B51" s="366">
        <f t="array" ref="B51:AP55">Inputs!C185:AQ189</f>
        <v>0</v>
      </c>
      <c r="C51" s="366">
        <v>0</v>
      </c>
      <c r="D51" s="366">
        <v>0</v>
      </c>
      <c r="E51" s="366">
        <v>0</v>
      </c>
      <c r="F51" s="366">
        <v>0</v>
      </c>
      <c r="G51" s="366">
        <v>0</v>
      </c>
      <c r="H51" s="366">
        <v>0</v>
      </c>
      <c r="I51" s="366">
        <v>0</v>
      </c>
      <c r="J51" s="366">
        <v>0</v>
      </c>
      <c r="K51" s="366">
        <v>0</v>
      </c>
      <c r="L51" s="366">
        <v>0</v>
      </c>
      <c r="M51" s="366">
        <v>0</v>
      </c>
      <c r="N51" s="366">
        <v>0</v>
      </c>
      <c r="O51" s="366">
        <v>0</v>
      </c>
      <c r="P51" s="366">
        <v>0</v>
      </c>
      <c r="Q51" s="366">
        <v>0</v>
      </c>
      <c r="R51" s="366">
        <v>0</v>
      </c>
      <c r="S51" s="366">
        <v>0</v>
      </c>
      <c r="T51" s="366">
        <v>0</v>
      </c>
      <c r="U51" s="366">
        <v>0</v>
      </c>
      <c r="V51" s="366">
        <v>0</v>
      </c>
      <c r="W51" s="366">
        <v>0</v>
      </c>
      <c r="X51" s="366">
        <v>0</v>
      </c>
      <c r="Y51" s="366">
        <v>0</v>
      </c>
      <c r="Z51" s="366">
        <v>0</v>
      </c>
      <c r="AA51" s="366">
        <v>0</v>
      </c>
      <c r="AB51" s="366">
        <v>0</v>
      </c>
      <c r="AC51" s="366">
        <v>0</v>
      </c>
      <c r="AD51" s="366">
        <v>0</v>
      </c>
      <c r="AE51" s="366">
        <v>0</v>
      </c>
      <c r="AF51" s="366">
        <v>0</v>
      </c>
      <c r="AG51" s="366">
        <v>0</v>
      </c>
      <c r="AH51" s="366">
        <v>0</v>
      </c>
      <c r="AI51" s="366">
        <v>0</v>
      </c>
      <c r="AJ51" s="366">
        <v>0</v>
      </c>
      <c r="AK51" s="366">
        <v>0</v>
      </c>
      <c r="AL51" s="366">
        <v>0</v>
      </c>
      <c r="AM51" s="366">
        <v>0</v>
      </c>
      <c r="AN51" s="366">
        <v>0</v>
      </c>
      <c r="AO51" s="366">
        <v>0</v>
      </c>
      <c r="AP51" s="366">
        <v>0</v>
      </c>
    </row>
    <row r="52" spans="1:42" x14ac:dyDescent="0.2">
      <c r="A52" s="365" t="s">
        <v>354</v>
      </c>
      <c r="B52" s="366">
        <v>0</v>
      </c>
      <c r="C52" s="366">
        <v>0</v>
      </c>
      <c r="D52" s="366">
        <v>0</v>
      </c>
      <c r="E52" s="366">
        <v>0</v>
      </c>
      <c r="F52" s="366">
        <v>0</v>
      </c>
      <c r="G52" s="366">
        <v>0</v>
      </c>
      <c r="H52" s="366">
        <v>0</v>
      </c>
      <c r="I52" s="366">
        <v>0</v>
      </c>
      <c r="J52" s="366">
        <v>0</v>
      </c>
      <c r="K52" s="366">
        <v>0</v>
      </c>
      <c r="L52" s="366">
        <v>0</v>
      </c>
      <c r="M52" s="366">
        <v>0</v>
      </c>
      <c r="N52" s="366">
        <v>0</v>
      </c>
      <c r="O52" s="366">
        <v>0</v>
      </c>
      <c r="P52" s="366">
        <v>0</v>
      </c>
      <c r="Q52" s="366">
        <v>0</v>
      </c>
      <c r="R52" s="366">
        <v>0</v>
      </c>
      <c r="S52" s="366">
        <v>0</v>
      </c>
      <c r="T52" s="366">
        <v>0</v>
      </c>
      <c r="U52" s="366">
        <v>0</v>
      </c>
      <c r="V52" s="366">
        <v>0</v>
      </c>
      <c r="W52" s="366">
        <v>0</v>
      </c>
      <c r="X52" s="366">
        <v>0</v>
      </c>
      <c r="Y52" s="366">
        <v>0</v>
      </c>
      <c r="Z52" s="366">
        <v>0</v>
      </c>
      <c r="AA52" s="366">
        <v>0</v>
      </c>
      <c r="AB52" s="366">
        <v>0</v>
      </c>
      <c r="AC52" s="366">
        <v>0</v>
      </c>
      <c r="AD52" s="366">
        <v>0</v>
      </c>
      <c r="AE52" s="366">
        <v>0</v>
      </c>
      <c r="AF52" s="366">
        <v>0</v>
      </c>
      <c r="AG52" s="366">
        <v>0</v>
      </c>
      <c r="AH52" s="366">
        <v>0</v>
      </c>
      <c r="AI52" s="366">
        <v>0</v>
      </c>
      <c r="AJ52" s="366">
        <v>0</v>
      </c>
      <c r="AK52" s="366">
        <v>0</v>
      </c>
      <c r="AL52" s="366">
        <v>0</v>
      </c>
      <c r="AM52" s="366">
        <v>0</v>
      </c>
      <c r="AN52" s="366">
        <v>0</v>
      </c>
      <c r="AO52" s="366">
        <v>0</v>
      </c>
      <c r="AP52" s="366">
        <v>0</v>
      </c>
    </row>
    <row r="53" spans="1:42" x14ac:dyDescent="0.2">
      <c r="A53" s="365" t="s">
        <v>380</v>
      </c>
      <c r="B53" s="366">
        <v>0</v>
      </c>
      <c r="C53" s="366">
        <v>0</v>
      </c>
      <c r="D53" s="366">
        <v>0</v>
      </c>
      <c r="E53" s="366">
        <v>0</v>
      </c>
      <c r="F53" s="366">
        <v>0</v>
      </c>
      <c r="G53" s="366">
        <v>0</v>
      </c>
      <c r="H53" s="366">
        <v>0</v>
      </c>
      <c r="I53" s="366">
        <v>0</v>
      </c>
      <c r="J53" s="366">
        <v>0</v>
      </c>
      <c r="K53" s="366">
        <v>0</v>
      </c>
      <c r="L53" s="366">
        <v>0</v>
      </c>
      <c r="M53" s="366">
        <v>0</v>
      </c>
      <c r="N53" s="366">
        <v>0</v>
      </c>
      <c r="O53" s="366">
        <v>0</v>
      </c>
      <c r="P53" s="366">
        <v>0</v>
      </c>
      <c r="Q53" s="366">
        <v>0</v>
      </c>
      <c r="R53" s="366">
        <v>0</v>
      </c>
      <c r="S53" s="366">
        <v>0</v>
      </c>
      <c r="T53" s="366">
        <v>0</v>
      </c>
      <c r="U53" s="366">
        <v>0</v>
      </c>
      <c r="V53" s="366">
        <v>0</v>
      </c>
      <c r="W53" s="366">
        <v>0</v>
      </c>
      <c r="X53" s="366">
        <v>0</v>
      </c>
      <c r="Y53" s="366">
        <v>0</v>
      </c>
      <c r="Z53" s="366">
        <v>0</v>
      </c>
      <c r="AA53" s="366">
        <v>0</v>
      </c>
      <c r="AB53" s="366">
        <v>0</v>
      </c>
      <c r="AC53" s="366">
        <v>0</v>
      </c>
      <c r="AD53" s="366">
        <v>0</v>
      </c>
      <c r="AE53" s="366">
        <v>0</v>
      </c>
      <c r="AF53" s="366">
        <v>0</v>
      </c>
      <c r="AG53" s="366">
        <v>0</v>
      </c>
      <c r="AH53" s="366">
        <v>0</v>
      </c>
      <c r="AI53" s="366">
        <v>0</v>
      </c>
      <c r="AJ53" s="366">
        <v>0</v>
      </c>
      <c r="AK53" s="366">
        <v>0</v>
      </c>
      <c r="AL53" s="366">
        <v>0</v>
      </c>
      <c r="AM53" s="366">
        <v>0</v>
      </c>
      <c r="AN53" s="366">
        <v>0</v>
      </c>
      <c r="AO53" s="366">
        <v>0</v>
      </c>
      <c r="AP53" s="366">
        <v>0</v>
      </c>
    </row>
    <row r="54" spans="1:42" x14ac:dyDescent="0.2">
      <c r="A54" s="365" t="s">
        <v>357</v>
      </c>
      <c r="B54" s="366">
        <v>0</v>
      </c>
      <c r="C54" s="366">
        <v>0</v>
      </c>
      <c r="D54" s="366">
        <v>0</v>
      </c>
      <c r="E54" s="366">
        <v>0</v>
      </c>
      <c r="F54" s="366">
        <v>0</v>
      </c>
      <c r="G54" s="366">
        <v>0</v>
      </c>
      <c r="H54" s="366">
        <v>0</v>
      </c>
      <c r="I54" s="366">
        <v>0</v>
      </c>
      <c r="J54" s="366">
        <v>0</v>
      </c>
      <c r="K54" s="366">
        <v>0</v>
      </c>
      <c r="L54" s="366">
        <v>0</v>
      </c>
      <c r="M54" s="366">
        <v>0</v>
      </c>
      <c r="N54" s="366">
        <v>0</v>
      </c>
      <c r="O54" s="366">
        <v>0</v>
      </c>
      <c r="P54" s="366">
        <v>0</v>
      </c>
      <c r="Q54" s="366">
        <v>0</v>
      </c>
      <c r="R54" s="366">
        <v>0</v>
      </c>
      <c r="S54" s="366">
        <v>0</v>
      </c>
      <c r="T54" s="366">
        <v>0</v>
      </c>
      <c r="U54" s="366">
        <v>0</v>
      </c>
      <c r="V54" s="366">
        <v>0</v>
      </c>
      <c r="W54" s="366">
        <v>0</v>
      </c>
      <c r="X54" s="366">
        <v>0</v>
      </c>
      <c r="Y54" s="366">
        <v>0</v>
      </c>
      <c r="Z54" s="366">
        <v>0</v>
      </c>
      <c r="AA54" s="366">
        <v>0</v>
      </c>
      <c r="AB54" s="366">
        <v>0</v>
      </c>
      <c r="AC54" s="366">
        <v>0</v>
      </c>
      <c r="AD54" s="366">
        <v>0</v>
      </c>
      <c r="AE54" s="366">
        <v>0</v>
      </c>
      <c r="AF54" s="366">
        <v>0</v>
      </c>
      <c r="AG54" s="366">
        <v>0</v>
      </c>
      <c r="AH54" s="366">
        <v>0</v>
      </c>
      <c r="AI54" s="366">
        <v>0</v>
      </c>
      <c r="AJ54" s="366">
        <v>0</v>
      </c>
      <c r="AK54" s="366">
        <v>0</v>
      </c>
      <c r="AL54" s="366">
        <v>0</v>
      </c>
      <c r="AM54" s="366">
        <v>0</v>
      </c>
      <c r="AN54" s="366">
        <v>0</v>
      </c>
      <c r="AO54" s="366">
        <v>0</v>
      </c>
      <c r="AP54" s="366">
        <v>0</v>
      </c>
    </row>
    <row r="55" spans="1:42" x14ac:dyDescent="0.2">
      <c r="A55" s="365" t="s">
        <v>404</v>
      </c>
      <c r="B55" s="366">
        <v>0</v>
      </c>
      <c r="C55" s="366">
        <v>0</v>
      </c>
      <c r="D55" s="366">
        <v>0</v>
      </c>
      <c r="E55" s="366">
        <v>0</v>
      </c>
      <c r="F55" s="366">
        <v>0</v>
      </c>
      <c r="G55" s="366">
        <v>0</v>
      </c>
      <c r="H55" s="366">
        <v>0</v>
      </c>
      <c r="I55" s="366">
        <v>0</v>
      </c>
      <c r="J55" s="366">
        <v>0</v>
      </c>
      <c r="K55" s="366">
        <v>0</v>
      </c>
      <c r="L55" s="366">
        <v>0</v>
      </c>
      <c r="M55" s="366">
        <v>0</v>
      </c>
      <c r="N55" s="366">
        <v>0</v>
      </c>
      <c r="O55" s="366">
        <v>0</v>
      </c>
      <c r="P55" s="366">
        <v>0</v>
      </c>
      <c r="Q55" s="366">
        <v>0</v>
      </c>
      <c r="R55" s="366">
        <v>0</v>
      </c>
      <c r="S55" s="366">
        <v>0</v>
      </c>
      <c r="T55" s="366">
        <v>0</v>
      </c>
      <c r="U55" s="366">
        <v>0</v>
      </c>
      <c r="V55" s="366">
        <v>0</v>
      </c>
      <c r="W55" s="366">
        <v>0</v>
      </c>
      <c r="X55" s="366">
        <v>0</v>
      </c>
      <c r="Y55" s="366">
        <v>0</v>
      </c>
      <c r="Z55" s="366">
        <v>0</v>
      </c>
      <c r="AA55" s="366">
        <v>0</v>
      </c>
      <c r="AB55" s="366">
        <v>0</v>
      </c>
      <c r="AC55" s="366">
        <v>0</v>
      </c>
      <c r="AD55" s="366">
        <v>0</v>
      </c>
      <c r="AE55" s="366">
        <v>0</v>
      </c>
      <c r="AF55" s="366">
        <v>0</v>
      </c>
      <c r="AG55" s="366">
        <v>0</v>
      </c>
      <c r="AH55" s="366">
        <v>0</v>
      </c>
      <c r="AI55" s="366">
        <v>0</v>
      </c>
      <c r="AJ55" s="366">
        <v>0</v>
      </c>
      <c r="AK55" s="366">
        <v>0</v>
      </c>
      <c r="AL55" s="366">
        <v>0</v>
      </c>
      <c r="AM55" s="366">
        <v>0</v>
      </c>
      <c r="AN55" s="366">
        <v>0</v>
      </c>
      <c r="AO55" s="366">
        <v>0</v>
      </c>
      <c r="AP55" s="366">
        <v>0</v>
      </c>
    </row>
    <row r="56" spans="1:42" x14ac:dyDescent="0.2">
      <c r="A56" s="117" t="s">
        <v>405</v>
      </c>
      <c r="C56" s="189">
        <f t="shared" ref="C56:AP56" si="16">IF(C2&lt;=analysis_period,om_fuel_cost*annual_fuel_usage/1000*system_heat_rate*(1+om_fuel_cost_escal/100+inflation_rate/100)^B2,0)</f>
        <v>0</v>
      </c>
      <c r="D56" s="189">
        <f t="shared" si="16"/>
        <v>0</v>
      </c>
      <c r="E56" s="189">
        <f t="shared" si="16"/>
        <v>0</v>
      </c>
      <c r="F56" s="189">
        <f t="shared" si="16"/>
        <v>0</v>
      </c>
      <c r="G56" s="189">
        <f t="shared" si="16"/>
        <v>0</v>
      </c>
      <c r="H56" s="189">
        <f t="shared" si="16"/>
        <v>0</v>
      </c>
      <c r="I56" s="189">
        <f t="shared" si="16"/>
        <v>0</v>
      </c>
      <c r="J56" s="189">
        <f t="shared" si="16"/>
        <v>0</v>
      </c>
      <c r="K56" s="189">
        <f t="shared" si="16"/>
        <v>0</v>
      </c>
      <c r="L56" s="189">
        <f t="shared" si="16"/>
        <v>0</v>
      </c>
      <c r="M56" s="189">
        <f t="shared" si="16"/>
        <v>0</v>
      </c>
      <c r="N56" s="189">
        <f t="shared" si="16"/>
        <v>0</v>
      </c>
      <c r="O56" s="189">
        <f t="shared" si="16"/>
        <v>0</v>
      </c>
      <c r="P56" s="189">
        <f t="shared" si="16"/>
        <v>0</v>
      </c>
      <c r="Q56" s="189">
        <f t="shared" si="16"/>
        <v>0</v>
      </c>
      <c r="R56" s="189">
        <f t="shared" si="16"/>
        <v>0</v>
      </c>
      <c r="S56" s="189">
        <f t="shared" si="16"/>
        <v>0</v>
      </c>
      <c r="T56" s="189">
        <f t="shared" si="16"/>
        <v>0</v>
      </c>
      <c r="U56" s="189">
        <f t="shared" si="16"/>
        <v>0</v>
      </c>
      <c r="V56" s="189">
        <f t="shared" si="16"/>
        <v>0</v>
      </c>
      <c r="W56" s="189">
        <f t="shared" si="16"/>
        <v>0</v>
      </c>
      <c r="X56" s="189">
        <f t="shared" si="16"/>
        <v>0</v>
      </c>
      <c r="Y56" s="189">
        <f t="shared" si="16"/>
        <v>0</v>
      </c>
      <c r="Z56" s="189">
        <f t="shared" si="16"/>
        <v>0</v>
      </c>
      <c r="AA56" s="189">
        <f t="shared" si="16"/>
        <v>0</v>
      </c>
      <c r="AB56" s="189">
        <f t="shared" si="16"/>
        <v>0</v>
      </c>
      <c r="AC56" s="189">
        <f t="shared" si="16"/>
        <v>0</v>
      </c>
      <c r="AD56" s="189">
        <f t="shared" si="16"/>
        <v>0</v>
      </c>
      <c r="AE56" s="189">
        <f t="shared" si="16"/>
        <v>0</v>
      </c>
      <c r="AF56" s="189">
        <f t="shared" si="16"/>
        <v>0</v>
      </c>
      <c r="AG56" s="189">
        <f t="shared" si="16"/>
        <v>0</v>
      </c>
      <c r="AH56" s="189">
        <f t="shared" si="16"/>
        <v>0</v>
      </c>
      <c r="AI56" s="189">
        <f t="shared" si="16"/>
        <v>0</v>
      </c>
      <c r="AJ56" s="189">
        <f t="shared" si="16"/>
        <v>0</v>
      </c>
      <c r="AK56" s="189">
        <f t="shared" si="16"/>
        <v>0</v>
      </c>
      <c r="AL56" s="189">
        <f t="shared" si="16"/>
        <v>0</v>
      </c>
      <c r="AM56" s="189">
        <f t="shared" si="16"/>
        <v>0</v>
      </c>
      <c r="AN56" s="189">
        <f t="shared" si="16"/>
        <v>0</v>
      </c>
      <c r="AO56" s="189">
        <f t="shared" si="16"/>
        <v>0</v>
      </c>
      <c r="AP56" s="189">
        <f t="shared" si="16"/>
        <v>0</v>
      </c>
    </row>
    <row r="57" spans="1:42" x14ac:dyDescent="0.2">
      <c r="A57" s="117" t="s">
        <v>241</v>
      </c>
      <c r="B57" s="366">
        <f t="array" ref="B57:AP58">Inputs!C192:AQ193</f>
        <v>0</v>
      </c>
      <c r="C57" s="366">
        <v>0</v>
      </c>
      <c r="D57" s="366">
        <v>0</v>
      </c>
      <c r="E57" s="366">
        <v>0</v>
      </c>
      <c r="F57" s="366">
        <v>0</v>
      </c>
      <c r="G57" s="366">
        <v>0</v>
      </c>
      <c r="H57" s="366">
        <v>0</v>
      </c>
      <c r="I57" s="366">
        <v>0</v>
      </c>
      <c r="J57" s="366">
        <v>0</v>
      </c>
      <c r="K57" s="366">
        <v>0</v>
      </c>
      <c r="L57" s="366">
        <v>0</v>
      </c>
      <c r="M57" s="366">
        <v>0</v>
      </c>
      <c r="N57" s="366">
        <v>0</v>
      </c>
      <c r="O57" s="366">
        <v>0</v>
      </c>
      <c r="P57" s="366">
        <v>0</v>
      </c>
      <c r="Q57" s="366">
        <v>0</v>
      </c>
      <c r="R57" s="366">
        <v>0</v>
      </c>
      <c r="S57" s="366">
        <v>0</v>
      </c>
      <c r="T57" s="366">
        <v>0</v>
      </c>
      <c r="U57" s="366">
        <v>0</v>
      </c>
      <c r="V57" s="366">
        <v>0</v>
      </c>
      <c r="W57" s="366">
        <v>0</v>
      </c>
      <c r="X57" s="366">
        <v>0</v>
      </c>
      <c r="Y57" s="366">
        <v>0</v>
      </c>
      <c r="Z57" s="366">
        <v>0</v>
      </c>
      <c r="AA57" s="366">
        <v>0</v>
      </c>
      <c r="AB57" s="366">
        <v>0</v>
      </c>
      <c r="AC57" s="366">
        <v>0</v>
      </c>
      <c r="AD57" s="366">
        <v>0</v>
      </c>
      <c r="AE57" s="366">
        <v>0</v>
      </c>
      <c r="AF57" s="366">
        <v>0</v>
      </c>
      <c r="AG57" s="366">
        <v>0</v>
      </c>
      <c r="AH57" s="366">
        <v>0</v>
      </c>
      <c r="AI57" s="366">
        <v>0</v>
      </c>
      <c r="AJ57" s="366">
        <v>0</v>
      </c>
      <c r="AK57" s="366">
        <v>0</v>
      </c>
      <c r="AL57" s="366">
        <v>0</v>
      </c>
      <c r="AM57" s="366">
        <v>0</v>
      </c>
      <c r="AN57" s="366">
        <v>0</v>
      </c>
      <c r="AO57" s="366">
        <v>0</v>
      </c>
      <c r="AP57" s="366">
        <v>0</v>
      </c>
    </row>
    <row r="58" spans="1:42" x14ac:dyDescent="0.2">
      <c r="A58" s="117" t="s">
        <v>242</v>
      </c>
      <c r="B58" s="366">
        <v>0</v>
      </c>
      <c r="C58" s="366">
        <v>0</v>
      </c>
      <c r="D58" s="366">
        <v>0</v>
      </c>
      <c r="E58" s="366">
        <v>0</v>
      </c>
      <c r="F58" s="366">
        <v>0</v>
      </c>
      <c r="G58" s="366">
        <v>0</v>
      </c>
      <c r="H58" s="366">
        <v>0</v>
      </c>
      <c r="I58" s="366">
        <v>0</v>
      </c>
      <c r="J58" s="366">
        <v>0</v>
      </c>
      <c r="K58" s="366">
        <v>0</v>
      </c>
      <c r="L58" s="366">
        <v>0</v>
      </c>
      <c r="M58" s="366">
        <v>0</v>
      </c>
      <c r="N58" s="366">
        <v>0</v>
      </c>
      <c r="O58" s="366">
        <v>0</v>
      </c>
      <c r="P58" s="366">
        <v>0</v>
      </c>
      <c r="Q58" s="366">
        <v>0</v>
      </c>
      <c r="R58" s="366">
        <v>0</v>
      </c>
      <c r="S58" s="366">
        <v>0</v>
      </c>
      <c r="T58" s="366">
        <v>0</v>
      </c>
      <c r="U58" s="366">
        <v>0</v>
      </c>
      <c r="V58" s="366">
        <v>0</v>
      </c>
      <c r="W58" s="366">
        <v>0</v>
      </c>
      <c r="X58" s="366">
        <v>0</v>
      </c>
      <c r="Y58" s="366">
        <v>0</v>
      </c>
      <c r="Z58" s="366">
        <v>0</v>
      </c>
      <c r="AA58" s="366">
        <v>0</v>
      </c>
      <c r="AB58" s="366">
        <v>0</v>
      </c>
      <c r="AC58" s="366">
        <v>0</v>
      </c>
      <c r="AD58" s="366">
        <v>0</v>
      </c>
      <c r="AE58" s="366">
        <v>0</v>
      </c>
      <c r="AF58" s="366">
        <v>0</v>
      </c>
      <c r="AG58" s="366">
        <v>0</v>
      </c>
      <c r="AH58" s="366">
        <v>0</v>
      </c>
      <c r="AI58" s="366">
        <v>0</v>
      </c>
      <c r="AJ58" s="366">
        <v>0</v>
      </c>
      <c r="AK58" s="366">
        <v>0</v>
      </c>
      <c r="AL58" s="366">
        <v>0</v>
      </c>
      <c r="AM58" s="366">
        <v>0</v>
      </c>
      <c r="AN58" s="366">
        <v>0</v>
      </c>
      <c r="AO58" s="366">
        <v>0</v>
      </c>
      <c r="AP58" s="366">
        <v>0</v>
      </c>
    </row>
    <row r="59" spans="1:42" x14ac:dyDescent="0.2">
      <c r="A59" s="364" t="s">
        <v>393</v>
      </c>
      <c r="C59" s="366">
        <f>IF(C$2&lt;=analysis_period,IF(om_land_lease="n/a",total_land_area*Inputs!D$206,total_land_area*om_land_lease*(1+inflation_rate/100+om_land_lease_escal/100)^B$2),0)</f>
        <v>0</v>
      </c>
      <c r="D59" s="366">
        <f>IF(D$2&lt;=analysis_period,IF(om_land_lease="n/a",total_land_area*Inputs!E$206,total_land_area*om_land_lease*(1+inflation_rate/100+om_land_lease_escal/100)^C$2),0)</f>
        <v>0</v>
      </c>
      <c r="E59" s="366">
        <f>IF(E$2&lt;=analysis_period,IF(om_land_lease="n/a",total_land_area*Inputs!F$206,total_land_area*om_land_lease*(1+inflation_rate/100+om_land_lease_escal/100)^D$2),0)</f>
        <v>0</v>
      </c>
      <c r="F59" s="366">
        <f>IF(F$2&lt;=analysis_period,IF(om_land_lease="n/a",total_land_area*Inputs!G$206,total_land_area*om_land_lease*(1+inflation_rate/100+om_land_lease_escal/100)^E$2),0)</f>
        <v>0</v>
      </c>
      <c r="G59" s="366">
        <f>IF(G$2&lt;=analysis_period,IF(om_land_lease="n/a",total_land_area*Inputs!H$206,total_land_area*om_land_lease*(1+inflation_rate/100+om_land_lease_escal/100)^F$2),0)</f>
        <v>0</v>
      </c>
      <c r="H59" s="366">
        <f>IF(H$2&lt;=analysis_period,IF(om_land_lease="n/a",total_land_area*Inputs!I$206,total_land_area*om_land_lease*(1+inflation_rate/100+om_land_lease_escal/100)^G$2),0)</f>
        <v>0</v>
      </c>
      <c r="I59" s="366">
        <f>IF(I$2&lt;=analysis_period,IF(om_land_lease="n/a",total_land_area*Inputs!J$206,total_land_area*om_land_lease*(1+inflation_rate/100+om_land_lease_escal/100)^H$2),0)</f>
        <v>0</v>
      </c>
      <c r="J59" s="366">
        <f>IF(J$2&lt;=analysis_period,IF(om_land_lease="n/a",total_land_area*Inputs!K$206,total_land_area*om_land_lease*(1+inflation_rate/100+om_land_lease_escal/100)^I$2),0)</f>
        <v>0</v>
      </c>
      <c r="K59" s="366">
        <f>IF(K$2&lt;=analysis_period,IF(om_land_lease="n/a",total_land_area*Inputs!L$206,total_land_area*om_land_lease*(1+inflation_rate/100+om_land_lease_escal/100)^J$2),0)</f>
        <v>0</v>
      </c>
      <c r="L59" s="366">
        <f>IF(L$2&lt;=analysis_period,IF(om_land_lease="n/a",total_land_area*Inputs!M$206,total_land_area*om_land_lease*(1+inflation_rate/100+om_land_lease_escal/100)^K$2),0)</f>
        <v>0</v>
      </c>
      <c r="M59" s="366">
        <f>IF(M$2&lt;=analysis_period,IF(om_land_lease="n/a",total_land_area*Inputs!N$206,total_land_area*om_land_lease*(1+inflation_rate/100+om_land_lease_escal/100)^L$2),0)</f>
        <v>0</v>
      </c>
      <c r="N59" s="366">
        <f>IF(N$2&lt;=analysis_period,IF(om_land_lease="n/a",total_land_area*Inputs!O$206,total_land_area*om_land_lease*(1+inflation_rate/100+om_land_lease_escal/100)^M$2),0)</f>
        <v>0</v>
      </c>
      <c r="O59" s="366">
        <f>IF(O$2&lt;=analysis_period,IF(om_land_lease="n/a",total_land_area*Inputs!P$206,total_land_area*om_land_lease*(1+inflation_rate/100+om_land_lease_escal/100)^N$2),0)</f>
        <v>0</v>
      </c>
      <c r="P59" s="366">
        <f>IF(P$2&lt;=analysis_period,IF(om_land_lease="n/a",total_land_area*Inputs!Q$206,total_land_area*om_land_lease*(1+inflation_rate/100+om_land_lease_escal/100)^O$2),0)</f>
        <v>0</v>
      </c>
      <c r="Q59" s="366">
        <f>IF(Q$2&lt;=analysis_period,IF(om_land_lease="n/a",total_land_area*Inputs!R$206,total_land_area*om_land_lease*(1+inflation_rate/100+om_land_lease_escal/100)^P$2),0)</f>
        <v>0</v>
      </c>
      <c r="R59" s="366">
        <f>IF(R$2&lt;=analysis_period,IF(om_land_lease="n/a",total_land_area*Inputs!S$206,total_land_area*om_land_lease*(1+inflation_rate/100+om_land_lease_escal/100)^Q$2),0)</f>
        <v>0</v>
      </c>
      <c r="S59" s="366">
        <f>IF(S$2&lt;=analysis_period,IF(om_land_lease="n/a",total_land_area*Inputs!T$206,total_land_area*om_land_lease*(1+inflation_rate/100+om_land_lease_escal/100)^R$2),0)</f>
        <v>0</v>
      </c>
      <c r="T59" s="366">
        <f>IF(T$2&lt;=analysis_period,IF(om_land_lease="n/a",total_land_area*Inputs!U$206,total_land_area*om_land_lease*(1+inflation_rate/100+om_land_lease_escal/100)^S$2),0)</f>
        <v>0</v>
      </c>
      <c r="U59" s="366">
        <f>IF(U$2&lt;=analysis_period,IF(om_land_lease="n/a",total_land_area*Inputs!V$206,total_land_area*om_land_lease*(1+inflation_rate/100+om_land_lease_escal/100)^T$2),0)</f>
        <v>0</v>
      </c>
      <c r="V59" s="366">
        <f>IF(V$2&lt;=analysis_period,IF(om_land_lease="n/a",total_land_area*Inputs!W$206,total_land_area*om_land_lease*(1+inflation_rate/100+om_land_lease_escal/100)^U$2),0)</f>
        <v>0</v>
      </c>
      <c r="W59" s="366">
        <f>IF(W$2&lt;=analysis_period,IF(om_land_lease="n/a",total_land_area*Inputs!X$206,total_land_area*om_land_lease*(1+inflation_rate/100+om_land_lease_escal/100)^V$2),0)</f>
        <v>0</v>
      </c>
      <c r="X59" s="366">
        <f>IF(X$2&lt;=analysis_period,IF(om_land_lease="n/a",total_land_area*Inputs!Y$206,total_land_area*om_land_lease*(1+inflation_rate/100+om_land_lease_escal/100)^W$2),0)</f>
        <v>0</v>
      </c>
      <c r="Y59" s="366">
        <f>IF(Y$2&lt;=analysis_period,IF(om_land_lease="n/a",total_land_area*Inputs!Z$206,total_land_area*om_land_lease*(1+inflation_rate/100+om_land_lease_escal/100)^X$2),0)</f>
        <v>0</v>
      </c>
      <c r="Z59" s="366">
        <f>IF(Z$2&lt;=analysis_period,IF(om_land_lease="n/a",total_land_area*Inputs!AA$206,total_land_area*om_land_lease*(1+inflation_rate/100+om_land_lease_escal/100)^Y$2),0)</f>
        <v>0</v>
      </c>
      <c r="AA59" s="366">
        <f>IF(AA$2&lt;=analysis_period,IF(om_land_lease="n/a",total_land_area*Inputs!AB$206,total_land_area*om_land_lease*(1+inflation_rate/100+om_land_lease_escal/100)^Z$2),0)</f>
        <v>0</v>
      </c>
      <c r="AB59" s="366">
        <f>IF(AB$2&lt;=analysis_period,IF(om_land_lease="n/a",total_land_area*Inputs!AC$206,total_land_area*om_land_lease*(1+inflation_rate/100+om_land_lease_escal/100)^AA$2),0)</f>
        <v>0</v>
      </c>
      <c r="AC59" s="366">
        <f>IF(AC$2&lt;=analysis_period,IF(om_land_lease="n/a",total_land_area*Inputs!AD$206,total_land_area*om_land_lease*(1+inflation_rate/100+om_land_lease_escal/100)^AB$2),0)</f>
        <v>0</v>
      </c>
      <c r="AD59" s="366">
        <f>IF(AD$2&lt;=analysis_period,IF(om_land_lease="n/a",total_land_area*Inputs!AE$206,total_land_area*om_land_lease*(1+inflation_rate/100+om_land_lease_escal/100)^AC$2),0)</f>
        <v>0</v>
      </c>
      <c r="AE59" s="366">
        <f>IF(AE$2&lt;=analysis_period,IF(om_land_lease="n/a",total_land_area*Inputs!AF$206,total_land_area*om_land_lease*(1+inflation_rate/100+om_land_lease_escal/100)^AD$2),0)</f>
        <v>0</v>
      </c>
      <c r="AF59" s="366">
        <f>IF(AF$2&lt;=analysis_period,IF(om_land_lease="n/a",total_land_area*Inputs!AG$206,total_land_area*om_land_lease*(1+inflation_rate/100+om_land_lease_escal/100)^AE$2),0)</f>
        <v>0</v>
      </c>
      <c r="AG59" s="366">
        <f>IF(AG$2&lt;=analysis_period,IF(om_land_lease="n/a",total_land_area*Inputs!AH$206,total_land_area*om_land_lease*(1+inflation_rate/100+om_land_lease_escal/100)^AF$2),0)</f>
        <v>0</v>
      </c>
      <c r="AH59" s="366">
        <f>IF(AH$2&lt;=analysis_period,IF(om_land_lease="n/a",total_land_area*Inputs!AI$206,total_land_area*om_land_lease*(1+inflation_rate/100+om_land_lease_escal/100)^AG$2),0)</f>
        <v>0</v>
      </c>
      <c r="AI59" s="366">
        <f>IF(AI$2&lt;=analysis_period,IF(om_land_lease="n/a",total_land_area*Inputs!AJ$206,total_land_area*om_land_lease*(1+inflation_rate/100+om_land_lease_escal/100)^AH$2),0)</f>
        <v>0</v>
      </c>
      <c r="AJ59" s="366">
        <f>IF(AJ$2&lt;=analysis_period,IF(om_land_lease="n/a",total_land_area*Inputs!AK$206,total_land_area*om_land_lease*(1+inflation_rate/100+om_land_lease_escal/100)^AI$2),0)</f>
        <v>0</v>
      </c>
      <c r="AK59" s="366">
        <f>IF(AK$2&lt;=analysis_period,IF(om_land_lease="n/a",total_land_area*Inputs!AL$206,total_land_area*om_land_lease*(1+inflation_rate/100+om_land_lease_escal/100)^AJ$2),0)</f>
        <v>0</v>
      </c>
      <c r="AL59" s="366">
        <f>IF(AL$2&lt;=analysis_period,IF(om_land_lease="n/a",total_land_area*Inputs!AM$206,total_land_area*om_land_lease*(1+inflation_rate/100+om_land_lease_escal/100)^AK$2),0)</f>
        <v>0</v>
      </c>
      <c r="AM59" s="366">
        <f>IF(AM$2&lt;=analysis_period,IF(om_land_lease="n/a",total_land_area*Inputs!AN$206,total_land_area*om_land_lease*(1+inflation_rate/100+om_land_lease_escal/100)^AL$2),0)</f>
        <v>0</v>
      </c>
      <c r="AN59" s="366">
        <f>IF(AN$2&lt;=analysis_period,IF(om_land_lease="n/a",total_land_area*Inputs!AO$206,total_land_area*om_land_lease*(1+inflation_rate/100+om_land_lease_escal/100)^AM$2),0)</f>
        <v>0</v>
      </c>
      <c r="AO59" s="366">
        <f>IF(AO$2&lt;=analysis_period,IF(om_land_lease="n/a",total_land_area*Inputs!AP$206,total_land_area*om_land_lease*(1+inflation_rate/100+om_land_lease_escal/100)^AN$2),0)</f>
        <v>0</v>
      </c>
      <c r="AP59" s="366">
        <f>IF(AP$2&lt;=analysis_period,IF(om_land_lease="n/a",total_land_area*Inputs!AQ$206,total_land_area*om_land_lease*(1+inflation_rate/100+om_land_lease_escal/100)^AO$2),0)</f>
        <v>0</v>
      </c>
    </row>
    <row r="60" spans="1:42" x14ac:dyDescent="0.2">
      <c r="A60" s="23" t="s">
        <v>0</v>
      </c>
      <c r="C60" s="194">
        <f t="shared" ref="C60:AP60" si="17">C31*property_tax_rate/100</f>
        <v>0</v>
      </c>
      <c r="D60" s="194">
        <f t="shared" si="17"/>
        <v>0</v>
      </c>
      <c r="E60" s="194">
        <f t="shared" si="17"/>
        <v>0</v>
      </c>
      <c r="F60" s="194">
        <f t="shared" si="17"/>
        <v>0</v>
      </c>
      <c r="G60" s="194">
        <f t="shared" si="17"/>
        <v>0</v>
      </c>
      <c r="H60" s="194">
        <f t="shared" si="17"/>
        <v>0</v>
      </c>
      <c r="I60" s="194">
        <f t="shared" si="17"/>
        <v>0</v>
      </c>
      <c r="J60" s="194">
        <f t="shared" si="17"/>
        <v>0</v>
      </c>
      <c r="K60" s="194">
        <f t="shared" si="17"/>
        <v>0</v>
      </c>
      <c r="L60" s="194">
        <f t="shared" si="17"/>
        <v>0</v>
      </c>
      <c r="M60" s="194">
        <f t="shared" si="17"/>
        <v>0</v>
      </c>
      <c r="N60" s="194">
        <f t="shared" si="17"/>
        <v>0</v>
      </c>
      <c r="O60" s="194">
        <f t="shared" si="17"/>
        <v>0</v>
      </c>
      <c r="P60" s="194">
        <f t="shared" si="17"/>
        <v>0</v>
      </c>
      <c r="Q60" s="194">
        <f t="shared" si="17"/>
        <v>0</v>
      </c>
      <c r="R60" s="194">
        <f t="shared" si="17"/>
        <v>0</v>
      </c>
      <c r="S60" s="194">
        <f t="shared" si="17"/>
        <v>0</v>
      </c>
      <c r="T60" s="194">
        <f t="shared" si="17"/>
        <v>0</v>
      </c>
      <c r="U60" s="194">
        <f t="shared" si="17"/>
        <v>0</v>
      </c>
      <c r="V60" s="194">
        <f t="shared" si="17"/>
        <v>0</v>
      </c>
      <c r="W60" s="194">
        <f t="shared" si="17"/>
        <v>0</v>
      </c>
      <c r="X60" s="194">
        <f t="shared" si="17"/>
        <v>0</v>
      </c>
      <c r="Y60" s="194">
        <f t="shared" si="17"/>
        <v>0</v>
      </c>
      <c r="Z60" s="194">
        <f t="shared" si="17"/>
        <v>0</v>
      </c>
      <c r="AA60" s="194">
        <f t="shared" si="17"/>
        <v>0</v>
      </c>
      <c r="AB60" s="194">
        <f t="shared" si="17"/>
        <v>0</v>
      </c>
      <c r="AC60" s="194">
        <f t="shared" si="17"/>
        <v>0</v>
      </c>
      <c r="AD60" s="194">
        <f t="shared" si="17"/>
        <v>0</v>
      </c>
      <c r="AE60" s="194">
        <f t="shared" si="17"/>
        <v>0</v>
      </c>
      <c r="AF60" s="194">
        <f t="shared" si="17"/>
        <v>0</v>
      </c>
      <c r="AG60" s="194">
        <f t="shared" si="17"/>
        <v>0</v>
      </c>
      <c r="AH60" s="194">
        <f t="shared" si="17"/>
        <v>0</v>
      </c>
      <c r="AI60" s="194">
        <f t="shared" si="17"/>
        <v>0</v>
      </c>
      <c r="AJ60" s="194">
        <f t="shared" si="17"/>
        <v>0</v>
      </c>
      <c r="AK60" s="194">
        <f t="shared" si="17"/>
        <v>0</v>
      </c>
      <c r="AL60" s="194">
        <f t="shared" si="17"/>
        <v>0</v>
      </c>
      <c r="AM60" s="194">
        <f t="shared" si="17"/>
        <v>0</v>
      </c>
      <c r="AN60" s="194">
        <f t="shared" si="17"/>
        <v>0</v>
      </c>
      <c r="AO60" s="194">
        <f t="shared" si="17"/>
        <v>0</v>
      </c>
      <c r="AP60" s="194">
        <f t="shared" si="17"/>
        <v>0</v>
      </c>
    </row>
    <row r="61" spans="1:42" x14ac:dyDescent="0.2">
      <c r="A61" s="23" t="s">
        <v>43</v>
      </c>
      <c r="C61" s="189">
        <f t="shared" ref="C61:AP61" si="18">IF(C$2&lt;=analysis_period,total_installed_cost*insurance_rate/100*(1+inflation_rate/100)^B$2,0)</f>
        <v>0</v>
      </c>
      <c r="D61" s="189">
        <f t="shared" si="18"/>
        <v>0</v>
      </c>
      <c r="E61" s="189">
        <f t="shared" si="18"/>
        <v>0</v>
      </c>
      <c r="F61" s="189">
        <f t="shared" si="18"/>
        <v>0</v>
      </c>
      <c r="G61" s="189">
        <f t="shared" si="18"/>
        <v>0</v>
      </c>
      <c r="H61" s="189">
        <f t="shared" si="18"/>
        <v>0</v>
      </c>
      <c r="I61" s="189">
        <f t="shared" si="18"/>
        <v>0</v>
      </c>
      <c r="J61" s="189">
        <f t="shared" si="18"/>
        <v>0</v>
      </c>
      <c r="K61" s="189">
        <f t="shared" si="18"/>
        <v>0</v>
      </c>
      <c r="L61" s="189">
        <f t="shared" si="18"/>
        <v>0</v>
      </c>
      <c r="M61" s="189">
        <f t="shared" si="18"/>
        <v>0</v>
      </c>
      <c r="N61" s="189">
        <f t="shared" si="18"/>
        <v>0</v>
      </c>
      <c r="O61" s="189">
        <f t="shared" si="18"/>
        <v>0</v>
      </c>
      <c r="P61" s="189">
        <f t="shared" si="18"/>
        <v>0</v>
      </c>
      <c r="Q61" s="189">
        <f t="shared" si="18"/>
        <v>0</v>
      </c>
      <c r="R61" s="189">
        <f t="shared" si="18"/>
        <v>0</v>
      </c>
      <c r="S61" s="189">
        <f t="shared" si="18"/>
        <v>0</v>
      </c>
      <c r="T61" s="189">
        <f t="shared" si="18"/>
        <v>0</v>
      </c>
      <c r="U61" s="189">
        <f t="shared" si="18"/>
        <v>0</v>
      </c>
      <c r="V61" s="189">
        <f t="shared" si="18"/>
        <v>0</v>
      </c>
      <c r="W61" s="189">
        <f t="shared" si="18"/>
        <v>0</v>
      </c>
      <c r="X61" s="189">
        <f t="shared" si="18"/>
        <v>0</v>
      </c>
      <c r="Y61" s="189">
        <f t="shared" si="18"/>
        <v>0</v>
      </c>
      <c r="Z61" s="189">
        <f t="shared" si="18"/>
        <v>0</v>
      </c>
      <c r="AA61" s="189">
        <f t="shared" si="18"/>
        <v>0</v>
      </c>
      <c r="AB61" s="189">
        <f t="shared" si="18"/>
        <v>0</v>
      </c>
      <c r="AC61" s="189">
        <f t="shared" si="18"/>
        <v>0</v>
      </c>
      <c r="AD61" s="189">
        <f t="shared" si="18"/>
        <v>0</v>
      </c>
      <c r="AE61" s="189">
        <f t="shared" si="18"/>
        <v>0</v>
      </c>
      <c r="AF61" s="189">
        <f t="shared" si="18"/>
        <v>0</v>
      </c>
      <c r="AG61" s="189">
        <f t="shared" si="18"/>
        <v>0</v>
      </c>
      <c r="AH61" s="189">
        <f t="shared" si="18"/>
        <v>0</v>
      </c>
      <c r="AI61" s="189">
        <f t="shared" si="18"/>
        <v>0</v>
      </c>
      <c r="AJ61" s="189">
        <f t="shared" si="18"/>
        <v>0</v>
      </c>
      <c r="AK61" s="189">
        <f t="shared" si="18"/>
        <v>0</v>
      </c>
      <c r="AL61" s="189">
        <f t="shared" si="18"/>
        <v>0</v>
      </c>
      <c r="AM61" s="189">
        <f t="shared" si="18"/>
        <v>0</v>
      </c>
      <c r="AN61" s="189">
        <f t="shared" si="18"/>
        <v>0</v>
      </c>
      <c r="AO61" s="189">
        <f t="shared" si="18"/>
        <v>0</v>
      </c>
      <c r="AP61" s="189">
        <f t="shared" si="18"/>
        <v>0</v>
      </c>
    </row>
    <row r="62" spans="1:42" x14ac:dyDescent="0.2">
      <c r="A62" s="43" t="s">
        <v>19</v>
      </c>
      <c r="B62" s="43"/>
      <c r="C62" s="202">
        <f>C35+C39+C43+SUM(C46:C49)+SUM(C44:C44)+SUM(C51:C61)</f>
        <v>0</v>
      </c>
      <c r="D62" s="202">
        <f>D35+D39+D43+SUM(D46:D49)+SUM(D44:D44)+SUM(D51:D61)</f>
        <v>0</v>
      </c>
      <c r="E62" s="202">
        <f t="shared" ref="E62:AP62" si="19">E35+E39+E43+SUM(E46:E49)+SUM(E44:E44)+SUM(E51:E61)</f>
        <v>0</v>
      </c>
      <c r="F62" s="202">
        <f t="shared" si="19"/>
        <v>0</v>
      </c>
      <c r="G62" s="202">
        <f t="shared" si="19"/>
        <v>0</v>
      </c>
      <c r="H62" s="202">
        <f t="shared" si="19"/>
        <v>0</v>
      </c>
      <c r="I62" s="202">
        <f t="shared" si="19"/>
        <v>0</v>
      </c>
      <c r="J62" s="202">
        <f t="shared" si="19"/>
        <v>0</v>
      </c>
      <c r="K62" s="202">
        <f t="shared" si="19"/>
        <v>0</v>
      </c>
      <c r="L62" s="202">
        <f t="shared" si="19"/>
        <v>0</v>
      </c>
      <c r="M62" s="202">
        <f t="shared" si="19"/>
        <v>0</v>
      </c>
      <c r="N62" s="202">
        <f t="shared" si="19"/>
        <v>0</v>
      </c>
      <c r="O62" s="202">
        <f t="shared" si="19"/>
        <v>0</v>
      </c>
      <c r="P62" s="202">
        <f t="shared" si="19"/>
        <v>0</v>
      </c>
      <c r="Q62" s="202">
        <f t="shared" si="19"/>
        <v>0</v>
      </c>
      <c r="R62" s="202">
        <f t="shared" si="19"/>
        <v>0</v>
      </c>
      <c r="S62" s="202">
        <f t="shared" si="19"/>
        <v>0</v>
      </c>
      <c r="T62" s="202">
        <f t="shared" si="19"/>
        <v>0</v>
      </c>
      <c r="U62" s="202">
        <f t="shared" si="19"/>
        <v>0</v>
      </c>
      <c r="V62" s="202">
        <f t="shared" si="19"/>
        <v>0</v>
      </c>
      <c r="W62" s="202">
        <f t="shared" si="19"/>
        <v>0</v>
      </c>
      <c r="X62" s="202">
        <f t="shared" si="19"/>
        <v>0</v>
      </c>
      <c r="Y62" s="202">
        <f t="shared" si="19"/>
        <v>0</v>
      </c>
      <c r="Z62" s="202">
        <f t="shared" si="19"/>
        <v>0</v>
      </c>
      <c r="AA62" s="202">
        <f t="shared" si="19"/>
        <v>0</v>
      </c>
      <c r="AB62" s="202">
        <f t="shared" si="19"/>
        <v>0</v>
      </c>
      <c r="AC62" s="202">
        <f t="shared" si="19"/>
        <v>0</v>
      </c>
      <c r="AD62" s="202">
        <f t="shared" si="19"/>
        <v>0</v>
      </c>
      <c r="AE62" s="202">
        <f t="shared" si="19"/>
        <v>0</v>
      </c>
      <c r="AF62" s="202">
        <f t="shared" si="19"/>
        <v>0</v>
      </c>
      <c r="AG62" s="202">
        <f t="shared" si="19"/>
        <v>0</v>
      </c>
      <c r="AH62" s="202">
        <f t="shared" si="19"/>
        <v>0</v>
      </c>
      <c r="AI62" s="202">
        <f t="shared" si="19"/>
        <v>0</v>
      </c>
      <c r="AJ62" s="202">
        <f t="shared" si="19"/>
        <v>0</v>
      </c>
      <c r="AK62" s="202">
        <f t="shared" si="19"/>
        <v>0</v>
      </c>
      <c r="AL62" s="202">
        <f t="shared" si="19"/>
        <v>0</v>
      </c>
      <c r="AM62" s="202">
        <f t="shared" si="19"/>
        <v>0</v>
      </c>
      <c r="AN62" s="202">
        <f t="shared" si="19"/>
        <v>0</v>
      </c>
      <c r="AO62" s="202">
        <f t="shared" si="19"/>
        <v>0</v>
      </c>
      <c r="AP62" s="202">
        <f t="shared" si="19"/>
        <v>0</v>
      </c>
    </row>
    <row r="64" spans="1:42" x14ac:dyDescent="0.2">
      <c r="A64" s="278" t="s">
        <v>30</v>
      </c>
      <c r="B64" s="43"/>
      <c r="C64" s="202">
        <f t="shared" ref="C64:AP64" si="20">C29-C62</f>
        <v>0</v>
      </c>
      <c r="D64" s="202">
        <f t="shared" si="20"/>
        <v>0</v>
      </c>
      <c r="E64" s="202">
        <f t="shared" si="20"/>
        <v>0</v>
      </c>
      <c r="F64" s="202">
        <f t="shared" si="20"/>
        <v>0</v>
      </c>
      <c r="G64" s="202">
        <f t="shared" si="20"/>
        <v>0</v>
      </c>
      <c r="H64" s="202">
        <f t="shared" si="20"/>
        <v>0</v>
      </c>
      <c r="I64" s="202">
        <f t="shared" si="20"/>
        <v>0</v>
      </c>
      <c r="J64" s="202">
        <f t="shared" si="20"/>
        <v>0</v>
      </c>
      <c r="K64" s="202">
        <f t="shared" si="20"/>
        <v>0</v>
      </c>
      <c r="L64" s="202">
        <f t="shared" si="20"/>
        <v>0</v>
      </c>
      <c r="M64" s="202">
        <f t="shared" si="20"/>
        <v>0</v>
      </c>
      <c r="N64" s="202">
        <f t="shared" si="20"/>
        <v>0</v>
      </c>
      <c r="O64" s="202">
        <f t="shared" si="20"/>
        <v>0</v>
      </c>
      <c r="P64" s="202">
        <f t="shared" si="20"/>
        <v>0</v>
      </c>
      <c r="Q64" s="202">
        <f t="shared" si="20"/>
        <v>0</v>
      </c>
      <c r="R64" s="202">
        <f t="shared" si="20"/>
        <v>0</v>
      </c>
      <c r="S64" s="202">
        <f t="shared" si="20"/>
        <v>0</v>
      </c>
      <c r="T64" s="202">
        <f t="shared" si="20"/>
        <v>0</v>
      </c>
      <c r="U64" s="202">
        <f t="shared" si="20"/>
        <v>0</v>
      </c>
      <c r="V64" s="202">
        <f t="shared" si="20"/>
        <v>0</v>
      </c>
      <c r="W64" s="202">
        <f t="shared" si="20"/>
        <v>0</v>
      </c>
      <c r="X64" s="202">
        <f t="shared" si="20"/>
        <v>0</v>
      </c>
      <c r="Y64" s="202">
        <f t="shared" si="20"/>
        <v>0</v>
      </c>
      <c r="Z64" s="202">
        <f t="shared" si="20"/>
        <v>0</v>
      </c>
      <c r="AA64" s="202">
        <f t="shared" si="20"/>
        <v>0</v>
      </c>
      <c r="AB64" s="202">
        <f t="shared" si="20"/>
        <v>0</v>
      </c>
      <c r="AC64" s="202">
        <f t="shared" si="20"/>
        <v>0</v>
      </c>
      <c r="AD64" s="202">
        <f t="shared" si="20"/>
        <v>0</v>
      </c>
      <c r="AE64" s="202">
        <f t="shared" si="20"/>
        <v>0</v>
      </c>
      <c r="AF64" s="202">
        <f t="shared" si="20"/>
        <v>0</v>
      </c>
      <c r="AG64" s="202">
        <f t="shared" si="20"/>
        <v>0</v>
      </c>
      <c r="AH64" s="202">
        <f t="shared" si="20"/>
        <v>0</v>
      </c>
      <c r="AI64" s="202">
        <f t="shared" si="20"/>
        <v>0</v>
      </c>
      <c r="AJ64" s="202">
        <f t="shared" si="20"/>
        <v>0</v>
      </c>
      <c r="AK64" s="202">
        <f t="shared" si="20"/>
        <v>0</v>
      </c>
      <c r="AL64" s="202">
        <f t="shared" si="20"/>
        <v>0</v>
      </c>
      <c r="AM64" s="202">
        <f t="shared" si="20"/>
        <v>0</v>
      </c>
      <c r="AN64" s="202">
        <f t="shared" si="20"/>
        <v>0</v>
      </c>
      <c r="AO64" s="202">
        <f t="shared" si="20"/>
        <v>0</v>
      </c>
      <c r="AP64" s="202">
        <f t="shared" si="20"/>
        <v>0</v>
      </c>
    </row>
    <row r="65" spans="1:42" x14ac:dyDescent="0.2">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row>
    <row r="66" spans="1:42" x14ac:dyDescent="0.2">
      <c r="A66" s="109" t="s">
        <v>85</v>
      </c>
      <c r="B66" s="8"/>
      <c r="C66" s="286"/>
      <c r="D66" s="286"/>
      <c r="E66" s="286"/>
      <c r="F66" s="286"/>
      <c r="G66" s="286"/>
      <c r="H66" s="286"/>
      <c r="I66" s="286"/>
      <c r="J66" s="286"/>
      <c r="K66" s="286"/>
      <c r="L66" s="286"/>
      <c r="M66" s="286"/>
      <c r="N66" s="286"/>
      <c r="O66" s="286"/>
      <c r="P66" s="286"/>
      <c r="Q66" s="286"/>
      <c r="R66" s="286"/>
      <c r="S66" s="286"/>
      <c r="T66" s="286"/>
      <c r="U66" s="286"/>
      <c r="V66" s="286"/>
      <c r="W66" s="286"/>
      <c r="X66" s="286"/>
      <c r="Y66" s="286"/>
      <c r="Z66" s="286"/>
      <c r="AA66" s="286"/>
      <c r="AB66" s="286"/>
      <c r="AC66" s="286"/>
      <c r="AD66" s="286"/>
      <c r="AE66" s="286"/>
      <c r="AF66" s="286"/>
      <c r="AG66" s="286"/>
      <c r="AH66" s="286"/>
      <c r="AI66" s="286"/>
      <c r="AJ66" s="286"/>
      <c r="AK66" s="286"/>
      <c r="AL66" s="286"/>
      <c r="AM66" s="286"/>
      <c r="AN66" s="286"/>
      <c r="AO66" s="286"/>
      <c r="AP66" s="286"/>
    </row>
    <row r="67" spans="1:42" x14ac:dyDescent="0.2">
      <c r="A67" s="25" t="s">
        <v>260</v>
      </c>
      <c r="B67" s="20"/>
      <c r="C67" s="20"/>
      <c r="D67" s="20"/>
      <c r="E67" s="20"/>
      <c r="F67" s="20"/>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row>
    <row r="68" spans="1:42" x14ac:dyDescent="0.2">
      <c r="A68" s="23" t="s">
        <v>30</v>
      </c>
      <c r="B68" s="194"/>
      <c r="C68" s="194">
        <f>C64</f>
        <v>0</v>
      </c>
      <c r="D68" s="194">
        <f t="shared" ref="D68:AP68" si="21">D64</f>
        <v>0</v>
      </c>
      <c r="E68" s="194">
        <f t="shared" si="21"/>
        <v>0</v>
      </c>
      <c r="F68" s="194">
        <f t="shared" si="21"/>
        <v>0</v>
      </c>
      <c r="G68" s="194">
        <f t="shared" si="21"/>
        <v>0</v>
      </c>
      <c r="H68" s="194">
        <f t="shared" si="21"/>
        <v>0</v>
      </c>
      <c r="I68" s="194">
        <f t="shared" si="21"/>
        <v>0</v>
      </c>
      <c r="J68" s="194">
        <f t="shared" si="21"/>
        <v>0</v>
      </c>
      <c r="K68" s="194">
        <f t="shared" si="21"/>
        <v>0</v>
      </c>
      <c r="L68" s="194">
        <f t="shared" si="21"/>
        <v>0</v>
      </c>
      <c r="M68" s="194">
        <f t="shared" si="21"/>
        <v>0</v>
      </c>
      <c r="N68" s="194">
        <f t="shared" si="21"/>
        <v>0</v>
      </c>
      <c r="O68" s="194">
        <f t="shared" si="21"/>
        <v>0</v>
      </c>
      <c r="P68" s="194">
        <f t="shared" si="21"/>
        <v>0</v>
      </c>
      <c r="Q68" s="194">
        <f t="shared" si="21"/>
        <v>0</v>
      </c>
      <c r="R68" s="194">
        <f t="shared" si="21"/>
        <v>0</v>
      </c>
      <c r="S68" s="194">
        <f t="shared" si="21"/>
        <v>0</v>
      </c>
      <c r="T68" s="194">
        <f t="shared" si="21"/>
        <v>0</v>
      </c>
      <c r="U68" s="194">
        <f t="shared" si="21"/>
        <v>0</v>
      </c>
      <c r="V68" s="194">
        <f t="shared" si="21"/>
        <v>0</v>
      </c>
      <c r="W68" s="194">
        <f t="shared" si="21"/>
        <v>0</v>
      </c>
      <c r="X68" s="194">
        <f t="shared" si="21"/>
        <v>0</v>
      </c>
      <c r="Y68" s="194">
        <f t="shared" si="21"/>
        <v>0</v>
      </c>
      <c r="Z68" s="194">
        <f t="shared" si="21"/>
        <v>0</v>
      </c>
      <c r="AA68" s="194">
        <f t="shared" si="21"/>
        <v>0</v>
      </c>
      <c r="AB68" s="194">
        <f t="shared" si="21"/>
        <v>0</v>
      </c>
      <c r="AC68" s="194">
        <f t="shared" si="21"/>
        <v>0</v>
      </c>
      <c r="AD68" s="194">
        <f t="shared" si="21"/>
        <v>0</v>
      </c>
      <c r="AE68" s="194">
        <f t="shared" si="21"/>
        <v>0</v>
      </c>
      <c r="AF68" s="194">
        <f t="shared" si="21"/>
        <v>0</v>
      </c>
      <c r="AG68" s="194">
        <f t="shared" si="21"/>
        <v>0</v>
      </c>
      <c r="AH68" s="194">
        <f t="shared" si="21"/>
        <v>0</v>
      </c>
      <c r="AI68" s="194">
        <f t="shared" si="21"/>
        <v>0</v>
      </c>
      <c r="AJ68" s="194">
        <f t="shared" si="21"/>
        <v>0</v>
      </c>
      <c r="AK68" s="194">
        <f t="shared" si="21"/>
        <v>0</v>
      </c>
      <c r="AL68" s="194">
        <f t="shared" si="21"/>
        <v>0</v>
      </c>
      <c r="AM68" s="194">
        <f t="shared" si="21"/>
        <v>0</v>
      </c>
      <c r="AN68" s="194">
        <f t="shared" si="21"/>
        <v>0</v>
      </c>
      <c r="AO68" s="194">
        <f t="shared" si="21"/>
        <v>0</v>
      </c>
      <c r="AP68" s="194">
        <f t="shared" si="21"/>
        <v>0</v>
      </c>
    </row>
    <row r="69" spans="1:42" x14ac:dyDescent="0.2">
      <c r="A69" s="23" t="s">
        <v>193</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tr">
        <f>A23</f>
        <v>Federal</v>
      </c>
      <c r="B70" s="136"/>
      <c r="C70" s="194">
        <f t="shared" ref="C70:AP70" si="22">IF(pbi_fed_for_ds="Yes",0,C556)</f>
        <v>0</v>
      </c>
      <c r="D70" s="194">
        <f t="shared" si="22"/>
        <v>0</v>
      </c>
      <c r="E70" s="194">
        <f t="shared" si="22"/>
        <v>0</v>
      </c>
      <c r="F70" s="194">
        <f t="shared" si="22"/>
        <v>0</v>
      </c>
      <c r="G70" s="194">
        <f t="shared" si="22"/>
        <v>0</v>
      </c>
      <c r="H70" s="194">
        <f t="shared" si="22"/>
        <v>0</v>
      </c>
      <c r="I70" s="194">
        <f t="shared" si="22"/>
        <v>0</v>
      </c>
      <c r="J70" s="194">
        <f t="shared" si="22"/>
        <v>0</v>
      </c>
      <c r="K70" s="194">
        <f t="shared" si="22"/>
        <v>0</v>
      </c>
      <c r="L70" s="194">
        <f t="shared" si="22"/>
        <v>0</v>
      </c>
      <c r="M70" s="194">
        <f t="shared" si="22"/>
        <v>0</v>
      </c>
      <c r="N70" s="194">
        <f t="shared" si="22"/>
        <v>0</v>
      </c>
      <c r="O70" s="194">
        <f t="shared" si="22"/>
        <v>0</v>
      </c>
      <c r="P70" s="194">
        <f t="shared" si="22"/>
        <v>0</v>
      </c>
      <c r="Q70" s="194">
        <f t="shared" si="22"/>
        <v>0</v>
      </c>
      <c r="R70" s="194">
        <f t="shared" si="22"/>
        <v>0</v>
      </c>
      <c r="S70" s="194">
        <f t="shared" si="22"/>
        <v>0</v>
      </c>
      <c r="T70" s="194">
        <f t="shared" si="22"/>
        <v>0</v>
      </c>
      <c r="U70" s="194">
        <f t="shared" si="22"/>
        <v>0</v>
      </c>
      <c r="V70" s="194">
        <f t="shared" si="22"/>
        <v>0</v>
      </c>
      <c r="W70" s="194">
        <f t="shared" si="22"/>
        <v>0</v>
      </c>
      <c r="X70" s="194">
        <f t="shared" si="22"/>
        <v>0</v>
      </c>
      <c r="Y70" s="194">
        <f t="shared" si="22"/>
        <v>0</v>
      </c>
      <c r="Z70" s="194">
        <f t="shared" si="22"/>
        <v>0</v>
      </c>
      <c r="AA70" s="194">
        <f t="shared" si="22"/>
        <v>0</v>
      </c>
      <c r="AB70" s="194">
        <f t="shared" si="22"/>
        <v>0</v>
      </c>
      <c r="AC70" s="194">
        <f t="shared" si="22"/>
        <v>0</v>
      </c>
      <c r="AD70" s="194">
        <f t="shared" si="22"/>
        <v>0</v>
      </c>
      <c r="AE70" s="194">
        <f t="shared" si="22"/>
        <v>0</v>
      </c>
      <c r="AF70" s="194">
        <f t="shared" si="22"/>
        <v>0</v>
      </c>
      <c r="AG70" s="194">
        <f t="shared" si="22"/>
        <v>0</v>
      </c>
      <c r="AH70" s="194">
        <f t="shared" si="22"/>
        <v>0</v>
      </c>
      <c r="AI70" s="194">
        <f t="shared" si="22"/>
        <v>0</v>
      </c>
      <c r="AJ70" s="194">
        <f t="shared" si="22"/>
        <v>0</v>
      </c>
      <c r="AK70" s="194">
        <f t="shared" si="22"/>
        <v>0</v>
      </c>
      <c r="AL70" s="194">
        <f t="shared" si="22"/>
        <v>0</v>
      </c>
      <c r="AM70" s="194">
        <f t="shared" si="22"/>
        <v>0</v>
      </c>
      <c r="AN70" s="194">
        <f t="shared" si="22"/>
        <v>0</v>
      </c>
      <c r="AO70" s="194">
        <f t="shared" si="22"/>
        <v>0</v>
      </c>
      <c r="AP70" s="194">
        <f t="shared" si="22"/>
        <v>0</v>
      </c>
    </row>
    <row r="71" spans="1:42" x14ac:dyDescent="0.2">
      <c r="A71" s="27" t="str">
        <f>A24</f>
        <v>State</v>
      </c>
      <c r="B71" s="136"/>
      <c r="C71" s="194">
        <f t="shared" ref="C71:AP71" si="23">IF(pbi_sta_for_ds="Yes",0,C560)</f>
        <v>0</v>
      </c>
      <c r="D71" s="194">
        <f t="shared" si="23"/>
        <v>0</v>
      </c>
      <c r="E71" s="194">
        <f t="shared" si="23"/>
        <v>0</v>
      </c>
      <c r="F71" s="194">
        <f t="shared" si="23"/>
        <v>0</v>
      </c>
      <c r="G71" s="194">
        <f t="shared" si="23"/>
        <v>0</v>
      </c>
      <c r="H71" s="194">
        <f t="shared" si="23"/>
        <v>0</v>
      </c>
      <c r="I71" s="194">
        <f t="shared" si="23"/>
        <v>0</v>
      </c>
      <c r="J71" s="194">
        <f t="shared" si="23"/>
        <v>0</v>
      </c>
      <c r="K71" s="194">
        <f t="shared" si="23"/>
        <v>0</v>
      </c>
      <c r="L71" s="194">
        <f t="shared" si="23"/>
        <v>0</v>
      </c>
      <c r="M71" s="194">
        <f t="shared" si="23"/>
        <v>0</v>
      </c>
      <c r="N71" s="194">
        <f t="shared" si="23"/>
        <v>0</v>
      </c>
      <c r="O71" s="194">
        <f t="shared" si="23"/>
        <v>0</v>
      </c>
      <c r="P71" s="194">
        <f t="shared" si="23"/>
        <v>0</v>
      </c>
      <c r="Q71" s="194">
        <f t="shared" si="23"/>
        <v>0</v>
      </c>
      <c r="R71" s="194">
        <f t="shared" si="23"/>
        <v>0</v>
      </c>
      <c r="S71" s="194">
        <f t="shared" si="23"/>
        <v>0</v>
      </c>
      <c r="T71" s="194">
        <f t="shared" si="23"/>
        <v>0</v>
      </c>
      <c r="U71" s="194">
        <f t="shared" si="23"/>
        <v>0</v>
      </c>
      <c r="V71" s="194">
        <f t="shared" si="23"/>
        <v>0</v>
      </c>
      <c r="W71" s="194">
        <f t="shared" si="23"/>
        <v>0</v>
      </c>
      <c r="X71" s="194">
        <f t="shared" si="23"/>
        <v>0</v>
      </c>
      <c r="Y71" s="194">
        <f t="shared" si="23"/>
        <v>0</v>
      </c>
      <c r="Z71" s="194">
        <f t="shared" si="23"/>
        <v>0</v>
      </c>
      <c r="AA71" s="194">
        <f t="shared" si="23"/>
        <v>0</v>
      </c>
      <c r="AB71" s="194">
        <f t="shared" si="23"/>
        <v>0</v>
      </c>
      <c r="AC71" s="194">
        <f t="shared" si="23"/>
        <v>0</v>
      </c>
      <c r="AD71" s="194">
        <f t="shared" si="23"/>
        <v>0</v>
      </c>
      <c r="AE71" s="194">
        <f t="shared" si="23"/>
        <v>0</v>
      </c>
      <c r="AF71" s="194">
        <f t="shared" si="23"/>
        <v>0</v>
      </c>
      <c r="AG71" s="194">
        <f t="shared" si="23"/>
        <v>0</v>
      </c>
      <c r="AH71" s="194">
        <f t="shared" si="23"/>
        <v>0</v>
      </c>
      <c r="AI71" s="194">
        <f t="shared" si="23"/>
        <v>0</v>
      </c>
      <c r="AJ71" s="194">
        <f t="shared" si="23"/>
        <v>0</v>
      </c>
      <c r="AK71" s="194">
        <f t="shared" si="23"/>
        <v>0</v>
      </c>
      <c r="AL71" s="194">
        <f t="shared" si="23"/>
        <v>0</v>
      </c>
      <c r="AM71" s="194">
        <f t="shared" si="23"/>
        <v>0</v>
      </c>
      <c r="AN71" s="194">
        <f t="shared" si="23"/>
        <v>0</v>
      </c>
      <c r="AO71" s="194">
        <f t="shared" si="23"/>
        <v>0</v>
      </c>
      <c r="AP71" s="194">
        <f t="shared" si="23"/>
        <v>0</v>
      </c>
    </row>
    <row r="72" spans="1:42" x14ac:dyDescent="0.2">
      <c r="A72" s="27" t="str">
        <f>A25</f>
        <v>Utility</v>
      </c>
      <c r="B72" s="136"/>
      <c r="C72" s="194">
        <f t="shared" ref="C72:AP72" si="24">IF(pbi_uti_for_ds="Yes",0,C564)</f>
        <v>0</v>
      </c>
      <c r="D72" s="194">
        <f t="shared" si="24"/>
        <v>0</v>
      </c>
      <c r="E72" s="194">
        <f t="shared" si="24"/>
        <v>0</v>
      </c>
      <c r="F72" s="194">
        <f t="shared" si="24"/>
        <v>0</v>
      </c>
      <c r="G72" s="194">
        <f t="shared" si="24"/>
        <v>0</v>
      </c>
      <c r="H72" s="194">
        <f t="shared" si="24"/>
        <v>0</v>
      </c>
      <c r="I72" s="194">
        <f t="shared" si="24"/>
        <v>0</v>
      </c>
      <c r="J72" s="194">
        <f t="shared" si="24"/>
        <v>0</v>
      </c>
      <c r="K72" s="194">
        <f t="shared" si="24"/>
        <v>0</v>
      </c>
      <c r="L72" s="194">
        <f t="shared" si="24"/>
        <v>0</v>
      </c>
      <c r="M72" s="194">
        <f t="shared" si="24"/>
        <v>0</v>
      </c>
      <c r="N72" s="194">
        <f t="shared" si="24"/>
        <v>0</v>
      </c>
      <c r="O72" s="194">
        <f t="shared" si="24"/>
        <v>0</v>
      </c>
      <c r="P72" s="194">
        <f t="shared" si="24"/>
        <v>0</v>
      </c>
      <c r="Q72" s="194">
        <f t="shared" si="24"/>
        <v>0</v>
      </c>
      <c r="R72" s="194">
        <f t="shared" si="24"/>
        <v>0</v>
      </c>
      <c r="S72" s="194">
        <f t="shared" si="24"/>
        <v>0</v>
      </c>
      <c r="T72" s="194">
        <f t="shared" si="24"/>
        <v>0</v>
      </c>
      <c r="U72" s="194">
        <f t="shared" si="24"/>
        <v>0</v>
      </c>
      <c r="V72" s="194">
        <f t="shared" si="24"/>
        <v>0</v>
      </c>
      <c r="W72" s="194">
        <f t="shared" si="24"/>
        <v>0</v>
      </c>
      <c r="X72" s="194">
        <f t="shared" si="24"/>
        <v>0</v>
      </c>
      <c r="Y72" s="194">
        <f t="shared" si="24"/>
        <v>0</v>
      </c>
      <c r="Z72" s="194">
        <f t="shared" si="24"/>
        <v>0</v>
      </c>
      <c r="AA72" s="194">
        <f t="shared" si="24"/>
        <v>0</v>
      </c>
      <c r="AB72" s="194">
        <f t="shared" si="24"/>
        <v>0</v>
      </c>
      <c r="AC72" s="194">
        <f t="shared" si="24"/>
        <v>0</v>
      </c>
      <c r="AD72" s="194">
        <f t="shared" si="24"/>
        <v>0</v>
      </c>
      <c r="AE72" s="194">
        <f t="shared" si="24"/>
        <v>0</v>
      </c>
      <c r="AF72" s="194">
        <f t="shared" si="24"/>
        <v>0</v>
      </c>
      <c r="AG72" s="194">
        <f t="shared" si="24"/>
        <v>0</v>
      </c>
      <c r="AH72" s="194">
        <f t="shared" si="24"/>
        <v>0</v>
      </c>
      <c r="AI72" s="194">
        <f t="shared" si="24"/>
        <v>0</v>
      </c>
      <c r="AJ72" s="194">
        <f t="shared" si="24"/>
        <v>0</v>
      </c>
      <c r="AK72" s="194">
        <f t="shared" si="24"/>
        <v>0</v>
      </c>
      <c r="AL72" s="194">
        <f t="shared" si="24"/>
        <v>0</v>
      </c>
      <c r="AM72" s="194">
        <f t="shared" si="24"/>
        <v>0</v>
      </c>
      <c r="AN72" s="194">
        <f t="shared" si="24"/>
        <v>0</v>
      </c>
      <c r="AO72" s="194">
        <f t="shared" si="24"/>
        <v>0</v>
      </c>
      <c r="AP72" s="194">
        <f t="shared" si="24"/>
        <v>0</v>
      </c>
    </row>
    <row r="73" spans="1:42" x14ac:dyDescent="0.2">
      <c r="A73" s="27" t="str">
        <f>A26</f>
        <v>Other</v>
      </c>
      <c r="B73" s="143"/>
      <c r="C73" s="195">
        <f t="shared" ref="C73:AP73" si="25">IF(pbi_oth_for_ds="Yes",0,C568)</f>
        <v>0</v>
      </c>
      <c r="D73" s="195">
        <f t="shared" si="25"/>
        <v>0</v>
      </c>
      <c r="E73" s="195">
        <f t="shared" si="25"/>
        <v>0</v>
      </c>
      <c r="F73" s="195">
        <f t="shared" si="25"/>
        <v>0</v>
      </c>
      <c r="G73" s="195">
        <f t="shared" si="25"/>
        <v>0</v>
      </c>
      <c r="H73" s="195">
        <f t="shared" si="25"/>
        <v>0</v>
      </c>
      <c r="I73" s="195">
        <f t="shared" si="25"/>
        <v>0</v>
      </c>
      <c r="J73" s="195">
        <f t="shared" si="25"/>
        <v>0</v>
      </c>
      <c r="K73" s="195">
        <f t="shared" si="25"/>
        <v>0</v>
      </c>
      <c r="L73" s="195">
        <f t="shared" si="25"/>
        <v>0</v>
      </c>
      <c r="M73" s="195">
        <f t="shared" si="25"/>
        <v>0</v>
      </c>
      <c r="N73" s="195">
        <f t="shared" si="25"/>
        <v>0</v>
      </c>
      <c r="O73" s="195">
        <f t="shared" si="25"/>
        <v>0</v>
      </c>
      <c r="P73" s="195">
        <f t="shared" si="25"/>
        <v>0</v>
      </c>
      <c r="Q73" s="195">
        <f t="shared" si="25"/>
        <v>0</v>
      </c>
      <c r="R73" s="195">
        <f t="shared" si="25"/>
        <v>0</v>
      </c>
      <c r="S73" s="195">
        <f t="shared" si="25"/>
        <v>0</v>
      </c>
      <c r="T73" s="195">
        <f t="shared" si="25"/>
        <v>0</v>
      </c>
      <c r="U73" s="195">
        <f t="shared" si="25"/>
        <v>0</v>
      </c>
      <c r="V73" s="195">
        <f t="shared" si="25"/>
        <v>0</v>
      </c>
      <c r="W73" s="195">
        <f t="shared" si="25"/>
        <v>0</v>
      </c>
      <c r="X73" s="195">
        <f t="shared" si="25"/>
        <v>0</v>
      </c>
      <c r="Y73" s="195">
        <f t="shared" si="25"/>
        <v>0</v>
      </c>
      <c r="Z73" s="195">
        <f t="shared" si="25"/>
        <v>0</v>
      </c>
      <c r="AA73" s="195">
        <f t="shared" si="25"/>
        <v>0</v>
      </c>
      <c r="AB73" s="195">
        <f t="shared" si="25"/>
        <v>0</v>
      </c>
      <c r="AC73" s="195">
        <f t="shared" si="25"/>
        <v>0</v>
      </c>
      <c r="AD73" s="195">
        <f t="shared" si="25"/>
        <v>0</v>
      </c>
      <c r="AE73" s="195">
        <f t="shared" si="25"/>
        <v>0</v>
      </c>
      <c r="AF73" s="195">
        <f t="shared" si="25"/>
        <v>0</v>
      </c>
      <c r="AG73" s="195">
        <f t="shared" si="25"/>
        <v>0</v>
      </c>
      <c r="AH73" s="195">
        <f t="shared" si="25"/>
        <v>0</v>
      </c>
      <c r="AI73" s="195">
        <f t="shared" si="25"/>
        <v>0</v>
      </c>
      <c r="AJ73" s="195">
        <f t="shared" si="25"/>
        <v>0</v>
      </c>
      <c r="AK73" s="195">
        <f t="shared" si="25"/>
        <v>0</v>
      </c>
      <c r="AL73" s="195">
        <f t="shared" si="25"/>
        <v>0</v>
      </c>
      <c r="AM73" s="195">
        <f t="shared" si="25"/>
        <v>0</v>
      </c>
      <c r="AN73" s="195">
        <f t="shared" si="25"/>
        <v>0</v>
      </c>
      <c r="AO73" s="195">
        <f t="shared" si="25"/>
        <v>0</v>
      </c>
      <c r="AP73" s="195">
        <f t="shared" si="25"/>
        <v>0</v>
      </c>
    </row>
    <row r="74" spans="1:42" x14ac:dyDescent="0.2">
      <c r="A74" s="27" t="s">
        <v>13</v>
      </c>
      <c r="B74" s="136"/>
      <c r="C74" s="194">
        <f>SUM(C70:C73)</f>
        <v>0</v>
      </c>
      <c r="D74" s="194">
        <f t="shared" ref="D74:AP74" si="26">SUM(D70:D73)</f>
        <v>0</v>
      </c>
      <c r="E74" s="194">
        <f t="shared" si="26"/>
        <v>0</v>
      </c>
      <c r="F74" s="194">
        <f t="shared" si="26"/>
        <v>0</v>
      </c>
      <c r="G74" s="194">
        <f t="shared" si="26"/>
        <v>0</v>
      </c>
      <c r="H74" s="194">
        <f t="shared" si="26"/>
        <v>0</v>
      </c>
      <c r="I74" s="194">
        <f t="shared" si="26"/>
        <v>0</v>
      </c>
      <c r="J74" s="194">
        <f t="shared" si="26"/>
        <v>0</v>
      </c>
      <c r="K74" s="194">
        <f t="shared" si="26"/>
        <v>0</v>
      </c>
      <c r="L74" s="194">
        <f t="shared" si="26"/>
        <v>0</v>
      </c>
      <c r="M74" s="194">
        <f t="shared" si="26"/>
        <v>0</v>
      </c>
      <c r="N74" s="194">
        <f t="shared" si="26"/>
        <v>0</v>
      </c>
      <c r="O74" s="194">
        <f t="shared" si="26"/>
        <v>0</v>
      </c>
      <c r="P74" s="194">
        <f t="shared" si="26"/>
        <v>0</v>
      </c>
      <c r="Q74" s="194">
        <f t="shared" si="26"/>
        <v>0</v>
      </c>
      <c r="R74" s="194">
        <f t="shared" si="26"/>
        <v>0</v>
      </c>
      <c r="S74" s="194">
        <f t="shared" si="26"/>
        <v>0</v>
      </c>
      <c r="T74" s="194">
        <f t="shared" si="26"/>
        <v>0</v>
      </c>
      <c r="U74" s="194">
        <f t="shared" si="26"/>
        <v>0</v>
      </c>
      <c r="V74" s="194">
        <f t="shared" si="26"/>
        <v>0</v>
      </c>
      <c r="W74" s="194">
        <f t="shared" si="26"/>
        <v>0</v>
      </c>
      <c r="X74" s="194">
        <f t="shared" si="26"/>
        <v>0</v>
      </c>
      <c r="Y74" s="194">
        <f t="shared" si="26"/>
        <v>0</v>
      </c>
      <c r="Z74" s="194">
        <f t="shared" si="26"/>
        <v>0</v>
      </c>
      <c r="AA74" s="194">
        <f t="shared" si="26"/>
        <v>0</v>
      </c>
      <c r="AB74" s="194">
        <f t="shared" si="26"/>
        <v>0</v>
      </c>
      <c r="AC74" s="194">
        <f t="shared" si="26"/>
        <v>0</v>
      </c>
      <c r="AD74" s="194">
        <f t="shared" si="26"/>
        <v>0</v>
      </c>
      <c r="AE74" s="194">
        <f t="shared" si="26"/>
        <v>0</v>
      </c>
      <c r="AF74" s="194">
        <f t="shared" si="26"/>
        <v>0</v>
      </c>
      <c r="AG74" s="194">
        <f t="shared" si="26"/>
        <v>0</v>
      </c>
      <c r="AH74" s="194">
        <f t="shared" si="26"/>
        <v>0</v>
      </c>
      <c r="AI74" s="194">
        <f t="shared" si="26"/>
        <v>0</v>
      </c>
      <c r="AJ74" s="194">
        <f t="shared" si="26"/>
        <v>0</v>
      </c>
      <c r="AK74" s="194">
        <f t="shared" si="26"/>
        <v>0</v>
      </c>
      <c r="AL74" s="194">
        <f t="shared" si="26"/>
        <v>0</v>
      </c>
      <c r="AM74" s="194">
        <f t="shared" si="26"/>
        <v>0</v>
      </c>
      <c r="AN74" s="194">
        <f t="shared" si="26"/>
        <v>0</v>
      </c>
      <c r="AO74" s="194">
        <f t="shared" si="26"/>
        <v>0</v>
      </c>
      <c r="AP74" s="194">
        <f t="shared" si="26"/>
        <v>0</v>
      </c>
    </row>
    <row r="75" spans="1:42" x14ac:dyDescent="0.2">
      <c r="A75" s="23" t="s">
        <v>279</v>
      </c>
      <c r="B75" s="194">
        <v>0</v>
      </c>
      <c r="C75" s="194">
        <f t="shared" ref="C75:AP75" si="27">C716</f>
        <v>0</v>
      </c>
      <c r="D75" s="194">
        <f t="shared" si="27"/>
        <v>0</v>
      </c>
      <c r="E75" s="194">
        <f t="shared" si="27"/>
        <v>0</v>
      </c>
      <c r="F75" s="194">
        <f t="shared" si="27"/>
        <v>0</v>
      </c>
      <c r="G75" s="194">
        <f t="shared" si="27"/>
        <v>0</v>
      </c>
      <c r="H75" s="194">
        <f t="shared" si="27"/>
        <v>0</v>
      </c>
      <c r="I75" s="194">
        <f t="shared" si="27"/>
        <v>0</v>
      </c>
      <c r="J75" s="194">
        <f t="shared" si="27"/>
        <v>0</v>
      </c>
      <c r="K75" s="194">
        <f t="shared" si="27"/>
        <v>0</v>
      </c>
      <c r="L75" s="194">
        <f t="shared" si="27"/>
        <v>0</v>
      </c>
      <c r="M75" s="194">
        <f t="shared" si="27"/>
        <v>0</v>
      </c>
      <c r="N75" s="194">
        <f t="shared" si="27"/>
        <v>0</v>
      </c>
      <c r="O75" s="194">
        <f t="shared" si="27"/>
        <v>0</v>
      </c>
      <c r="P75" s="194">
        <f t="shared" si="27"/>
        <v>0</v>
      </c>
      <c r="Q75" s="194">
        <f t="shared" si="27"/>
        <v>0</v>
      </c>
      <c r="R75" s="194">
        <f t="shared" si="27"/>
        <v>0</v>
      </c>
      <c r="S75" s="194">
        <f t="shared" si="27"/>
        <v>0</v>
      </c>
      <c r="T75" s="194">
        <f t="shared" si="27"/>
        <v>0</v>
      </c>
      <c r="U75" s="194">
        <f t="shared" si="27"/>
        <v>0</v>
      </c>
      <c r="V75" s="194">
        <f t="shared" si="27"/>
        <v>0</v>
      </c>
      <c r="W75" s="194">
        <f t="shared" si="27"/>
        <v>0</v>
      </c>
      <c r="X75" s="194">
        <f t="shared" si="27"/>
        <v>0</v>
      </c>
      <c r="Y75" s="194">
        <f t="shared" si="27"/>
        <v>0</v>
      </c>
      <c r="Z75" s="194">
        <f t="shared" si="27"/>
        <v>0</v>
      </c>
      <c r="AA75" s="194">
        <f t="shared" si="27"/>
        <v>0</v>
      </c>
      <c r="AB75" s="194">
        <f t="shared" si="27"/>
        <v>0</v>
      </c>
      <c r="AC75" s="194">
        <f t="shared" si="27"/>
        <v>0</v>
      </c>
      <c r="AD75" s="194">
        <f t="shared" si="27"/>
        <v>0</v>
      </c>
      <c r="AE75" s="194">
        <f t="shared" si="27"/>
        <v>0</v>
      </c>
      <c r="AF75" s="194">
        <f t="shared" si="27"/>
        <v>0</v>
      </c>
      <c r="AG75" s="194">
        <f t="shared" si="27"/>
        <v>0</v>
      </c>
      <c r="AH75" s="194">
        <f t="shared" si="27"/>
        <v>0</v>
      </c>
      <c r="AI75" s="194">
        <f t="shared" si="27"/>
        <v>0</v>
      </c>
      <c r="AJ75" s="194">
        <f t="shared" si="27"/>
        <v>0</v>
      </c>
      <c r="AK75" s="194">
        <f t="shared" si="27"/>
        <v>0</v>
      </c>
      <c r="AL75" s="194">
        <f t="shared" si="27"/>
        <v>0</v>
      </c>
      <c r="AM75" s="194">
        <f t="shared" si="27"/>
        <v>0</v>
      </c>
      <c r="AN75" s="194">
        <f t="shared" si="27"/>
        <v>0</v>
      </c>
      <c r="AO75" s="194">
        <f t="shared" si="27"/>
        <v>0</v>
      </c>
      <c r="AP75" s="194">
        <f t="shared" si="27"/>
        <v>0</v>
      </c>
    </row>
    <row r="76" spans="1:42" x14ac:dyDescent="0.2">
      <c r="A76" s="23" t="s">
        <v>280</v>
      </c>
      <c r="B76" s="195">
        <v>0</v>
      </c>
      <c r="C76" s="195">
        <f t="shared" ref="C76:AP76" si="28">-C575</f>
        <v>0</v>
      </c>
      <c r="D76" s="195">
        <f t="shared" si="28"/>
        <v>0</v>
      </c>
      <c r="E76" s="195">
        <f t="shared" si="28"/>
        <v>0</v>
      </c>
      <c r="F76" s="195">
        <f t="shared" si="28"/>
        <v>0</v>
      </c>
      <c r="G76" s="195">
        <f t="shared" si="28"/>
        <v>0</v>
      </c>
      <c r="H76" s="195">
        <f t="shared" si="28"/>
        <v>0</v>
      </c>
      <c r="I76" s="195">
        <f t="shared" si="28"/>
        <v>0</v>
      </c>
      <c r="J76" s="195">
        <f t="shared" si="28"/>
        <v>0</v>
      </c>
      <c r="K76" s="195">
        <f t="shared" si="28"/>
        <v>0</v>
      </c>
      <c r="L76" s="195">
        <f t="shared" si="28"/>
        <v>0</v>
      </c>
      <c r="M76" s="195">
        <f t="shared" si="28"/>
        <v>0</v>
      </c>
      <c r="N76" s="195">
        <f t="shared" si="28"/>
        <v>0</v>
      </c>
      <c r="O76" s="195">
        <f t="shared" si="28"/>
        <v>0</v>
      </c>
      <c r="P76" s="195">
        <f t="shared" si="28"/>
        <v>0</v>
      </c>
      <c r="Q76" s="195">
        <f t="shared" si="28"/>
        <v>0</v>
      </c>
      <c r="R76" s="195">
        <f t="shared" si="28"/>
        <v>0</v>
      </c>
      <c r="S76" s="195">
        <f t="shared" si="28"/>
        <v>0</v>
      </c>
      <c r="T76" s="195">
        <f t="shared" si="28"/>
        <v>0</v>
      </c>
      <c r="U76" s="195">
        <f t="shared" si="28"/>
        <v>0</v>
      </c>
      <c r="V76" s="195">
        <f t="shared" si="28"/>
        <v>0</v>
      </c>
      <c r="W76" s="195">
        <f t="shared" si="28"/>
        <v>0</v>
      </c>
      <c r="X76" s="195">
        <f t="shared" si="28"/>
        <v>0</v>
      </c>
      <c r="Y76" s="195">
        <f t="shared" si="28"/>
        <v>0</v>
      </c>
      <c r="Z76" s="195">
        <f t="shared" si="28"/>
        <v>0</v>
      </c>
      <c r="AA76" s="195">
        <f t="shared" si="28"/>
        <v>0</v>
      </c>
      <c r="AB76" s="195">
        <f t="shared" si="28"/>
        <v>0</v>
      </c>
      <c r="AC76" s="195">
        <f t="shared" si="28"/>
        <v>0</v>
      </c>
      <c r="AD76" s="195">
        <f t="shared" si="28"/>
        <v>0</v>
      </c>
      <c r="AE76" s="195">
        <f t="shared" si="28"/>
        <v>0</v>
      </c>
      <c r="AF76" s="195">
        <f t="shared" si="28"/>
        <v>0</v>
      </c>
      <c r="AG76" s="195">
        <f t="shared" si="28"/>
        <v>0</v>
      </c>
      <c r="AH76" s="195">
        <f t="shared" si="28"/>
        <v>0</v>
      </c>
      <c r="AI76" s="195">
        <f t="shared" si="28"/>
        <v>0</v>
      </c>
      <c r="AJ76" s="195">
        <f t="shared" si="28"/>
        <v>0</v>
      </c>
      <c r="AK76" s="195">
        <f t="shared" si="28"/>
        <v>0</v>
      </c>
      <c r="AL76" s="195">
        <f t="shared" si="28"/>
        <v>0</v>
      </c>
      <c r="AM76" s="195">
        <f t="shared" si="28"/>
        <v>0</v>
      </c>
      <c r="AN76" s="195">
        <f t="shared" si="28"/>
        <v>0</v>
      </c>
      <c r="AO76" s="195">
        <f t="shared" si="28"/>
        <v>0</v>
      </c>
      <c r="AP76" s="195">
        <f t="shared" si="28"/>
        <v>0</v>
      </c>
    </row>
    <row r="77" spans="1:42" x14ac:dyDescent="0.2">
      <c r="A77" s="275" t="s">
        <v>13</v>
      </c>
      <c r="B77" s="202">
        <f>B68+B74+B75+B76</f>
        <v>0</v>
      </c>
      <c r="C77" s="202">
        <f>C68+C74+C75+C76</f>
        <v>0</v>
      </c>
      <c r="D77" s="202">
        <f t="shared" ref="D77:AP77" si="29">D68+D74+D75+D76</f>
        <v>0</v>
      </c>
      <c r="E77" s="202">
        <f t="shared" si="29"/>
        <v>0</v>
      </c>
      <c r="F77" s="202">
        <f t="shared" si="29"/>
        <v>0</v>
      </c>
      <c r="G77" s="202">
        <f t="shared" si="29"/>
        <v>0</v>
      </c>
      <c r="H77" s="202">
        <f t="shared" si="29"/>
        <v>0</v>
      </c>
      <c r="I77" s="202">
        <f t="shared" si="29"/>
        <v>0</v>
      </c>
      <c r="J77" s="202">
        <f t="shared" si="29"/>
        <v>0</v>
      </c>
      <c r="K77" s="202">
        <f t="shared" si="29"/>
        <v>0</v>
      </c>
      <c r="L77" s="202">
        <f t="shared" si="29"/>
        <v>0</v>
      </c>
      <c r="M77" s="202">
        <f t="shared" si="29"/>
        <v>0</v>
      </c>
      <c r="N77" s="202">
        <f t="shared" si="29"/>
        <v>0</v>
      </c>
      <c r="O77" s="202">
        <f t="shared" si="29"/>
        <v>0</v>
      </c>
      <c r="P77" s="202">
        <f t="shared" si="29"/>
        <v>0</v>
      </c>
      <c r="Q77" s="202">
        <f t="shared" si="29"/>
        <v>0</v>
      </c>
      <c r="R77" s="202">
        <f t="shared" si="29"/>
        <v>0</v>
      </c>
      <c r="S77" s="202">
        <f t="shared" si="29"/>
        <v>0</v>
      </c>
      <c r="T77" s="202">
        <f t="shared" si="29"/>
        <v>0</v>
      </c>
      <c r="U77" s="202">
        <f t="shared" si="29"/>
        <v>0</v>
      </c>
      <c r="V77" s="202">
        <f t="shared" si="29"/>
        <v>0</v>
      </c>
      <c r="W77" s="202">
        <f t="shared" si="29"/>
        <v>0</v>
      </c>
      <c r="X77" s="202">
        <f t="shared" si="29"/>
        <v>0</v>
      </c>
      <c r="Y77" s="202">
        <f t="shared" si="29"/>
        <v>0</v>
      </c>
      <c r="Z77" s="202">
        <f t="shared" si="29"/>
        <v>0</v>
      </c>
      <c r="AA77" s="202">
        <f t="shared" si="29"/>
        <v>0</v>
      </c>
      <c r="AB77" s="202">
        <f t="shared" si="29"/>
        <v>0</v>
      </c>
      <c r="AC77" s="202">
        <f t="shared" si="29"/>
        <v>0</v>
      </c>
      <c r="AD77" s="202">
        <f t="shared" si="29"/>
        <v>0</v>
      </c>
      <c r="AE77" s="202">
        <f t="shared" si="29"/>
        <v>0</v>
      </c>
      <c r="AF77" s="202">
        <f t="shared" si="29"/>
        <v>0</v>
      </c>
      <c r="AG77" s="202">
        <f t="shared" si="29"/>
        <v>0</v>
      </c>
      <c r="AH77" s="202">
        <f t="shared" si="29"/>
        <v>0</v>
      </c>
      <c r="AI77" s="202">
        <f t="shared" si="29"/>
        <v>0</v>
      </c>
      <c r="AJ77" s="202">
        <f t="shared" si="29"/>
        <v>0</v>
      </c>
      <c r="AK77" s="202">
        <f t="shared" si="29"/>
        <v>0</v>
      </c>
      <c r="AL77" s="202">
        <f t="shared" si="29"/>
        <v>0</v>
      </c>
      <c r="AM77" s="202">
        <f t="shared" si="29"/>
        <v>0</v>
      </c>
      <c r="AN77" s="202">
        <f t="shared" si="29"/>
        <v>0</v>
      </c>
      <c r="AO77" s="202">
        <f t="shared" si="29"/>
        <v>0</v>
      </c>
      <c r="AP77" s="202">
        <f t="shared" si="29"/>
        <v>0</v>
      </c>
    </row>
    <row r="78" spans="1:42" x14ac:dyDescent="0.2">
      <c r="A78" s="23"/>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5" t="s">
        <v>70</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4" t="s">
        <v>199</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200</v>
      </c>
      <c r="B81" s="189">
        <f>-total_installed_cost</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270</v>
      </c>
      <c r="B82" s="189">
        <f>-(cost_debt_closing)</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271</v>
      </c>
      <c r="B83" s="189">
        <f>-CostDebtUpfront</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272</v>
      </c>
      <c r="B84" s="189">
        <f>-cost_other_financing</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201</v>
      </c>
      <c r="B85" s="189">
        <f>-Inputs!I86</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277</v>
      </c>
      <c r="B86" s="189">
        <f>C537+C543</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278</v>
      </c>
      <c r="B87" s="195">
        <f>C550</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212</v>
      </c>
      <c r="B88" s="194">
        <f>SUM(B81:B87)</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42" x14ac:dyDescent="0.2">
      <c r="A89" s="23" t="s">
        <v>202</v>
      </c>
      <c r="B89" s="194"/>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305</v>
      </c>
      <c r="B90" s="194">
        <f>-B602-B603</f>
        <v>0</v>
      </c>
      <c r="C90" s="194">
        <f t="shared" ref="C90:AP90" si="30">-C602-C603</f>
        <v>0</v>
      </c>
      <c r="D90" s="194">
        <f t="shared" si="30"/>
        <v>0</v>
      </c>
      <c r="E90" s="194">
        <f t="shared" si="30"/>
        <v>0</v>
      </c>
      <c r="F90" s="194">
        <f t="shared" si="30"/>
        <v>0</v>
      </c>
      <c r="G90" s="194">
        <f t="shared" si="30"/>
        <v>0</v>
      </c>
      <c r="H90" s="194">
        <f t="shared" si="30"/>
        <v>0</v>
      </c>
      <c r="I90" s="194">
        <f t="shared" si="30"/>
        <v>0</v>
      </c>
      <c r="J90" s="194">
        <f t="shared" si="30"/>
        <v>0</v>
      </c>
      <c r="K90" s="194">
        <f t="shared" si="30"/>
        <v>0</v>
      </c>
      <c r="L90" s="194">
        <f t="shared" si="30"/>
        <v>0</v>
      </c>
      <c r="M90" s="194">
        <f t="shared" si="30"/>
        <v>0</v>
      </c>
      <c r="N90" s="194">
        <f t="shared" si="30"/>
        <v>0</v>
      </c>
      <c r="O90" s="194">
        <f t="shared" si="30"/>
        <v>0</v>
      </c>
      <c r="P90" s="194">
        <f t="shared" si="30"/>
        <v>0</v>
      </c>
      <c r="Q90" s="194">
        <f t="shared" si="30"/>
        <v>0</v>
      </c>
      <c r="R90" s="194">
        <f t="shared" si="30"/>
        <v>0</v>
      </c>
      <c r="S90" s="194">
        <f t="shared" si="30"/>
        <v>0</v>
      </c>
      <c r="T90" s="194">
        <f t="shared" si="30"/>
        <v>0</v>
      </c>
      <c r="U90" s="194">
        <f t="shared" si="30"/>
        <v>0</v>
      </c>
      <c r="V90" s="194">
        <f t="shared" si="30"/>
        <v>0</v>
      </c>
      <c r="W90" s="194">
        <f t="shared" si="30"/>
        <v>0</v>
      </c>
      <c r="X90" s="194">
        <f t="shared" si="30"/>
        <v>0</v>
      </c>
      <c r="Y90" s="194">
        <f t="shared" si="30"/>
        <v>0</v>
      </c>
      <c r="Z90" s="194">
        <f t="shared" si="30"/>
        <v>0</v>
      </c>
      <c r="AA90" s="194">
        <f t="shared" si="30"/>
        <v>0</v>
      </c>
      <c r="AB90" s="194">
        <f t="shared" si="30"/>
        <v>0</v>
      </c>
      <c r="AC90" s="194">
        <f t="shared" si="30"/>
        <v>0</v>
      </c>
      <c r="AD90" s="194">
        <f t="shared" si="30"/>
        <v>0</v>
      </c>
      <c r="AE90" s="194">
        <f t="shared" si="30"/>
        <v>0</v>
      </c>
      <c r="AF90" s="194">
        <f t="shared" si="30"/>
        <v>0</v>
      </c>
      <c r="AG90" s="194">
        <f t="shared" si="30"/>
        <v>0</v>
      </c>
      <c r="AH90" s="194">
        <f t="shared" si="30"/>
        <v>0</v>
      </c>
      <c r="AI90" s="194">
        <f t="shared" si="30"/>
        <v>0</v>
      </c>
      <c r="AJ90" s="194">
        <f t="shared" si="30"/>
        <v>0</v>
      </c>
      <c r="AK90" s="194">
        <f t="shared" si="30"/>
        <v>0</v>
      </c>
      <c r="AL90" s="194">
        <f t="shared" si="30"/>
        <v>0</v>
      </c>
      <c r="AM90" s="194">
        <f t="shared" si="30"/>
        <v>0</v>
      </c>
      <c r="AN90" s="194">
        <f t="shared" si="30"/>
        <v>0</v>
      </c>
      <c r="AO90" s="194">
        <f t="shared" si="30"/>
        <v>0</v>
      </c>
      <c r="AP90" s="194">
        <f t="shared" si="30"/>
        <v>0</v>
      </c>
    </row>
    <row r="91" spans="1:42" x14ac:dyDescent="0.2">
      <c r="A91" s="27" t="s">
        <v>304</v>
      </c>
      <c r="B91" s="194">
        <f t="shared" ref="B91:AP91" si="31">-B608-B609</f>
        <v>0</v>
      </c>
      <c r="C91" s="194">
        <f t="shared" si="31"/>
        <v>0</v>
      </c>
      <c r="D91" s="194">
        <f t="shared" si="31"/>
        <v>0</v>
      </c>
      <c r="E91" s="194">
        <f t="shared" si="31"/>
        <v>0</v>
      </c>
      <c r="F91" s="194">
        <f t="shared" si="31"/>
        <v>0</v>
      </c>
      <c r="G91" s="194">
        <f t="shared" si="31"/>
        <v>0</v>
      </c>
      <c r="H91" s="194">
        <f t="shared" si="31"/>
        <v>0</v>
      </c>
      <c r="I91" s="194">
        <f t="shared" si="31"/>
        <v>0</v>
      </c>
      <c r="J91" s="194">
        <f t="shared" si="31"/>
        <v>0</v>
      </c>
      <c r="K91" s="194">
        <f t="shared" si="31"/>
        <v>0</v>
      </c>
      <c r="L91" s="194">
        <f t="shared" si="31"/>
        <v>0</v>
      </c>
      <c r="M91" s="194">
        <f t="shared" si="31"/>
        <v>0</v>
      </c>
      <c r="N91" s="194">
        <f t="shared" si="31"/>
        <v>0</v>
      </c>
      <c r="O91" s="194">
        <f t="shared" si="31"/>
        <v>0</v>
      </c>
      <c r="P91" s="194">
        <f t="shared" si="31"/>
        <v>0</v>
      </c>
      <c r="Q91" s="194">
        <f t="shared" si="31"/>
        <v>0</v>
      </c>
      <c r="R91" s="194">
        <f t="shared" si="31"/>
        <v>0</v>
      </c>
      <c r="S91" s="194">
        <f t="shared" si="31"/>
        <v>0</v>
      </c>
      <c r="T91" s="194">
        <f t="shared" si="31"/>
        <v>0</v>
      </c>
      <c r="U91" s="194">
        <f t="shared" si="31"/>
        <v>0</v>
      </c>
      <c r="V91" s="194">
        <f t="shared" si="31"/>
        <v>0</v>
      </c>
      <c r="W91" s="194">
        <f t="shared" si="31"/>
        <v>0</v>
      </c>
      <c r="X91" s="194">
        <f t="shared" si="31"/>
        <v>0</v>
      </c>
      <c r="Y91" s="194">
        <f t="shared" si="31"/>
        <v>0</v>
      </c>
      <c r="Z91" s="194">
        <f t="shared" si="31"/>
        <v>0</v>
      </c>
      <c r="AA91" s="194">
        <f t="shared" si="31"/>
        <v>0</v>
      </c>
      <c r="AB91" s="194">
        <f t="shared" si="31"/>
        <v>0</v>
      </c>
      <c r="AC91" s="194">
        <f t="shared" si="31"/>
        <v>0</v>
      </c>
      <c r="AD91" s="194">
        <f t="shared" si="31"/>
        <v>0</v>
      </c>
      <c r="AE91" s="194">
        <f t="shared" si="31"/>
        <v>0</v>
      </c>
      <c r="AF91" s="194">
        <f t="shared" si="31"/>
        <v>0</v>
      </c>
      <c r="AG91" s="194">
        <f t="shared" si="31"/>
        <v>0</v>
      </c>
      <c r="AH91" s="194">
        <f t="shared" si="31"/>
        <v>0</v>
      </c>
      <c r="AI91" s="194">
        <f t="shared" si="31"/>
        <v>0</v>
      </c>
      <c r="AJ91" s="194">
        <f t="shared" si="31"/>
        <v>0</v>
      </c>
      <c r="AK91" s="194">
        <f t="shared" si="31"/>
        <v>0</v>
      </c>
      <c r="AL91" s="194">
        <f t="shared" si="31"/>
        <v>0</v>
      </c>
      <c r="AM91" s="194">
        <f t="shared" si="31"/>
        <v>0</v>
      </c>
      <c r="AN91" s="194">
        <f t="shared" si="31"/>
        <v>0</v>
      </c>
      <c r="AO91" s="194">
        <f t="shared" si="31"/>
        <v>0</v>
      </c>
      <c r="AP91" s="194">
        <f t="shared" si="31"/>
        <v>0</v>
      </c>
    </row>
    <row r="92" spans="1:42" x14ac:dyDescent="0.2">
      <c r="A92" s="365" t="s">
        <v>316</v>
      </c>
      <c r="B92" s="367">
        <f>-B614-B615</f>
        <v>0</v>
      </c>
      <c r="C92" s="367">
        <f t="shared" ref="C92:AP92" si="32">-C614-C615</f>
        <v>0</v>
      </c>
      <c r="D92" s="367">
        <f t="shared" si="32"/>
        <v>0</v>
      </c>
      <c r="E92" s="367">
        <f t="shared" si="32"/>
        <v>0</v>
      </c>
      <c r="F92" s="367">
        <f t="shared" si="32"/>
        <v>0</v>
      </c>
      <c r="G92" s="367">
        <f t="shared" si="32"/>
        <v>0</v>
      </c>
      <c r="H92" s="367">
        <f t="shared" si="32"/>
        <v>0</v>
      </c>
      <c r="I92" s="367">
        <f t="shared" si="32"/>
        <v>0</v>
      </c>
      <c r="J92" s="367">
        <f t="shared" si="32"/>
        <v>0</v>
      </c>
      <c r="K92" s="367">
        <f t="shared" si="32"/>
        <v>0</v>
      </c>
      <c r="L92" s="367">
        <f t="shared" si="32"/>
        <v>0</v>
      </c>
      <c r="M92" s="367">
        <f t="shared" si="32"/>
        <v>0</v>
      </c>
      <c r="N92" s="367">
        <f t="shared" si="32"/>
        <v>0</v>
      </c>
      <c r="O92" s="367">
        <f t="shared" si="32"/>
        <v>0</v>
      </c>
      <c r="P92" s="367">
        <f t="shared" si="32"/>
        <v>0</v>
      </c>
      <c r="Q92" s="367">
        <f t="shared" si="32"/>
        <v>0</v>
      </c>
      <c r="R92" s="367">
        <f t="shared" si="32"/>
        <v>0</v>
      </c>
      <c r="S92" s="367">
        <f t="shared" si="32"/>
        <v>0</v>
      </c>
      <c r="T92" s="367">
        <f t="shared" si="32"/>
        <v>0</v>
      </c>
      <c r="U92" s="367">
        <f t="shared" si="32"/>
        <v>0</v>
      </c>
      <c r="V92" s="367">
        <f t="shared" si="32"/>
        <v>0</v>
      </c>
      <c r="W92" s="367">
        <f t="shared" si="32"/>
        <v>0</v>
      </c>
      <c r="X92" s="367">
        <f t="shared" si="32"/>
        <v>0</v>
      </c>
      <c r="Y92" s="367">
        <f t="shared" si="32"/>
        <v>0</v>
      </c>
      <c r="Z92" s="367">
        <f t="shared" si="32"/>
        <v>0</v>
      </c>
      <c r="AA92" s="367">
        <f t="shared" si="32"/>
        <v>0</v>
      </c>
      <c r="AB92" s="367">
        <f t="shared" si="32"/>
        <v>0</v>
      </c>
      <c r="AC92" s="367">
        <f t="shared" si="32"/>
        <v>0</v>
      </c>
      <c r="AD92" s="367">
        <f t="shared" si="32"/>
        <v>0</v>
      </c>
      <c r="AE92" s="367">
        <f t="shared" si="32"/>
        <v>0</v>
      </c>
      <c r="AF92" s="367">
        <f t="shared" si="32"/>
        <v>0</v>
      </c>
      <c r="AG92" s="367">
        <f t="shared" si="32"/>
        <v>0</v>
      </c>
      <c r="AH92" s="367">
        <f t="shared" si="32"/>
        <v>0</v>
      </c>
      <c r="AI92" s="367">
        <f t="shared" si="32"/>
        <v>0</v>
      </c>
      <c r="AJ92" s="367">
        <f t="shared" si="32"/>
        <v>0</v>
      </c>
      <c r="AK92" s="367">
        <f t="shared" si="32"/>
        <v>0</v>
      </c>
      <c r="AL92" s="367">
        <f t="shared" si="32"/>
        <v>0</v>
      </c>
      <c r="AM92" s="367">
        <f t="shared" si="32"/>
        <v>0</v>
      </c>
      <c r="AN92" s="367">
        <f t="shared" si="32"/>
        <v>0</v>
      </c>
      <c r="AO92" s="367">
        <f t="shared" si="32"/>
        <v>0</v>
      </c>
      <c r="AP92" s="367">
        <f t="shared" si="32"/>
        <v>0</v>
      </c>
    </row>
    <row r="93" spans="1:42" x14ac:dyDescent="0.2">
      <c r="A93" s="27" t="s">
        <v>317</v>
      </c>
      <c r="B93" s="189">
        <f>-B620-B621</f>
        <v>0</v>
      </c>
      <c r="C93" s="189">
        <f t="shared" ref="C93:AP93" si="33">-C620-C621</f>
        <v>0</v>
      </c>
      <c r="D93" s="189">
        <f t="shared" si="33"/>
        <v>0</v>
      </c>
      <c r="E93" s="189">
        <f t="shared" si="33"/>
        <v>0</v>
      </c>
      <c r="F93" s="189">
        <f t="shared" si="33"/>
        <v>0</v>
      </c>
      <c r="G93" s="189">
        <f t="shared" si="33"/>
        <v>0</v>
      </c>
      <c r="H93" s="189">
        <f t="shared" si="33"/>
        <v>0</v>
      </c>
      <c r="I93" s="189">
        <f t="shared" si="33"/>
        <v>0</v>
      </c>
      <c r="J93" s="189">
        <f t="shared" si="33"/>
        <v>0</v>
      </c>
      <c r="K93" s="189">
        <f t="shared" si="33"/>
        <v>0</v>
      </c>
      <c r="L93" s="189">
        <f t="shared" si="33"/>
        <v>0</v>
      </c>
      <c r="M93" s="189">
        <f t="shared" si="33"/>
        <v>0</v>
      </c>
      <c r="N93" s="189">
        <f t="shared" si="33"/>
        <v>0</v>
      </c>
      <c r="O93" s="189">
        <f t="shared" si="33"/>
        <v>0</v>
      </c>
      <c r="P93" s="189">
        <f t="shared" si="33"/>
        <v>0</v>
      </c>
      <c r="Q93" s="189">
        <f t="shared" si="33"/>
        <v>0</v>
      </c>
      <c r="R93" s="189">
        <f t="shared" si="33"/>
        <v>0</v>
      </c>
      <c r="S93" s="189">
        <f t="shared" si="33"/>
        <v>0</v>
      </c>
      <c r="T93" s="189">
        <f t="shared" si="33"/>
        <v>0</v>
      </c>
      <c r="U93" s="189">
        <f t="shared" si="33"/>
        <v>0</v>
      </c>
      <c r="V93" s="189">
        <f t="shared" si="33"/>
        <v>0</v>
      </c>
      <c r="W93" s="189">
        <f t="shared" si="33"/>
        <v>0</v>
      </c>
      <c r="X93" s="189">
        <f t="shared" si="33"/>
        <v>0</v>
      </c>
      <c r="Y93" s="189">
        <f t="shared" si="33"/>
        <v>0</v>
      </c>
      <c r="Z93" s="189">
        <f t="shared" si="33"/>
        <v>0</v>
      </c>
      <c r="AA93" s="189">
        <f t="shared" si="33"/>
        <v>0</v>
      </c>
      <c r="AB93" s="189">
        <f t="shared" si="33"/>
        <v>0</v>
      </c>
      <c r="AC93" s="189">
        <f t="shared" si="33"/>
        <v>0</v>
      </c>
      <c r="AD93" s="189">
        <f t="shared" si="33"/>
        <v>0</v>
      </c>
      <c r="AE93" s="189">
        <f t="shared" si="33"/>
        <v>0</v>
      </c>
      <c r="AF93" s="189">
        <f t="shared" si="33"/>
        <v>0</v>
      </c>
      <c r="AG93" s="189">
        <f t="shared" si="33"/>
        <v>0</v>
      </c>
      <c r="AH93" s="189">
        <f t="shared" si="33"/>
        <v>0</v>
      </c>
      <c r="AI93" s="189">
        <f t="shared" si="33"/>
        <v>0</v>
      </c>
      <c r="AJ93" s="189">
        <f t="shared" si="33"/>
        <v>0</v>
      </c>
      <c r="AK93" s="189">
        <f t="shared" si="33"/>
        <v>0</v>
      </c>
      <c r="AL93" s="189">
        <f t="shared" si="33"/>
        <v>0</v>
      </c>
      <c r="AM93" s="189">
        <f t="shared" si="33"/>
        <v>0</v>
      </c>
      <c r="AN93" s="189">
        <f t="shared" si="33"/>
        <v>0</v>
      </c>
      <c r="AO93" s="189">
        <f t="shared" si="33"/>
        <v>0</v>
      </c>
      <c r="AP93" s="189">
        <f t="shared" si="33"/>
        <v>0</v>
      </c>
    </row>
    <row r="94" spans="1:42" x14ac:dyDescent="0.2">
      <c r="A94" s="27" t="s">
        <v>318</v>
      </c>
      <c r="B94" s="189">
        <f>-B652-B653</f>
        <v>0</v>
      </c>
      <c r="C94" s="189">
        <f t="shared" ref="C94:AP94" si="34">-C652-C653</f>
        <v>0</v>
      </c>
      <c r="D94" s="189">
        <f t="shared" si="34"/>
        <v>0</v>
      </c>
      <c r="E94" s="189">
        <f t="shared" si="34"/>
        <v>0</v>
      </c>
      <c r="F94" s="189">
        <f t="shared" si="34"/>
        <v>0</v>
      </c>
      <c r="G94" s="189">
        <f t="shared" si="34"/>
        <v>0</v>
      </c>
      <c r="H94" s="189">
        <f t="shared" si="34"/>
        <v>0</v>
      </c>
      <c r="I94" s="189">
        <f t="shared" si="34"/>
        <v>0</v>
      </c>
      <c r="J94" s="189">
        <f t="shared" si="34"/>
        <v>0</v>
      </c>
      <c r="K94" s="189">
        <f t="shared" si="34"/>
        <v>0</v>
      </c>
      <c r="L94" s="189">
        <f t="shared" si="34"/>
        <v>0</v>
      </c>
      <c r="M94" s="189">
        <f t="shared" si="34"/>
        <v>0</v>
      </c>
      <c r="N94" s="189">
        <f t="shared" si="34"/>
        <v>0</v>
      </c>
      <c r="O94" s="189">
        <f t="shared" si="34"/>
        <v>0</v>
      </c>
      <c r="P94" s="189">
        <f t="shared" si="34"/>
        <v>0</v>
      </c>
      <c r="Q94" s="189">
        <f t="shared" si="34"/>
        <v>0</v>
      </c>
      <c r="R94" s="189">
        <f t="shared" si="34"/>
        <v>0</v>
      </c>
      <c r="S94" s="189">
        <f t="shared" si="34"/>
        <v>0</v>
      </c>
      <c r="T94" s="189">
        <f t="shared" si="34"/>
        <v>0</v>
      </c>
      <c r="U94" s="189">
        <f t="shared" si="34"/>
        <v>0</v>
      </c>
      <c r="V94" s="189">
        <f t="shared" si="34"/>
        <v>0</v>
      </c>
      <c r="W94" s="189">
        <f t="shared" si="34"/>
        <v>0</v>
      </c>
      <c r="X94" s="189">
        <f t="shared" si="34"/>
        <v>0</v>
      </c>
      <c r="Y94" s="189">
        <f t="shared" si="34"/>
        <v>0</v>
      </c>
      <c r="Z94" s="189">
        <f t="shared" si="34"/>
        <v>0</v>
      </c>
      <c r="AA94" s="189">
        <f t="shared" si="34"/>
        <v>0</v>
      </c>
      <c r="AB94" s="189">
        <f t="shared" si="34"/>
        <v>0</v>
      </c>
      <c r="AC94" s="189">
        <f t="shared" si="34"/>
        <v>0</v>
      </c>
      <c r="AD94" s="189">
        <f t="shared" si="34"/>
        <v>0</v>
      </c>
      <c r="AE94" s="189">
        <f t="shared" si="34"/>
        <v>0</v>
      </c>
      <c r="AF94" s="189">
        <f t="shared" si="34"/>
        <v>0</v>
      </c>
      <c r="AG94" s="189">
        <f t="shared" si="34"/>
        <v>0</v>
      </c>
      <c r="AH94" s="189">
        <f t="shared" si="34"/>
        <v>0</v>
      </c>
      <c r="AI94" s="189">
        <f t="shared" si="34"/>
        <v>0</v>
      </c>
      <c r="AJ94" s="189">
        <f t="shared" si="34"/>
        <v>0</v>
      </c>
      <c r="AK94" s="189">
        <f t="shared" si="34"/>
        <v>0</v>
      </c>
      <c r="AL94" s="189">
        <f t="shared" si="34"/>
        <v>0</v>
      </c>
      <c r="AM94" s="189">
        <f t="shared" si="34"/>
        <v>0</v>
      </c>
      <c r="AN94" s="189">
        <f t="shared" si="34"/>
        <v>0</v>
      </c>
      <c r="AO94" s="189">
        <f t="shared" si="34"/>
        <v>0</v>
      </c>
      <c r="AP94" s="189">
        <f t="shared" si="34"/>
        <v>0</v>
      </c>
    </row>
    <row r="95" spans="1:42" x14ac:dyDescent="0.2">
      <c r="A95" s="27" t="s">
        <v>319</v>
      </c>
      <c r="B95" s="195">
        <f>-B684-B685</f>
        <v>0</v>
      </c>
      <c r="C95" s="195">
        <f t="shared" ref="C95:AP95" si="35">-C684-C685</f>
        <v>0</v>
      </c>
      <c r="D95" s="195">
        <f t="shared" si="35"/>
        <v>0</v>
      </c>
      <c r="E95" s="195">
        <f t="shared" si="35"/>
        <v>0</v>
      </c>
      <c r="F95" s="195">
        <f t="shared" si="35"/>
        <v>0</v>
      </c>
      <c r="G95" s="195">
        <f t="shared" si="35"/>
        <v>0</v>
      </c>
      <c r="H95" s="195">
        <f t="shared" si="35"/>
        <v>0</v>
      </c>
      <c r="I95" s="195">
        <f t="shared" si="35"/>
        <v>0</v>
      </c>
      <c r="J95" s="195">
        <f t="shared" si="35"/>
        <v>0</v>
      </c>
      <c r="K95" s="195">
        <f t="shared" si="35"/>
        <v>0</v>
      </c>
      <c r="L95" s="195">
        <f t="shared" si="35"/>
        <v>0</v>
      </c>
      <c r="M95" s="195">
        <f t="shared" si="35"/>
        <v>0</v>
      </c>
      <c r="N95" s="195">
        <f t="shared" si="35"/>
        <v>0</v>
      </c>
      <c r="O95" s="195">
        <f t="shared" si="35"/>
        <v>0</v>
      </c>
      <c r="P95" s="195">
        <f t="shared" si="35"/>
        <v>0</v>
      </c>
      <c r="Q95" s="195">
        <f t="shared" si="35"/>
        <v>0</v>
      </c>
      <c r="R95" s="195">
        <f t="shared" si="35"/>
        <v>0</v>
      </c>
      <c r="S95" s="195">
        <f t="shared" si="35"/>
        <v>0</v>
      </c>
      <c r="T95" s="195">
        <f t="shared" si="35"/>
        <v>0</v>
      </c>
      <c r="U95" s="195">
        <f t="shared" si="35"/>
        <v>0</v>
      </c>
      <c r="V95" s="195">
        <f t="shared" si="35"/>
        <v>0</v>
      </c>
      <c r="W95" s="195">
        <f t="shared" si="35"/>
        <v>0</v>
      </c>
      <c r="X95" s="195">
        <f t="shared" si="35"/>
        <v>0</v>
      </c>
      <c r="Y95" s="195">
        <f t="shared" si="35"/>
        <v>0</v>
      </c>
      <c r="Z95" s="195">
        <f t="shared" si="35"/>
        <v>0</v>
      </c>
      <c r="AA95" s="195">
        <f t="shared" si="35"/>
        <v>0</v>
      </c>
      <c r="AB95" s="195">
        <f t="shared" si="35"/>
        <v>0</v>
      </c>
      <c r="AC95" s="195">
        <f t="shared" si="35"/>
        <v>0</v>
      </c>
      <c r="AD95" s="195">
        <f t="shared" si="35"/>
        <v>0</v>
      </c>
      <c r="AE95" s="195">
        <f t="shared" si="35"/>
        <v>0</v>
      </c>
      <c r="AF95" s="195">
        <f t="shared" si="35"/>
        <v>0</v>
      </c>
      <c r="AG95" s="195">
        <f t="shared" si="35"/>
        <v>0</v>
      </c>
      <c r="AH95" s="195">
        <f t="shared" si="35"/>
        <v>0</v>
      </c>
      <c r="AI95" s="195">
        <f t="shared" si="35"/>
        <v>0</v>
      </c>
      <c r="AJ95" s="195">
        <f t="shared" si="35"/>
        <v>0</v>
      </c>
      <c r="AK95" s="195">
        <f t="shared" si="35"/>
        <v>0</v>
      </c>
      <c r="AL95" s="195">
        <f t="shared" si="35"/>
        <v>0</v>
      </c>
      <c r="AM95" s="195">
        <f t="shared" si="35"/>
        <v>0</v>
      </c>
      <c r="AN95" s="195">
        <f t="shared" si="35"/>
        <v>0</v>
      </c>
      <c r="AO95" s="195">
        <f t="shared" si="35"/>
        <v>0</v>
      </c>
      <c r="AP95" s="195">
        <f t="shared" si="35"/>
        <v>0</v>
      </c>
    </row>
    <row r="96" spans="1:42" x14ac:dyDescent="0.2">
      <c r="A96" s="27" t="s">
        <v>13</v>
      </c>
      <c r="B96" s="194">
        <f>SUM(B90:B95)</f>
        <v>0</v>
      </c>
      <c r="C96" s="194">
        <f t="shared" ref="C96:AP96" si="36">SUM(C90:C95)</f>
        <v>0</v>
      </c>
      <c r="D96" s="194">
        <f t="shared" si="36"/>
        <v>0</v>
      </c>
      <c r="E96" s="194">
        <f t="shared" si="36"/>
        <v>0</v>
      </c>
      <c r="F96" s="194">
        <f t="shared" si="36"/>
        <v>0</v>
      </c>
      <c r="G96" s="194">
        <f t="shared" si="36"/>
        <v>0</v>
      </c>
      <c r="H96" s="194">
        <f t="shared" si="36"/>
        <v>0</v>
      </c>
      <c r="I96" s="194">
        <f t="shared" si="36"/>
        <v>0</v>
      </c>
      <c r="J96" s="194">
        <f t="shared" si="36"/>
        <v>0</v>
      </c>
      <c r="K96" s="194">
        <f t="shared" si="36"/>
        <v>0</v>
      </c>
      <c r="L96" s="194">
        <f t="shared" si="36"/>
        <v>0</v>
      </c>
      <c r="M96" s="194">
        <f t="shared" si="36"/>
        <v>0</v>
      </c>
      <c r="N96" s="194">
        <f t="shared" si="36"/>
        <v>0</v>
      </c>
      <c r="O96" s="194">
        <f t="shared" si="36"/>
        <v>0</v>
      </c>
      <c r="P96" s="194">
        <f t="shared" si="36"/>
        <v>0</v>
      </c>
      <c r="Q96" s="194">
        <f t="shared" si="36"/>
        <v>0</v>
      </c>
      <c r="R96" s="194">
        <f t="shared" si="36"/>
        <v>0</v>
      </c>
      <c r="S96" s="194">
        <f t="shared" si="36"/>
        <v>0</v>
      </c>
      <c r="T96" s="194">
        <f t="shared" si="36"/>
        <v>0</v>
      </c>
      <c r="U96" s="194">
        <f t="shared" si="36"/>
        <v>0</v>
      </c>
      <c r="V96" s="194">
        <f t="shared" si="36"/>
        <v>0</v>
      </c>
      <c r="W96" s="194">
        <f t="shared" si="36"/>
        <v>0</v>
      </c>
      <c r="X96" s="194">
        <f t="shared" si="36"/>
        <v>0</v>
      </c>
      <c r="Y96" s="194">
        <f t="shared" si="36"/>
        <v>0</v>
      </c>
      <c r="Z96" s="194">
        <f t="shared" si="36"/>
        <v>0</v>
      </c>
      <c r="AA96" s="194">
        <f t="shared" si="36"/>
        <v>0</v>
      </c>
      <c r="AB96" s="194">
        <f t="shared" si="36"/>
        <v>0</v>
      </c>
      <c r="AC96" s="194">
        <f t="shared" si="36"/>
        <v>0</v>
      </c>
      <c r="AD96" s="194">
        <f t="shared" si="36"/>
        <v>0</v>
      </c>
      <c r="AE96" s="194">
        <f t="shared" si="36"/>
        <v>0</v>
      </c>
      <c r="AF96" s="194">
        <f t="shared" si="36"/>
        <v>0</v>
      </c>
      <c r="AG96" s="194">
        <f t="shared" si="36"/>
        <v>0</v>
      </c>
      <c r="AH96" s="194">
        <f t="shared" si="36"/>
        <v>0</v>
      </c>
      <c r="AI96" s="194">
        <f t="shared" si="36"/>
        <v>0</v>
      </c>
      <c r="AJ96" s="194">
        <f t="shared" si="36"/>
        <v>0</v>
      </c>
      <c r="AK96" s="194">
        <f t="shared" si="36"/>
        <v>0</v>
      </c>
      <c r="AL96" s="194">
        <f t="shared" si="36"/>
        <v>0</v>
      </c>
      <c r="AM96" s="194">
        <f t="shared" si="36"/>
        <v>0</v>
      </c>
      <c r="AN96" s="194">
        <f t="shared" si="36"/>
        <v>0</v>
      </c>
      <c r="AO96" s="194">
        <f t="shared" si="36"/>
        <v>0</v>
      </c>
      <c r="AP96" s="194">
        <f t="shared" si="36"/>
        <v>0</v>
      </c>
    </row>
    <row r="97" spans="1:42" x14ac:dyDescent="0.2">
      <c r="A97" s="23" t="s">
        <v>261</v>
      </c>
    </row>
    <row r="98" spans="1:42" x14ac:dyDescent="0.2">
      <c r="A98" s="27" t="s">
        <v>320</v>
      </c>
      <c r="B98" s="189">
        <f>B621</f>
        <v>0</v>
      </c>
      <c r="C98" s="189">
        <f t="shared" ref="C98:AP98" si="37">C621</f>
        <v>0</v>
      </c>
      <c r="D98" s="189">
        <f t="shared" si="37"/>
        <v>0</v>
      </c>
      <c r="E98" s="189">
        <f t="shared" si="37"/>
        <v>0</v>
      </c>
      <c r="F98" s="189">
        <f t="shared" si="37"/>
        <v>0</v>
      </c>
      <c r="G98" s="189">
        <f t="shared" si="37"/>
        <v>0</v>
      </c>
      <c r="H98" s="189">
        <f t="shared" si="37"/>
        <v>0</v>
      </c>
      <c r="I98" s="189">
        <f t="shared" si="37"/>
        <v>0</v>
      </c>
      <c r="J98" s="189">
        <f t="shared" si="37"/>
        <v>0</v>
      </c>
      <c r="K98" s="189">
        <f t="shared" si="37"/>
        <v>0</v>
      </c>
      <c r="L98" s="189">
        <f t="shared" si="37"/>
        <v>0</v>
      </c>
      <c r="M98" s="189">
        <f t="shared" si="37"/>
        <v>0</v>
      </c>
      <c r="N98" s="189">
        <f t="shared" si="37"/>
        <v>0</v>
      </c>
      <c r="O98" s="189">
        <f t="shared" si="37"/>
        <v>0</v>
      </c>
      <c r="P98" s="189">
        <f t="shared" si="37"/>
        <v>0</v>
      </c>
      <c r="Q98" s="189">
        <f t="shared" si="37"/>
        <v>0</v>
      </c>
      <c r="R98" s="189">
        <f t="shared" si="37"/>
        <v>0</v>
      </c>
      <c r="S98" s="189">
        <f t="shared" si="37"/>
        <v>0</v>
      </c>
      <c r="T98" s="189">
        <f t="shared" si="37"/>
        <v>0</v>
      </c>
      <c r="U98" s="189">
        <f t="shared" si="37"/>
        <v>0</v>
      </c>
      <c r="V98" s="189">
        <f t="shared" si="37"/>
        <v>0</v>
      </c>
      <c r="W98" s="189">
        <f t="shared" si="37"/>
        <v>0</v>
      </c>
      <c r="X98" s="189">
        <f t="shared" si="37"/>
        <v>0</v>
      </c>
      <c r="Y98" s="189">
        <f t="shared" si="37"/>
        <v>0</v>
      </c>
      <c r="Z98" s="189">
        <f t="shared" si="37"/>
        <v>0</v>
      </c>
      <c r="AA98" s="189">
        <f t="shared" si="37"/>
        <v>0</v>
      </c>
      <c r="AB98" s="189">
        <f t="shared" si="37"/>
        <v>0</v>
      </c>
      <c r="AC98" s="189">
        <f t="shared" si="37"/>
        <v>0</v>
      </c>
      <c r="AD98" s="189">
        <f t="shared" si="37"/>
        <v>0</v>
      </c>
      <c r="AE98" s="189">
        <f t="shared" si="37"/>
        <v>0</v>
      </c>
      <c r="AF98" s="189">
        <f t="shared" si="37"/>
        <v>0</v>
      </c>
      <c r="AG98" s="189">
        <f t="shared" si="37"/>
        <v>0</v>
      </c>
      <c r="AH98" s="189">
        <f t="shared" si="37"/>
        <v>0</v>
      </c>
      <c r="AI98" s="189">
        <f t="shared" si="37"/>
        <v>0</v>
      </c>
      <c r="AJ98" s="189">
        <f t="shared" si="37"/>
        <v>0</v>
      </c>
      <c r="AK98" s="189">
        <f t="shared" si="37"/>
        <v>0</v>
      </c>
      <c r="AL98" s="189">
        <f t="shared" si="37"/>
        <v>0</v>
      </c>
      <c r="AM98" s="189">
        <f t="shared" si="37"/>
        <v>0</v>
      </c>
      <c r="AN98" s="189">
        <f t="shared" si="37"/>
        <v>0</v>
      </c>
      <c r="AO98" s="189">
        <f t="shared" si="37"/>
        <v>0</v>
      </c>
      <c r="AP98" s="189">
        <f t="shared" si="37"/>
        <v>0</v>
      </c>
    </row>
    <row r="99" spans="1:42" x14ac:dyDescent="0.2">
      <c r="A99" s="27" t="s">
        <v>321</v>
      </c>
      <c r="B99" s="189">
        <f>B653</f>
        <v>0</v>
      </c>
      <c r="C99" s="189">
        <f t="shared" ref="C99:AP99" si="38">C653</f>
        <v>0</v>
      </c>
      <c r="D99" s="189">
        <f t="shared" si="38"/>
        <v>0</v>
      </c>
      <c r="E99" s="189">
        <f t="shared" si="38"/>
        <v>0</v>
      </c>
      <c r="F99" s="189">
        <f t="shared" si="38"/>
        <v>0</v>
      </c>
      <c r="G99" s="189">
        <f t="shared" si="38"/>
        <v>0</v>
      </c>
      <c r="H99" s="189">
        <f t="shared" si="38"/>
        <v>0</v>
      </c>
      <c r="I99" s="189">
        <f t="shared" si="38"/>
        <v>0</v>
      </c>
      <c r="J99" s="189">
        <f t="shared" si="38"/>
        <v>0</v>
      </c>
      <c r="K99" s="189">
        <f t="shared" si="38"/>
        <v>0</v>
      </c>
      <c r="L99" s="189">
        <f t="shared" si="38"/>
        <v>0</v>
      </c>
      <c r="M99" s="189">
        <f t="shared" si="38"/>
        <v>0</v>
      </c>
      <c r="N99" s="189">
        <f t="shared" si="38"/>
        <v>0</v>
      </c>
      <c r="O99" s="189">
        <f t="shared" si="38"/>
        <v>0</v>
      </c>
      <c r="P99" s="189">
        <f t="shared" si="38"/>
        <v>0</v>
      </c>
      <c r="Q99" s="189">
        <f t="shared" si="38"/>
        <v>0</v>
      </c>
      <c r="R99" s="189">
        <f t="shared" si="38"/>
        <v>0</v>
      </c>
      <c r="S99" s="189">
        <f t="shared" si="38"/>
        <v>0</v>
      </c>
      <c r="T99" s="189">
        <f t="shared" si="38"/>
        <v>0</v>
      </c>
      <c r="U99" s="189">
        <f t="shared" si="38"/>
        <v>0</v>
      </c>
      <c r="V99" s="189">
        <f t="shared" si="38"/>
        <v>0</v>
      </c>
      <c r="W99" s="189">
        <f t="shared" si="38"/>
        <v>0</v>
      </c>
      <c r="X99" s="189">
        <f t="shared" si="38"/>
        <v>0</v>
      </c>
      <c r="Y99" s="189">
        <f t="shared" si="38"/>
        <v>0</v>
      </c>
      <c r="Z99" s="189">
        <f t="shared" si="38"/>
        <v>0</v>
      </c>
      <c r="AA99" s="189">
        <f t="shared" si="38"/>
        <v>0</v>
      </c>
      <c r="AB99" s="189">
        <f t="shared" si="38"/>
        <v>0</v>
      </c>
      <c r="AC99" s="189">
        <f t="shared" si="38"/>
        <v>0</v>
      </c>
      <c r="AD99" s="189">
        <f t="shared" si="38"/>
        <v>0</v>
      </c>
      <c r="AE99" s="189">
        <f t="shared" si="38"/>
        <v>0</v>
      </c>
      <c r="AF99" s="189">
        <f t="shared" si="38"/>
        <v>0</v>
      </c>
      <c r="AG99" s="189">
        <f t="shared" si="38"/>
        <v>0</v>
      </c>
      <c r="AH99" s="189">
        <f t="shared" si="38"/>
        <v>0</v>
      </c>
      <c r="AI99" s="189">
        <f t="shared" si="38"/>
        <v>0</v>
      </c>
      <c r="AJ99" s="189">
        <f t="shared" si="38"/>
        <v>0</v>
      </c>
      <c r="AK99" s="189">
        <f t="shared" si="38"/>
        <v>0</v>
      </c>
      <c r="AL99" s="189">
        <f t="shared" si="38"/>
        <v>0</v>
      </c>
      <c r="AM99" s="189">
        <f t="shared" si="38"/>
        <v>0</v>
      </c>
      <c r="AN99" s="189">
        <f t="shared" si="38"/>
        <v>0</v>
      </c>
      <c r="AO99" s="189">
        <f t="shared" si="38"/>
        <v>0</v>
      </c>
      <c r="AP99" s="189">
        <f t="shared" si="38"/>
        <v>0</v>
      </c>
    </row>
    <row r="100" spans="1:42" x14ac:dyDescent="0.2">
      <c r="A100" s="27" t="s">
        <v>322</v>
      </c>
      <c r="B100" s="195">
        <f>B685</f>
        <v>0</v>
      </c>
      <c r="C100" s="195">
        <f t="shared" ref="C100:AP100" si="39">C685</f>
        <v>0</v>
      </c>
      <c r="D100" s="195">
        <f t="shared" si="39"/>
        <v>0</v>
      </c>
      <c r="E100" s="195">
        <f t="shared" si="39"/>
        <v>0</v>
      </c>
      <c r="F100" s="195">
        <f t="shared" si="39"/>
        <v>0</v>
      </c>
      <c r="G100" s="195">
        <f t="shared" si="39"/>
        <v>0</v>
      </c>
      <c r="H100" s="195">
        <f t="shared" si="39"/>
        <v>0</v>
      </c>
      <c r="I100" s="195">
        <f t="shared" si="39"/>
        <v>0</v>
      </c>
      <c r="J100" s="195">
        <f t="shared" si="39"/>
        <v>0</v>
      </c>
      <c r="K100" s="195">
        <f t="shared" si="39"/>
        <v>0</v>
      </c>
      <c r="L100" s="195">
        <f t="shared" si="39"/>
        <v>0</v>
      </c>
      <c r="M100" s="195">
        <f t="shared" si="39"/>
        <v>0</v>
      </c>
      <c r="N100" s="195">
        <f t="shared" si="39"/>
        <v>0</v>
      </c>
      <c r="O100" s="195">
        <f t="shared" si="39"/>
        <v>0</v>
      </c>
      <c r="P100" s="195">
        <f t="shared" si="39"/>
        <v>0</v>
      </c>
      <c r="Q100" s="195">
        <f t="shared" si="39"/>
        <v>0</v>
      </c>
      <c r="R100" s="195">
        <f t="shared" si="39"/>
        <v>0</v>
      </c>
      <c r="S100" s="195">
        <f t="shared" si="39"/>
        <v>0</v>
      </c>
      <c r="T100" s="195">
        <f t="shared" si="39"/>
        <v>0</v>
      </c>
      <c r="U100" s="195">
        <f t="shared" si="39"/>
        <v>0</v>
      </c>
      <c r="V100" s="195">
        <f t="shared" si="39"/>
        <v>0</v>
      </c>
      <c r="W100" s="195">
        <f t="shared" si="39"/>
        <v>0</v>
      </c>
      <c r="X100" s="195">
        <f t="shared" si="39"/>
        <v>0</v>
      </c>
      <c r="Y100" s="195">
        <f t="shared" si="39"/>
        <v>0</v>
      </c>
      <c r="Z100" s="195">
        <f t="shared" si="39"/>
        <v>0</v>
      </c>
      <c r="AA100" s="195">
        <f t="shared" si="39"/>
        <v>0</v>
      </c>
      <c r="AB100" s="195">
        <f t="shared" si="39"/>
        <v>0</v>
      </c>
      <c r="AC100" s="195">
        <f t="shared" si="39"/>
        <v>0</v>
      </c>
      <c r="AD100" s="195">
        <f t="shared" si="39"/>
        <v>0</v>
      </c>
      <c r="AE100" s="195">
        <f t="shared" si="39"/>
        <v>0</v>
      </c>
      <c r="AF100" s="195">
        <f t="shared" si="39"/>
        <v>0</v>
      </c>
      <c r="AG100" s="195">
        <f t="shared" si="39"/>
        <v>0</v>
      </c>
      <c r="AH100" s="195">
        <f t="shared" si="39"/>
        <v>0</v>
      </c>
      <c r="AI100" s="195">
        <f t="shared" si="39"/>
        <v>0</v>
      </c>
      <c r="AJ100" s="195">
        <f t="shared" si="39"/>
        <v>0</v>
      </c>
      <c r="AK100" s="195">
        <f t="shared" si="39"/>
        <v>0</v>
      </c>
      <c r="AL100" s="195">
        <f t="shared" si="39"/>
        <v>0</v>
      </c>
      <c r="AM100" s="195">
        <f t="shared" si="39"/>
        <v>0</v>
      </c>
      <c r="AN100" s="195">
        <f t="shared" si="39"/>
        <v>0</v>
      </c>
      <c r="AO100" s="195">
        <f t="shared" si="39"/>
        <v>0</v>
      </c>
      <c r="AP100" s="195">
        <f t="shared" si="39"/>
        <v>0</v>
      </c>
    </row>
    <row r="101" spans="1:42" x14ac:dyDescent="0.2">
      <c r="A101" s="27" t="s">
        <v>13</v>
      </c>
      <c r="B101" s="274">
        <f>SUM(B98:B100)</f>
        <v>0</v>
      </c>
      <c r="C101" s="274">
        <f t="shared" ref="C101:AP101" si="40">SUM(C98:C100)</f>
        <v>0</v>
      </c>
      <c r="D101" s="274">
        <f t="shared" si="40"/>
        <v>0</v>
      </c>
      <c r="E101" s="274">
        <f t="shared" si="40"/>
        <v>0</v>
      </c>
      <c r="F101" s="274">
        <f t="shared" si="40"/>
        <v>0</v>
      </c>
      <c r="G101" s="274">
        <f t="shared" si="40"/>
        <v>0</v>
      </c>
      <c r="H101" s="274">
        <f t="shared" si="40"/>
        <v>0</v>
      </c>
      <c r="I101" s="274">
        <f t="shared" si="40"/>
        <v>0</v>
      </c>
      <c r="J101" s="274">
        <f t="shared" si="40"/>
        <v>0</v>
      </c>
      <c r="K101" s="274">
        <f t="shared" si="40"/>
        <v>0</v>
      </c>
      <c r="L101" s="274">
        <f t="shared" si="40"/>
        <v>0</v>
      </c>
      <c r="M101" s="274">
        <f t="shared" si="40"/>
        <v>0</v>
      </c>
      <c r="N101" s="274">
        <f t="shared" si="40"/>
        <v>0</v>
      </c>
      <c r="O101" s="274">
        <f t="shared" si="40"/>
        <v>0</v>
      </c>
      <c r="P101" s="274">
        <f t="shared" si="40"/>
        <v>0</v>
      </c>
      <c r="Q101" s="274">
        <f t="shared" si="40"/>
        <v>0</v>
      </c>
      <c r="R101" s="274">
        <f t="shared" si="40"/>
        <v>0</v>
      </c>
      <c r="S101" s="274">
        <f t="shared" si="40"/>
        <v>0</v>
      </c>
      <c r="T101" s="274">
        <f t="shared" si="40"/>
        <v>0</v>
      </c>
      <c r="U101" s="274">
        <f t="shared" si="40"/>
        <v>0</v>
      </c>
      <c r="V101" s="274">
        <f t="shared" si="40"/>
        <v>0</v>
      </c>
      <c r="W101" s="274">
        <f t="shared" si="40"/>
        <v>0</v>
      </c>
      <c r="X101" s="274">
        <f t="shared" si="40"/>
        <v>0</v>
      </c>
      <c r="Y101" s="274">
        <f t="shared" si="40"/>
        <v>0</v>
      </c>
      <c r="Z101" s="274">
        <f t="shared" si="40"/>
        <v>0</v>
      </c>
      <c r="AA101" s="274">
        <f t="shared" si="40"/>
        <v>0</v>
      </c>
      <c r="AB101" s="274">
        <f t="shared" si="40"/>
        <v>0</v>
      </c>
      <c r="AC101" s="274">
        <f t="shared" si="40"/>
        <v>0</v>
      </c>
      <c r="AD101" s="274">
        <f t="shared" si="40"/>
        <v>0</v>
      </c>
      <c r="AE101" s="274">
        <f t="shared" si="40"/>
        <v>0</v>
      </c>
      <c r="AF101" s="274">
        <f t="shared" si="40"/>
        <v>0</v>
      </c>
      <c r="AG101" s="274">
        <f t="shared" si="40"/>
        <v>0</v>
      </c>
      <c r="AH101" s="274">
        <f t="shared" si="40"/>
        <v>0</v>
      </c>
      <c r="AI101" s="274">
        <f t="shared" si="40"/>
        <v>0</v>
      </c>
      <c r="AJ101" s="274">
        <f t="shared" si="40"/>
        <v>0</v>
      </c>
      <c r="AK101" s="274">
        <f t="shared" si="40"/>
        <v>0</v>
      </c>
      <c r="AL101" s="274">
        <f t="shared" si="40"/>
        <v>0</v>
      </c>
      <c r="AM101" s="274">
        <f t="shared" si="40"/>
        <v>0</v>
      </c>
      <c r="AN101" s="274">
        <f t="shared" si="40"/>
        <v>0</v>
      </c>
      <c r="AO101" s="274">
        <f t="shared" si="40"/>
        <v>0</v>
      </c>
      <c r="AP101" s="274">
        <f t="shared" si="40"/>
        <v>0</v>
      </c>
    </row>
    <row r="102" spans="1:42" x14ac:dyDescent="0.2">
      <c r="A102" s="275" t="s">
        <v>13</v>
      </c>
      <c r="B102" s="202">
        <f>B88+B96+B101</f>
        <v>0</v>
      </c>
      <c r="C102" s="202">
        <f t="shared" ref="C102:AP102" si="41">C88+C96+C101</f>
        <v>0</v>
      </c>
      <c r="D102" s="202">
        <f t="shared" si="41"/>
        <v>0</v>
      </c>
      <c r="E102" s="202">
        <f t="shared" si="41"/>
        <v>0</v>
      </c>
      <c r="F102" s="202">
        <f t="shared" si="41"/>
        <v>0</v>
      </c>
      <c r="G102" s="202">
        <f t="shared" si="41"/>
        <v>0</v>
      </c>
      <c r="H102" s="202">
        <f t="shared" si="41"/>
        <v>0</v>
      </c>
      <c r="I102" s="202">
        <f t="shared" si="41"/>
        <v>0</v>
      </c>
      <c r="J102" s="202">
        <f t="shared" si="41"/>
        <v>0</v>
      </c>
      <c r="K102" s="202">
        <f t="shared" si="41"/>
        <v>0</v>
      </c>
      <c r="L102" s="202">
        <f t="shared" si="41"/>
        <v>0</v>
      </c>
      <c r="M102" s="202">
        <f t="shared" si="41"/>
        <v>0</v>
      </c>
      <c r="N102" s="202">
        <f t="shared" si="41"/>
        <v>0</v>
      </c>
      <c r="O102" s="202">
        <f t="shared" si="41"/>
        <v>0</v>
      </c>
      <c r="P102" s="202">
        <f t="shared" si="41"/>
        <v>0</v>
      </c>
      <c r="Q102" s="202">
        <f t="shared" si="41"/>
        <v>0</v>
      </c>
      <c r="R102" s="202">
        <f t="shared" si="41"/>
        <v>0</v>
      </c>
      <c r="S102" s="202">
        <f t="shared" si="41"/>
        <v>0</v>
      </c>
      <c r="T102" s="202">
        <f t="shared" si="41"/>
        <v>0</v>
      </c>
      <c r="U102" s="202">
        <f t="shared" si="41"/>
        <v>0</v>
      </c>
      <c r="V102" s="202">
        <f t="shared" si="41"/>
        <v>0</v>
      </c>
      <c r="W102" s="202">
        <f t="shared" si="41"/>
        <v>0</v>
      </c>
      <c r="X102" s="202">
        <f t="shared" si="41"/>
        <v>0</v>
      </c>
      <c r="Y102" s="202">
        <f t="shared" si="41"/>
        <v>0</v>
      </c>
      <c r="Z102" s="202">
        <f t="shared" si="41"/>
        <v>0</v>
      </c>
      <c r="AA102" s="202">
        <f t="shared" si="41"/>
        <v>0</v>
      </c>
      <c r="AB102" s="202">
        <f t="shared" si="41"/>
        <v>0</v>
      </c>
      <c r="AC102" s="202">
        <f t="shared" si="41"/>
        <v>0</v>
      </c>
      <c r="AD102" s="202">
        <f t="shared" si="41"/>
        <v>0</v>
      </c>
      <c r="AE102" s="202">
        <f t="shared" si="41"/>
        <v>0</v>
      </c>
      <c r="AF102" s="202">
        <f t="shared" si="41"/>
        <v>0</v>
      </c>
      <c r="AG102" s="202">
        <f t="shared" si="41"/>
        <v>0</v>
      </c>
      <c r="AH102" s="202">
        <f t="shared" si="41"/>
        <v>0</v>
      </c>
      <c r="AI102" s="202">
        <f t="shared" si="41"/>
        <v>0</v>
      </c>
      <c r="AJ102" s="202">
        <f t="shared" si="41"/>
        <v>0</v>
      </c>
      <c r="AK102" s="202">
        <f t="shared" si="41"/>
        <v>0</v>
      </c>
      <c r="AL102" s="202">
        <f t="shared" si="41"/>
        <v>0</v>
      </c>
      <c r="AM102" s="202">
        <f t="shared" si="41"/>
        <v>0</v>
      </c>
      <c r="AN102" s="202">
        <f t="shared" si="41"/>
        <v>0</v>
      </c>
      <c r="AO102" s="202">
        <f t="shared" si="41"/>
        <v>0</v>
      </c>
      <c r="AP102" s="202">
        <f t="shared" si="41"/>
        <v>0</v>
      </c>
    </row>
    <row r="103" spans="1:42" x14ac:dyDescent="0.2">
      <c r="A103" s="23"/>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
      <c r="A104" s="25" t="s">
        <v>71</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3" t="s">
        <v>227</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117" t="s">
        <v>277</v>
      </c>
      <c r="B106" s="194">
        <f>C537+C543</f>
        <v>0</v>
      </c>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row>
    <row r="107" spans="1:42" x14ac:dyDescent="0.2">
      <c r="A107" s="117" t="s">
        <v>278</v>
      </c>
      <c r="B107" s="189">
        <f>C550</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117" t="s">
        <v>228</v>
      </c>
      <c r="B108" s="195">
        <f>IF(DebtPercent="Calculated",B588,B589)</f>
        <v>0</v>
      </c>
      <c r="C108" s="189"/>
      <c r="D108" s="189"/>
      <c r="E108" s="189"/>
      <c r="F108" s="189"/>
      <c r="G108" s="189"/>
      <c r="H108" s="189"/>
      <c r="I108" s="189"/>
      <c r="J108" s="189"/>
      <c r="K108" s="189"/>
      <c r="L108" s="189"/>
      <c r="M108" s="189"/>
      <c r="N108" s="189"/>
      <c r="O108" s="189"/>
      <c r="P108" s="189"/>
      <c r="Q108" s="189"/>
      <c r="R108" s="189"/>
      <c r="S108" s="189"/>
      <c r="T108" s="189"/>
      <c r="U108" s="189"/>
      <c r="V108" s="189"/>
      <c r="W108" s="189"/>
      <c r="X108" s="189"/>
      <c r="Y108" s="189"/>
      <c r="Z108" s="189"/>
      <c r="AA108" s="189"/>
      <c r="AB108" s="189"/>
      <c r="AC108" s="189"/>
      <c r="AD108" s="189"/>
      <c r="AE108" s="189"/>
      <c r="AF108" s="189"/>
      <c r="AG108" s="189"/>
      <c r="AH108" s="189"/>
      <c r="AI108" s="189"/>
      <c r="AJ108" s="189"/>
      <c r="AK108" s="189"/>
      <c r="AL108" s="189"/>
      <c r="AM108" s="189"/>
      <c r="AN108" s="189"/>
      <c r="AO108" s="189"/>
      <c r="AP108" s="189"/>
    </row>
    <row r="109" spans="1:42" x14ac:dyDescent="0.2">
      <c r="A109" s="117" t="s">
        <v>13</v>
      </c>
      <c r="B109" s="194">
        <f>SUM(B106:B108)</f>
        <v>0</v>
      </c>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row>
    <row r="110" spans="1:42" x14ac:dyDescent="0.2">
      <c r="A110" s="23" t="s">
        <v>226</v>
      </c>
      <c r="B110" s="194">
        <f>-B102-B108</f>
        <v>0</v>
      </c>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23" t="s">
        <v>225</v>
      </c>
      <c r="B111" s="195">
        <v>0</v>
      </c>
      <c r="C111" s="195">
        <f>-C576</f>
        <v>0</v>
      </c>
      <c r="D111" s="195">
        <f t="shared" ref="D111:AP111" si="42">-D576</f>
        <v>0</v>
      </c>
      <c r="E111" s="195">
        <f t="shared" si="42"/>
        <v>0</v>
      </c>
      <c r="F111" s="195">
        <f t="shared" si="42"/>
        <v>0</v>
      </c>
      <c r="G111" s="195">
        <f t="shared" si="42"/>
        <v>0</v>
      </c>
      <c r="H111" s="195">
        <f t="shared" si="42"/>
        <v>0</v>
      </c>
      <c r="I111" s="195">
        <f t="shared" si="42"/>
        <v>0</v>
      </c>
      <c r="J111" s="195">
        <f t="shared" si="42"/>
        <v>0</v>
      </c>
      <c r="K111" s="195">
        <f t="shared" si="42"/>
        <v>0</v>
      </c>
      <c r="L111" s="195">
        <f t="shared" si="42"/>
        <v>0</v>
      </c>
      <c r="M111" s="195">
        <f t="shared" si="42"/>
        <v>0</v>
      </c>
      <c r="N111" s="195">
        <f t="shared" si="42"/>
        <v>0</v>
      </c>
      <c r="O111" s="195">
        <f t="shared" si="42"/>
        <v>0</v>
      </c>
      <c r="P111" s="195">
        <f t="shared" si="42"/>
        <v>0</v>
      </c>
      <c r="Q111" s="195">
        <f t="shared" si="42"/>
        <v>0</v>
      </c>
      <c r="R111" s="195">
        <f t="shared" si="42"/>
        <v>0</v>
      </c>
      <c r="S111" s="195">
        <f t="shared" si="42"/>
        <v>0</v>
      </c>
      <c r="T111" s="195">
        <f t="shared" si="42"/>
        <v>0</v>
      </c>
      <c r="U111" s="195">
        <f t="shared" si="42"/>
        <v>0</v>
      </c>
      <c r="V111" s="195">
        <f t="shared" si="42"/>
        <v>0</v>
      </c>
      <c r="W111" s="195">
        <f t="shared" si="42"/>
        <v>0</v>
      </c>
      <c r="X111" s="195">
        <f t="shared" si="42"/>
        <v>0</v>
      </c>
      <c r="Y111" s="195">
        <f t="shared" si="42"/>
        <v>0</v>
      </c>
      <c r="Z111" s="195">
        <f t="shared" si="42"/>
        <v>0</v>
      </c>
      <c r="AA111" s="195">
        <f t="shared" si="42"/>
        <v>0</v>
      </c>
      <c r="AB111" s="195">
        <f t="shared" si="42"/>
        <v>0</v>
      </c>
      <c r="AC111" s="195">
        <f t="shared" si="42"/>
        <v>0</v>
      </c>
      <c r="AD111" s="195">
        <f t="shared" si="42"/>
        <v>0</v>
      </c>
      <c r="AE111" s="195">
        <f t="shared" si="42"/>
        <v>0</v>
      </c>
      <c r="AF111" s="195">
        <f t="shared" si="42"/>
        <v>0</v>
      </c>
      <c r="AG111" s="195">
        <f t="shared" si="42"/>
        <v>0</v>
      </c>
      <c r="AH111" s="195">
        <f t="shared" si="42"/>
        <v>0</v>
      </c>
      <c r="AI111" s="195">
        <f t="shared" si="42"/>
        <v>0</v>
      </c>
      <c r="AJ111" s="195">
        <f t="shared" si="42"/>
        <v>0</v>
      </c>
      <c r="AK111" s="195">
        <f t="shared" si="42"/>
        <v>0</v>
      </c>
      <c r="AL111" s="195">
        <f t="shared" si="42"/>
        <v>0</v>
      </c>
      <c r="AM111" s="195">
        <f t="shared" si="42"/>
        <v>0</v>
      </c>
      <c r="AN111" s="195">
        <f t="shared" si="42"/>
        <v>0</v>
      </c>
      <c r="AO111" s="195">
        <f t="shared" si="42"/>
        <v>0</v>
      </c>
      <c r="AP111" s="195">
        <f t="shared" si="42"/>
        <v>0</v>
      </c>
    </row>
    <row r="112" spans="1:42" x14ac:dyDescent="0.2">
      <c r="A112" s="276" t="s">
        <v>13</v>
      </c>
      <c r="B112" s="189">
        <f>SUM(B109:B111)</f>
        <v>0</v>
      </c>
      <c r="C112" s="274">
        <f>SUM(C109:C111)</f>
        <v>0</v>
      </c>
      <c r="D112" s="274">
        <f t="shared" ref="D112:AP112" si="43">SUM(D109:D111)</f>
        <v>0</v>
      </c>
      <c r="E112" s="274">
        <f t="shared" si="43"/>
        <v>0</v>
      </c>
      <c r="F112" s="274">
        <f t="shared" si="43"/>
        <v>0</v>
      </c>
      <c r="G112" s="274">
        <f t="shared" si="43"/>
        <v>0</v>
      </c>
      <c r="H112" s="274">
        <f t="shared" si="43"/>
        <v>0</v>
      </c>
      <c r="I112" s="274">
        <f t="shared" si="43"/>
        <v>0</v>
      </c>
      <c r="J112" s="274">
        <f t="shared" si="43"/>
        <v>0</v>
      </c>
      <c r="K112" s="274">
        <f t="shared" si="43"/>
        <v>0</v>
      </c>
      <c r="L112" s="274">
        <f t="shared" si="43"/>
        <v>0</v>
      </c>
      <c r="M112" s="274">
        <f t="shared" si="43"/>
        <v>0</v>
      </c>
      <c r="N112" s="274">
        <f t="shared" si="43"/>
        <v>0</v>
      </c>
      <c r="O112" s="274">
        <f t="shared" si="43"/>
        <v>0</v>
      </c>
      <c r="P112" s="274">
        <f t="shared" si="43"/>
        <v>0</v>
      </c>
      <c r="Q112" s="274">
        <f t="shared" si="43"/>
        <v>0</v>
      </c>
      <c r="R112" s="274">
        <f t="shared" si="43"/>
        <v>0</v>
      </c>
      <c r="S112" s="274">
        <f t="shared" si="43"/>
        <v>0</v>
      </c>
      <c r="T112" s="274">
        <f t="shared" si="43"/>
        <v>0</v>
      </c>
      <c r="U112" s="274">
        <f t="shared" si="43"/>
        <v>0</v>
      </c>
      <c r="V112" s="274">
        <f t="shared" si="43"/>
        <v>0</v>
      </c>
      <c r="W112" s="274">
        <f t="shared" si="43"/>
        <v>0</v>
      </c>
      <c r="X112" s="274">
        <f t="shared" si="43"/>
        <v>0</v>
      </c>
      <c r="Y112" s="274">
        <f t="shared" si="43"/>
        <v>0</v>
      </c>
      <c r="Z112" s="274">
        <f t="shared" si="43"/>
        <v>0</v>
      </c>
      <c r="AA112" s="274">
        <f t="shared" si="43"/>
        <v>0</v>
      </c>
      <c r="AB112" s="274">
        <f t="shared" si="43"/>
        <v>0</v>
      </c>
      <c r="AC112" s="274">
        <f t="shared" si="43"/>
        <v>0</v>
      </c>
      <c r="AD112" s="274">
        <f t="shared" si="43"/>
        <v>0</v>
      </c>
      <c r="AE112" s="274">
        <f t="shared" si="43"/>
        <v>0</v>
      </c>
      <c r="AF112" s="274">
        <f t="shared" si="43"/>
        <v>0</v>
      </c>
      <c r="AG112" s="274">
        <f t="shared" si="43"/>
        <v>0</v>
      </c>
      <c r="AH112" s="274">
        <f t="shared" si="43"/>
        <v>0</v>
      </c>
      <c r="AI112" s="274">
        <f t="shared" si="43"/>
        <v>0</v>
      </c>
      <c r="AJ112" s="274">
        <f t="shared" si="43"/>
        <v>0</v>
      </c>
      <c r="AK112" s="274">
        <f t="shared" si="43"/>
        <v>0</v>
      </c>
      <c r="AL112" s="274">
        <f t="shared" si="43"/>
        <v>0</v>
      </c>
      <c r="AM112" s="274">
        <f t="shared" si="43"/>
        <v>0</v>
      </c>
      <c r="AN112" s="274">
        <f t="shared" si="43"/>
        <v>0</v>
      </c>
      <c r="AO112" s="274">
        <f t="shared" si="43"/>
        <v>0</v>
      </c>
      <c r="AP112" s="274">
        <f t="shared" si="43"/>
        <v>0</v>
      </c>
    </row>
    <row r="113" spans="1:42" s="277" customFormat="1" ht="13.5" thickBot="1" x14ac:dyDescent="0.25">
      <c r="A113" s="276"/>
      <c r="B113" s="274"/>
      <c r="C113" s="274"/>
      <c r="D113" s="274"/>
      <c r="E113" s="274"/>
      <c r="F113" s="274"/>
      <c r="G113" s="274"/>
      <c r="H113" s="274"/>
      <c r="I113" s="274"/>
      <c r="J113" s="274"/>
      <c r="K113" s="274"/>
      <c r="L113" s="274"/>
      <c r="M113" s="274"/>
      <c r="N113" s="274"/>
      <c r="O113" s="274"/>
      <c r="P113" s="274"/>
      <c r="Q113" s="274"/>
      <c r="R113" s="274"/>
      <c r="S113" s="274"/>
      <c r="T113" s="274"/>
      <c r="U113" s="274"/>
      <c r="V113" s="274"/>
      <c r="W113" s="274"/>
      <c r="X113" s="274"/>
      <c r="Y113" s="274"/>
      <c r="Z113" s="274"/>
      <c r="AA113" s="274"/>
      <c r="AB113" s="274"/>
      <c r="AC113" s="274"/>
      <c r="AD113" s="274"/>
      <c r="AE113" s="274"/>
      <c r="AF113" s="274"/>
      <c r="AG113" s="274"/>
      <c r="AH113" s="274"/>
      <c r="AI113" s="274"/>
      <c r="AJ113" s="274"/>
      <c r="AK113" s="274"/>
      <c r="AL113" s="274"/>
      <c r="AM113" s="274"/>
      <c r="AN113" s="274"/>
      <c r="AO113" s="274"/>
      <c r="AP113" s="274"/>
    </row>
    <row r="114" spans="1:42" s="122" customFormat="1" ht="13.5" thickTop="1" x14ac:dyDescent="0.2">
      <c r="A114" s="109" t="s">
        <v>281</v>
      </c>
      <c r="B114" s="287"/>
      <c r="C114" s="287"/>
      <c r="D114" s="287"/>
      <c r="E114" s="287"/>
      <c r="F114" s="287"/>
      <c r="G114" s="287"/>
      <c r="H114" s="287"/>
      <c r="I114" s="287"/>
      <c r="J114" s="287"/>
      <c r="K114" s="287"/>
      <c r="L114" s="287"/>
      <c r="M114" s="287"/>
      <c r="N114" s="287"/>
      <c r="O114" s="287"/>
      <c r="P114" s="287"/>
      <c r="Q114" s="287"/>
      <c r="R114" s="287"/>
      <c r="S114" s="287"/>
      <c r="T114" s="287"/>
      <c r="U114" s="287"/>
      <c r="V114" s="287"/>
      <c r="W114" s="287"/>
      <c r="X114" s="287"/>
      <c r="Y114" s="287"/>
      <c r="Z114" s="287"/>
      <c r="AA114" s="287"/>
      <c r="AB114" s="287"/>
      <c r="AC114" s="287"/>
      <c r="AD114" s="287"/>
      <c r="AE114" s="287"/>
      <c r="AF114" s="287"/>
      <c r="AG114" s="287"/>
      <c r="AH114" s="287"/>
      <c r="AI114" s="287"/>
      <c r="AJ114" s="287"/>
      <c r="AK114" s="287"/>
      <c r="AL114" s="287"/>
      <c r="AM114" s="287"/>
      <c r="AN114" s="287"/>
      <c r="AO114" s="287"/>
      <c r="AP114" s="287"/>
    </row>
    <row r="115" spans="1:42" s="122" customFormat="1" x14ac:dyDescent="0.2">
      <c r="A115" s="29" t="s">
        <v>282</v>
      </c>
      <c r="G115" s="203"/>
      <c r="H115" s="203"/>
      <c r="I115" s="203"/>
      <c r="J115" s="203"/>
      <c r="K115" s="203"/>
      <c r="L115" s="203"/>
      <c r="M115" s="203"/>
      <c r="N115" s="203"/>
      <c r="O115" s="203"/>
      <c r="P115" s="203"/>
      <c r="Q115" s="203"/>
      <c r="R115" s="203"/>
      <c r="S115" s="203"/>
      <c r="T115" s="203"/>
      <c r="U115" s="203"/>
      <c r="V115" s="203"/>
      <c r="W115" s="203"/>
      <c r="X115" s="203"/>
      <c r="Y115" s="203"/>
      <c r="Z115" s="203"/>
      <c r="AA115" s="203"/>
      <c r="AB115" s="203"/>
      <c r="AC115" s="203"/>
      <c r="AD115" s="203"/>
      <c r="AE115" s="203"/>
      <c r="AF115" s="203"/>
      <c r="AG115" s="203"/>
      <c r="AH115" s="203"/>
      <c r="AI115" s="203"/>
      <c r="AJ115" s="203"/>
      <c r="AK115" s="203"/>
      <c r="AL115" s="203"/>
      <c r="AM115" s="203"/>
      <c r="AN115" s="203"/>
      <c r="AO115" s="203"/>
      <c r="AP115" s="203"/>
    </row>
    <row r="116" spans="1:42" x14ac:dyDescent="0.2">
      <c r="A116" s="117" t="s">
        <v>226</v>
      </c>
      <c r="B116" s="189">
        <f t="shared" ref="B116:AP116" si="44">-B110</f>
        <v>0</v>
      </c>
      <c r="C116" s="189">
        <f t="shared" si="44"/>
        <v>0</v>
      </c>
      <c r="D116" s="189">
        <f t="shared" si="44"/>
        <v>0</v>
      </c>
      <c r="E116" s="189">
        <f t="shared" si="44"/>
        <v>0</v>
      </c>
      <c r="F116" s="189">
        <f t="shared" si="44"/>
        <v>0</v>
      </c>
      <c r="G116" s="189">
        <f t="shared" si="44"/>
        <v>0</v>
      </c>
      <c r="H116" s="189">
        <f t="shared" si="44"/>
        <v>0</v>
      </c>
      <c r="I116" s="189">
        <f t="shared" si="44"/>
        <v>0</v>
      </c>
      <c r="J116" s="189">
        <f t="shared" si="44"/>
        <v>0</v>
      </c>
      <c r="K116" s="189">
        <f t="shared" si="44"/>
        <v>0</v>
      </c>
      <c r="L116" s="189">
        <f t="shared" si="44"/>
        <v>0</v>
      </c>
      <c r="M116" s="189">
        <f t="shared" si="44"/>
        <v>0</v>
      </c>
      <c r="N116" s="189">
        <f t="shared" si="44"/>
        <v>0</v>
      </c>
      <c r="O116" s="189">
        <f t="shared" si="44"/>
        <v>0</v>
      </c>
      <c r="P116" s="189">
        <f t="shared" si="44"/>
        <v>0</v>
      </c>
      <c r="Q116" s="189">
        <f t="shared" si="44"/>
        <v>0</v>
      </c>
      <c r="R116" s="189">
        <f t="shared" si="44"/>
        <v>0</v>
      </c>
      <c r="S116" s="189">
        <f t="shared" si="44"/>
        <v>0</v>
      </c>
      <c r="T116" s="189">
        <f t="shared" si="44"/>
        <v>0</v>
      </c>
      <c r="U116" s="189">
        <f t="shared" si="44"/>
        <v>0</v>
      </c>
      <c r="V116" s="189">
        <f t="shared" si="44"/>
        <v>0</v>
      </c>
      <c r="W116" s="189">
        <f t="shared" si="44"/>
        <v>0</v>
      </c>
      <c r="X116" s="189">
        <f t="shared" si="44"/>
        <v>0</v>
      </c>
      <c r="Y116" s="189">
        <f t="shared" si="44"/>
        <v>0</v>
      </c>
      <c r="Z116" s="189">
        <f t="shared" si="44"/>
        <v>0</v>
      </c>
      <c r="AA116" s="189">
        <f t="shared" si="44"/>
        <v>0</v>
      </c>
      <c r="AB116" s="189">
        <f t="shared" si="44"/>
        <v>0</v>
      </c>
      <c r="AC116" s="189">
        <f t="shared" si="44"/>
        <v>0</v>
      </c>
      <c r="AD116" s="189">
        <f t="shared" si="44"/>
        <v>0</v>
      </c>
      <c r="AE116" s="189">
        <f t="shared" si="44"/>
        <v>0</v>
      </c>
      <c r="AF116" s="189">
        <f t="shared" si="44"/>
        <v>0</v>
      </c>
      <c r="AG116" s="189">
        <f t="shared" si="44"/>
        <v>0</v>
      </c>
      <c r="AH116" s="189">
        <f t="shared" si="44"/>
        <v>0</v>
      </c>
      <c r="AI116" s="189">
        <f t="shared" si="44"/>
        <v>0</v>
      </c>
      <c r="AJ116" s="189">
        <f t="shared" si="44"/>
        <v>0</v>
      </c>
      <c r="AK116" s="189">
        <f t="shared" si="44"/>
        <v>0</v>
      </c>
      <c r="AL116" s="189">
        <f t="shared" si="44"/>
        <v>0</v>
      </c>
      <c r="AM116" s="189">
        <f t="shared" si="44"/>
        <v>0</v>
      </c>
      <c r="AN116" s="189">
        <f t="shared" si="44"/>
        <v>0</v>
      </c>
      <c r="AO116" s="189">
        <f t="shared" si="44"/>
        <v>0</v>
      </c>
      <c r="AP116" s="189">
        <f t="shared" si="44"/>
        <v>0</v>
      </c>
    </row>
    <row r="117" spans="1:42" x14ac:dyDescent="0.2">
      <c r="A117" s="117" t="s">
        <v>341</v>
      </c>
      <c r="B117" s="195">
        <f>B77+B102+B112</f>
        <v>0</v>
      </c>
      <c r="C117" s="195">
        <f>C77+C102+C112</f>
        <v>0</v>
      </c>
      <c r="D117" s="195">
        <f t="shared" ref="D117:AP117" si="45">D77+D102+D112</f>
        <v>0</v>
      </c>
      <c r="E117" s="195">
        <f t="shared" si="45"/>
        <v>0</v>
      </c>
      <c r="F117" s="195">
        <f t="shared" si="45"/>
        <v>0</v>
      </c>
      <c r="G117" s="195">
        <f t="shared" si="45"/>
        <v>0</v>
      </c>
      <c r="H117" s="195">
        <f t="shared" si="45"/>
        <v>0</v>
      </c>
      <c r="I117" s="195">
        <f t="shared" si="45"/>
        <v>0</v>
      </c>
      <c r="J117" s="195">
        <f t="shared" si="45"/>
        <v>0</v>
      </c>
      <c r="K117" s="195">
        <f t="shared" si="45"/>
        <v>0</v>
      </c>
      <c r="L117" s="195">
        <f t="shared" si="45"/>
        <v>0</v>
      </c>
      <c r="M117" s="195">
        <f t="shared" si="45"/>
        <v>0</v>
      </c>
      <c r="N117" s="195">
        <f t="shared" si="45"/>
        <v>0</v>
      </c>
      <c r="O117" s="195">
        <f t="shared" si="45"/>
        <v>0</v>
      </c>
      <c r="P117" s="195">
        <f t="shared" si="45"/>
        <v>0</v>
      </c>
      <c r="Q117" s="195">
        <f t="shared" si="45"/>
        <v>0</v>
      </c>
      <c r="R117" s="195">
        <f t="shared" si="45"/>
        <v>0</v>
      </c>
      <c r="S117" s="195">
        <f t="shared" si="45"/>
        <v>0</v>
      </c>
      <c r="T117" s="195">
        <f t="shared" si="45"/>
        <v>0</v>
      </c>
      <c r="U117" s="195">
        <f t="shared" si="45"/>
        <v>0</v>
      </c>
      <c r="V117" s="195">
        <f t="shared" si="45"/>
        <v>0</v>
      </c>
      <c r="W117" s="195">
        <f t="shared" si="45"/>
        <v>0</v>
      </c>
      <c r="X117" s="195">
        <f t="shared" si="45"/>
        <v>0</v>
      </c>
      <c r="Y117" s="195">
        <f t="shared" si="45"/>
        <v>0</v>
      </c>
      <c r="Z117" s="195">
        <f t="shared" si="45"/>
        <v>0</v>
      </c>
      <c r="AA117" s="195">
        <f t="shared" si="45"/>
        <v>0</v>
      </c>
      <c r="AB117" s="195">
        <f t="shared" si="45"/>
        <v>0</v>
      </c>
      <c r="AC117" s="195">
        <f t="shared" si="45"/>
        <v>0</v>
      </c>
      <c r="AD117" s="195">
        <f t="shared" si="45"/>
        <v>0</v>
      </c>
      <c r="AE117" s="195">
        <f t="shared" si="45"/>
        <v>0</v>
      </c>
      <c r="AF117" s="195">
        <f t="shared" si="45"/>
        <v>0</v>
      </c>
      <c r="AG117" s="195">
        <f t="shared" si="45"/>
        <v>0</v>
      </c>
      <c r="AH117" s="195">
        <f t="shared" si="45"/>
        <v>0</v>
      </c>
      <c r="AI117" s="195">
        <f t="shared" si="45"/>
        <v>0</v>
      </c>
      <c r="AJ117" s="195">
        <f t="shared" si="45"/>
        <v>0</v>
      </c>
      <c r="AK117" s="195">
        <f t="shared" si="45"/>
        <v>0</v>
      </c>
      <c r="AL117" s="195">
        <f t="shared" si="45"/>
        <v>0</v>
      </c>
      <c r="AM117" s="195">
        <f t="shared" si="45"/>
        <v>0</v>
      </c>
      <c r="AN117" s="195">
        <f t="shared" si="45"/>
        <v>0</v>
      </c>
      <c r="AO117" s="195">
        <f t="shared" si="45"/>
        <v>0</v>
      </c>
      <c r="AP117" s="195">
        <f t="shared" si="45"/>
        <v>0</v>
      </c>
    </row>
    <row r="118" spans="1:42" x14ac:dyDescent="0.2">
      <c r="A118" s="279" t="s">
        <v>13</v>
      </c>
      <c r="B118" s="202">
        <f>SUM(B116:B117)</f>
        <v>0</v>
      </c>
      <c r="C118" s="202">
        <f t="shared" ref="C118:AP118" si="46">SUM(C116:C117)</f>
        <v>0</v>
      </c>
      <c r="D118" s="202">
        <f t="shared" si="46"/>
        <v>0</v>
      </c>
      <c r="E118" s="202">
        <f t="shared" si="46"/>
        <v>0</v>
      </c>
      <c r="F118" s="202">
        <f t="shared" si="46"/>
        <v>0</v>
      </c>
      <c r="G118" s="202">
        <f t="shared" si="46"/>
        <v>0</v>
      </c>
      <c r="H118" s="202">
        <f t="shared" si="46"/>
        <v>0</v>
      </c>
      <c r="I118" s="202">
        <f t="shared" si="46"/>
        <v>0</v>
      </c>
      <c r="J118" s="202">
        <f t="shared" si="46"/>
        <v>0</v>
      </c>
      <c r="K118" s="202">
        <f t="shared" si="46"/>
        <v>0</v>
      </c>
      <c r="L118" s="202">
        <f t="shared" si="46"/>
        <v>0</v>
      </c>
      <c r="M118" s="202">
        <f t="shared" si="46"/>
        <v>0</v>
      </c>
      <c r="N118" s="202">
        <f t="shared" si="46"/>
        <v>0</v>
      </c>
      <c r="O118" s="202">
        <f t="shared" si="46"/>
        <v>0</v>
      </c>
      <c r="P118" s="202">
        <f t="shared" si="46"/>
        <v>0</v>
      </c>
      <c r="Q118" s="202">
        <f t="shared" si="46"/>
        <v>0</v>
      </c>
      <c r="R118" s="202">
        <f t="shared" si="46"/>
        <v>0</v>
      </c>
      <c r="S118" s="202">
        <f t="shared" si="46"/>
        <v>0</v>
      </c>
      <c r="T118" s="202">
        <f t="shared" si="46"/>
        <v>0</v>
      </c>
      <c r="U118" s="202">
        <f t="shared" si="46"/>
        <v>0</v>
      </c>
      <c r="V118" s="202">
        <f t="shared" si="46"/>
        <v>0</v>
      </c>
      <c r="W118" s="202">
        <f t="shared" si="46"/>
        <v>0</v>
      </c>
      <c r="X118" s="202">
        <f t="shared" si="46"/>
        <v>0</v>
      </c>
      <c r="Y118" s="202">
        <f t="shared" si="46"/>
        <v>0</v>
      </c>
      <c r="Z118" s="202">
        <f t="shared" si="46"/>
        <v>0</v>
      </c>
      <c r="AA118" s="202">
        <f t="shared" si="46"/>
        <v>0</v>
      </c>
      <c r="AB118" s="202">
        <f t="shared" si="46"/>
        <v>0</v>
      </c>
      <c r="AC118" s="202">
        <f t="shared" si="46"/>
        <v>0</v>
      </c>
      <c r="AD118" s="202">
        <f t="shared" si="46"/>
        <v>0</v>
      </c>
      <c r="AE118" s="202">
        <f t="shared" si="46"/>
        <v>0</v>
      </c>
      <c r="AF118" s="202">
        <f t="shared" si="46"/>
        <v>0</v>
      </c>
      <c r="AG118" s="202">
        <f t="shared" si="46"/>
        <v>0</v>
      </c>
      <c r="AH118" s="202">
        <f t="shared" si="46"/>
        <v>0</v>
      </c>
      <c r="AI118" s="202">
        <f t="shared" si="46"/>
        <v>0</v>
      </c>
      <c r="AJ118" s="202">
        <f t="shared" si="46"/>
        <v>0</v>
      </c>
      <c r="AK118" s="202">
        <f t="shared" si="46"/>
        <v>0</v>
      </c>
      <c r="AL118" s="202">
        <f t="shared" si="46"/>
        <v>0</v>
      </c>
      <c r="AM118" s="202">
        <f t="shared" si="46"/>
        <v>0</v>
      </c>
      <c r="AN118" s="202">
        <f t="shared" si="46"/>
        <v>0</v>
      </c>
      <c r="AO118" s="202">
        <f t="shared" si="46"/>
        <v>0</v>
      </c>
      <c r="AP118" s="202">
        <f t="shared" si="46"/>
        <v>0</v>
      </c>
    </row>
    <row r="119" spans="1:42" s="122" customFormat="1" x14ac:dyDescent="0.2">
      <c r="A119" s="23"/>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s="122" customFormat="1" x14ac:dyDescent="0.2">
      <c r="A120" s="29" t="s">
        <v>283</v>
      </c>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s="122" customFormat="1" x14ac:dyDescent="0.2">
      <c r="A121" s="117" t="s">
        <v>2</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x14ac:dyDescent="0.2">
      <c r="A122" s="119" t="s">
        <v>5</v>
      </c>
      <c r="B122" s="194"/>
      <c r="C122" s="194">
        <f>I254+K254</f>
        <v>0</v>
      </c>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194"/>
      <c r="AL122" s="194"/>
      <c r="AM122" s="194"/>
      <c r="AN122" s="194"/>
      <c r="AO122" s="194"/>
      <c r="AP122" s="194"/>
    </row>
    <row r="123" spans="1:42" x14ac:dyDescent="0.2">
      <c r="A123" s="119" t="s">
        <v>4</v>
      </c>
      <c r="B123" s="195"/>
      <c r="C123" s="195">
        <f>I390+K390</f>
        <v>0</v>
      </c>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c r="AA123" s="195"/>
      <c r="AB123" s="195"/>
      <c r="AC123" s="195"/>
      <c r="AD123" s="195"/>
      <c r="AE123" s="195"/>
      <c r="AF123" s="195"/>
      <c r="AG123" s="195"/>
      <c r="AH123" s="195"/>
      <c r="AI123" s="195"/>
      <c r="AJ123" s="195"/>
      <c r="AK123" s="195"/>
      <c r="AL123" s="195"/>
      <c r="AM123" s="195"/>
      <c r="AN123" s="195"/>
      <c r="AO123" s="195"/>
      <c r="AP123" s="195"/>
    </row>
    <row r="124" spans="1:42" x14ac:dyDescent="0.2">
      <c r="A124" s="119" t="s">
        <v>13</v>
      </c>
      <c r="B124" s="194"/>
      <c r="C124" s="194">
        <f>SUM(C122:C123)</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s="122" customFormat="1" x14ac:dyDescent="0.2">
      <c r="A125" s="117" t="s">
        <v>6</v>
      </c>
      <c r="G125" s="203"/>
      <c r="H125" s="203"/>
      <c r="I125" s="203"/>
      <c r="J125" s="203"/>
      <c r="K125" s="203"/>
      <c r="L125" s="203"/>
      <c r="M125" s="203"/>
      <c r="N125" s="203"/>
      <c r="O125" s="203"/>
      <c r="P125" s="203"/>
      <c r="Q125" s="203"/>
      <c r="R125" s="203"/>
      <c r="S125" s="203"/>
      <c r="T125" s="203"/>
      <c r="U125" s="203"/>
      <c r="V125" s="203"/>
      <c r="W125" s="203"/>
      <c r="X125" s="203"/>
      <c r="Y125" s="203"/>
      <c r="Z125" s="203"/>
      <c r="AA125" s="203"/>
      <c r="AB125" s="203"/>
      <c r="AC125" s="203"/>
      <c r="AD125" s="203"/>
      <c r="AE125" s="203"/>
      <c r="AF125" s="203"/>
      <c r="AG125" s="203"/>
      <c r="AH125" s="203"/>
      <c r="AI125" s="203"/>
      <c r="AJ125" s="203"/>
      <c r="AK125" s="203"/>
      <c r="AL125" s="203"/>
      <c r="AM125" s="203"/>
      <c r="AN125" s="203"/>
      <c r="AO125" s="203"/>
      <c r="AP125" s="203"/>
    </row>
    <row r="126" spans="1:42" x14ac:dyDescent="0.2">
      <c r="A126" s="119" t="s">
        <v>5</v>
      </c>
      <c r="B126" s="194">
        <f>B523</f>
        <v>0</v>
      </c>
      <c r="C126" s="194">
        <f t="shared" ref="C126:AO126" si="47">C523</f>
        <v>0</v>
      </c>
      <c r="D126" s="194">
        <f t="shared" si="47"/>
        <v>0</v>
      </c>
      <c r="E126" s="194">
        <f t="shared" si="47"/>
        <v>0</v>
      </c>
      <c r="F126" s="194">
        <f t="shared" si="47"/>
        <v>0</v>
      </c>
      <c r="G126" s="194">
        <f t="shared" si="47"/>
        <v>0</v>
      </c>
      <c r="H126" s="194">
        <f t="shared" si="47"/>
        <v>0</v>
      </c>
      <c r="I126" s="194">
        <f t="shared" si="47"/>
        <v>0</v>
      </c>
      <c r="J126" s="194">
        <f t="shared" si="47"/>
        <v>0</v>
      </c>
      <c r="K126" s="194">
        <f t="shared" si="47"/>
        <v>0</v>
      </c>
      <c r="L126" s="194">
        <f t="shared" si="47"/>
        <v>0</v>
      </c>
      <c r="M126" s="194">
        <f t="shared" si="47"/>
        <v>0</v>
      </c>
      <c r="N126" s="194">
        <f t="shared" si="47"/>
        <v>0</v>
      </c>
      <c r="O126" s="194">
        <f t="shared" si="47"/>
        <v>0</v>
      </c>
      <c r="P126" s="194">
        <f t="shared" si="47"/>
        <v>0</v>
      </c>
      <c r="Q126" s="194">
        <f t="shared" si="47"/>
        <v>0</v>
      </c>
      <c r="R126" s="194">
        <f t="shared" si="47"/>
        <v>0</v>
      </c>
      <c r="S126" s="194">
        <f t="shared" si="47"/>
        <v>0</v>
      </c>
      <c r="T126" s="194">
        <f t="shared" si="47"/>
        <v>0</v>
      </c>
      <c r="U126" s="194">
        <f t="shared" si="47"/>
        <v>0</v>
      </c>
      <c r="V126" s="194">
        <f t="shared" si="47"/>
        <v>0</v>
      </c>
      <c r="W126" s="194">
        <f t="shared" si="47"/>
        <v>0</v>
      </c>
      <c r="X126" s="194">
        <f t="shared" si="47"/>
        <v>0</v>
      </c>
      <c r="Y126" s="194">
        <f t="shared" si="47"/>
        <v>0</v>
      </c>
      <c r="Z126" s="194">
        <f t="shared" si="47"/>
        <v>0</v>
      </c>
      <c r="AA126" s="194">
        <f t="shared" si="47"/>
        <v>0</v>
      </c>
      <c r="AB126" s="194">
        <f t="shared" si="47"/>
        <v>0</v>
      </c>
      <c r="AC126" s="194">
        <f t="shared" si="47"/>
        <v>0</v>
      </c>
      <c r="AD126" s="194">
        <f t="shared" si="47"/>
        <v>0</v>
      </c>
      <c r="AE126" s="194">
        <f t="shared" si="47"/>
        <v>0</v>
      </c>
      <c r="AF126" s="194">
        <f t="shared" si="47"/>
        <v>0</v>
      </c>
      <c r="AG126" s="194">
        <f t="shared" si="47"/>
        <v>0</v>
      </c>
      <c r="AH126" s="194">
        <f t="shared" si="47"/>
        <v>0</v>
      </c>
      <c r="AI126" s="194">
        <f t="shared" si="47"/>
        <v>0</v>
      </c>
      <c r="AJ126" s="194">
        <f t="shared" si="47"/>
        <v>0</v>
      </c>
      <c r="AK126" s="194">
        <f t="shared" si="47"/>
        <v>0</v>
      </c>
      <c r="AL126" s="194">
        <f t="shared" si="47"/>
        <v>0</v>
      </c>
      <c r="AM126" s="194">
        <f t="shared" si="47"/>
        <v>0</v>
      </c>
      <c r="AN126" s="194">
        <f t="shared" si="47"/>
        <v>0</v>
      </c>
      <c r="AO126" s="194">
        <f t="shared" si="47"/>
        <v>0</v>
      </c>
      <c r="AP126" s="194">
        <f>AP523</f>
        <v>0</v>
      </c>
    </row>
    <row r="127" spans="1:42" x14ac:dyDescent="0.2">
      <c r="A127" s="119" t="s">
        <v>4</v>
      </c>
      <c r="B127" s="195">
        <f>B529</f>
        <v>0</v>
      </c>
      <c r="C127" s="195">
        <f t="shared" ref="C127:AO127" si="48">C529</f>
        <v>0</v>
      </c>
      <c r="D127" s="195">
        <f t="shared" si="48"/>
        <v>0</v>
      </c>
      <c r="E127" s="195">
        <f t="shared" si="48"/>
        <v>0</v>
      </c>
      <c r="F127" s="195">
        <f t="shared" si="48"/>
        <v>0</v>
      </c>
      <c r="G127" s="195">
        <f t="shared" si="48"/>
        <v>0</v>
      </c>
      <c r="H127" s="195">
        <f t="shared" si="48"/>
        <v>0</v>
      </c>
      <c r="I127" s="195">
        <f t="shared" si="48"/>
        <v>0</v>
      </c>
      <c r="J127" s="195">
        <f t="shared" si="48"/>
        <v>0</v>
      </c>
      <c r="K127" s="195">
        <f t="shared" si="48"/>
        <v>0</v>
      </c>
      <c r="L127" s="195">
        <f t="shared" si="48"/>
        <v>0</v>
      </c>
      <c r="M127" s="195">
        <f t="shared" si="48"/>
        <v>0</v>
      </c>
      <c r="N127" s="195">
        <f t="shared" si="48"/>
        <v>0</v>
      </c>
      <c r="O127" s="195">
        <f t="shared" si="48"/>
        <v>0</v>
      </c>
      <c r="P127" s="195">
        <f t="shared" si="48"/>
        <v>0</v>
      </c>
      <c r="Q127" s="195">
        <f t="shared" si="48"/>
        <v>0</v>
      </c>
      <c r="R127" s="195">
        <f t="shared" si="48"/>
        <v>0</v>
      </c>
      <c r="S127" s="195">
        <f t="shared" si="48"/>
        <v>0</v>
      </c>
      <c r="T127" s="195">
        <f t="shared" si="48"/>
        <v>0</v>
      </c>
      <c r="U127" s="195">
        <f t="shared" si="48"/>
        <v>0</v>
      </c>
      <c r="V127" s="195">
        <f t="shared" si="48"/>
        <v>0</v>
      </c>
      <c r="W127" s="195">
        <f t="shared" si="48"/>
        <v>0</v>
      </c>
      <c r="X127" s="195">
        <f t="shared" si="48"/>
        <v>0</v>
      </c>
      <c r="Y127" s="195">
        <f t="shared" si="48"/>
        <v>0</v>
      </c>
      <c r="Z127" s="195">
        <f t="shared" si="48"/>
        <v>0</v>
      </c>
      <c r="AA127" s="195">
        <f t="shared" si="48"/>
        <v>0</v>
      </c>
      <c r="AB127" s="195">
        <f t="shared" si="48"/>
        <v>0</v>
      </c>
      <c r="AC127" s="195">
        <f t="shared" si="48"/>
        <v>0</v>
      </c>
      <c r="AD127" s="195">
        <f t="shared" si="48"/>
        <v>0</v>
      </c>
      <c r="AE127" s="195">
        <f t="shared" si="48"/>
        <v>0</v>
      </c>
      <c r="AF127" s="195">
        <f t="shared" si="48"/>
        <v>0</v>
      </c>
      <c r="AG127" s="195">
        <f t="shared" si="48"/>
        <v>0</v>
      </c>
      <c r="AH127" s="195">
        <f t="shared" si="48"/>
        <v>0</v>
      </c>
      <c r="AI127" s="195">
        <f t="shared" si="48"/>
        <v>0</v>
      </c>
      <c r="AJ127" s="195">
        <f t="shared" si="48"/>
        <v>0</v>
      </c>
      <c r="AK127" s="195">
        <f t="shared" si="48"/>
        <v>0</v>
      </c>
      <c r="AL127" s="195">
        <f t="shared" si="48"/>
        <v>0</v>
      </c>
      <c r="AM127" s="195">
        <f t="shared" si="48"/>
        <v>0</v>
      </c>
      <c r="AN127" s="195">
        <f t="shared" si="48"/>
        <v>0</v>
      </c>
      <c r="AO127" s="195">
        <f t="shared" si="48"/>
        <v>0</v>
      </c>
      <c r="AP127" s="195">
        <f>AP529</f>
        <v>0</v>
      </c>
    </row>
    <row r="128" spans="1:42" x14ac:dyDescent="0.2">
      <c r="A128" s="119" t="s">
        <v>13</v>
      </c>
      <c r="B128" s="194">
        <f>SUM(B126:B127)</f>
        <v>0</v>
      </c>
      <c r="C128" s="194">
        <f>SUM(C126:C127)</f>
        <v>0</v>
      </c>
      <c r="D128" s="194">
        <f>SUM(D126:D127)</f>
        <v>0</v>
      </c>
      <c r="E128" s="194">
        <f t="shared" ref="E128:AP128" si="49">SUM(E126:E127)</f>
        <v>0</v>
      </c>
      <c r="F128" s="194">
        <f t="shared" si="49"/>
        <v>0</v>
      </c>
      <c r="G128" s="194">
        <f t="shared" si="49"/>
        <v>0</v>
      </c>
      <c r="H128" s="194">
        <f t="shared" si="49"/>
        <v>0</v>
      </c>
      <c r="I128" s="194">
        <f t="shared" si="49"/>
        <v>0</v>
      </c>
      <c r="J128" s="194">
        <f t="shared" si="49"/>
        <v>0</v>
      </c>
      <c r="K128" s="194">
        <f t="shared" si="49"/>
        <v>0</v>
      </c>
      <c r="L128" s="194">
        <f t="shared" si="49"/>
        <v>0</v>
      </c>
      <c r="M128" s="194">
        <f t="shared" si="49"/>
        <v>0</v>
      </c>
      <c r="N128" s="194">
        <f t="shared" si="49"/>
        <v>0</v>
      </c>
      <c r="O128" s="194">
        <f t="shared" si="49"/>
        <v>0</v>
      </c>
      <c r="P128" s="194">
        <f t="shared" si="49"/>
        <v>0</v>
      </c>
      <c r="Q128" s="194">
        <f t="shared" si="49"/>
        <v>0</v>
      </c>
      <c r="R128" s="194">
        <f t="shared" si="49"/>
        <v>0</v>
      </c>
      <c r="S128" s="194">
        <f t="shared" si="49"/>
        <v>0</v>
      </c>
      <c r="T128" s="194">
        <f t="shared" si="49"/>
        <v>0</v>
      </c>
      <c r="U128" s="194">
        <f t="shared" si="49"/>
        <v>0</v>
      </c>
      <c r="V128" s="194">
        <f t="shared" si="49"/>
        <v>0</v>
      </c>
      <c r="W128" s="194">
        <f t="shared" si="49"/>
        <v>0</v>
      </c>
      <c r="X128" s="194">
        <f t="shared" si="49"/>
        <v>0</v>
      </c>
      <c r="Y128" s="194">
        <f t="shared" si="49"/>
        <v>0</v>
      </c>
      <c r="Z128" s="194">
        <f t="shared" si="49"/>
        <v>0</v>
      </c>
      <c r="AA128" s="194">
        <f t="shared" si="49"/>
        <v>0</v>
      </c>
      <c r="AB128" s="194">
        <f t="shared" si="49"/>
        <v>0</v>
      </c>
      <c r="AC128" s="194">
        <f t="shared" si="49"/>
        <v>0</v>
      </c>
      <c r="AD128" s="194">
        <f t="shared" si="49"/>
        <v>0</v>
      </c>
      <c r="AE128" s="194">
        <f t="shared" si="49"/>
        <v>0</v>
      </c>
      <c r="AF128" s="194">
        <f t="shared" si="49"/>
        <v>0</v>
      </c>
      <c r="AG128" s="194">
        <f t="shared" si="49"/>
        <v>0</v>
      </c>
      <c r="AH128" s="194">
        <f t="shared" si="49"/>
        <v>0</v>
      </c>
      <c r="AI128" s="194">
        <f t="shared" si="49"/>
        <v>0</v>
      </c>
      <c r="AJ128" s="194">
        <f t="shared" si="49"/>
        <v>0</v>
      </c>
      <c r="AK128" s="194">
        <f t="shared" si="49"/>
        <v>0</v>
      </c>
      <c r="AL128" s="194">
        <f t="shared" si="49"/>
        <v>0</v>
      </c>
      <c r="AM128" s="194">
        <f t="shared" si="49"/>
        <v>0</v>
      </c>
      <c r="AN128" s="194">
        <f t="shared" si="49"/>
        <v>0</v>
      </c>
      <c r="AO128" s="194">
        <f t="shared" si="49"/>
        <v>0</v>
      </c>
      <c r="AP128" s="194">
        <f t="shared" si="49"/>
        <v>0</v>
      </c>
    </row>
    <row r="129" spans="1:42" s="122" customFormat="1" x14ac:dyDescent="0.2">
      <c r="A129" s="117" t="s">
        <v>80</v>
      </c>
    </row>
    <row r="130" spans="1:42" x14ac:dyDescent="0.2">
      <c r="A130" s="119" t="s">
        <v>5</v>
      </c>
      <c r="B130" s="194">
        <f>B201</f>
        <v>0</v>
      </c>
      <c r="C130" s="194">
        <f>C201</f>
        <v>0</v>
      </c>
      <c r="D130" s="194">
        <f t="shared" ref="D130:AP130" si="50">D201</f>
        <v>0</v>
      </c>
      <c r="E130" s="194">
        <f t="shared" si="50"/>
        <v>0</v>
      </c>
      <c r="F130" s="194">
        <f t="shared" si="50"/>
        <v>0</v>
      </c>
      <c r="G130" s="194">
        <f t="shared" si="50"/>
        <v>0</v>
      </c>
      <c r="H130" s="194">
        <f t="shared" si="50"/>
        <v>0</v>
      </c>
      <c r="I130" s="194">
        <f t="shared" si="50"/>
        <v>0</v>
      </c>
      <c r="J130" s="194">
        <f t="shared" si="50"/>
        <v>0</v>
      </c>
      <c r="K130" s="194">
        <f t="shared" si="50"/>
        <v>0</v>
      </c>
      <c r="L130" s="194">
        <f t="shared" si="50"/>
        <v>0</v>
      </c>
      <c r="M130" s="194">
        <f t="shared" si="50"/>
        <v>0</v>
      </c>
      <c r="N130" s="194">
        <f t="shared" si="50"/>
        <v>0</v>
      </c>
      <c r="O130" s="194">
        <f t="shared" si="50"/>
        <v>0</v>
      </c>
      <c r="P130" s="194">
        <f t="shared" si="50"/>
        <v>0</v>
      </c>
      <c r="Q130" s="194">
        <f t="shared" si="50"/>
        <v>0</v>
      </c>
      <c r="R130" s="194">
        <f t="shared" si="50"/>
        <v>0</v>
      </c>
      <c r="S130" s="194">
        <f t="shared" si="50"/>
        <v>0</v>
      </c>
      <c r="T130" s="194">
        <f t="shared" si="50"/>
        <v>0</v>
      </c>
      <c r="U130" s="194">
        <f t="shared" si="50"/>
        <v>0</v>
      </c>
      <c r="V130" s="194">
        <f t="shared" si="50"/>
        <v>0</v>
      </c>
      <c r="W130" s="194">
        <f t="shared" si="50"/>
        <v>0</v>
      </c>
      <c r="X130" s="194">
        <f t="shared" si="50"/>
        <v>0</v>
      </c>
      <c r="Y130" s="194">
        <f t="shared" si="50"/>
        <v>0</v>
      </c>
      <c r="Z130" s="194">
        <f t="shared" si="50"/>
        <v>0</v>
      </c>
      <c r="AA130" s="194">
        <f t="shared" si="50"/>
        <v>0</v>
      </c>
      <c r="AB130" s="194">
        <f t="shared" si="50"/>
        <v>0</v>
      </c>
      <c r="AC130" s="194">
        <f t="shared" si="50"/>
        <v>0</v>
      </c>
      <c r="AD130" s="194">
        <f t="shared" si="50"/>
        <v>0</v>
      </c>
      <c r="AE130" s="194">
        <f t="shared" si="50"/>
        <v>0</v>
      </c>
      <c r="AF130" s="194">
        <f t="shared" si="50"/>
        <v>0</v>
      </c>
      <c r="AG130" s="194">
        <f t="shared" si="50"/>
        <v>0</v>
      </c>
      <c r="AH130" s="194">
        <f t="shared" si="50"/>
        <v>0</v>
      </c>
      <c r="AI130" s="194">
        <f t="shared" si="50"/>
        <v>0</v>
      </c>
      <c r="AJ130" s="194">
        <f t="shared" si="50"/>
        <v>0</v>
      </c>
      <c r="AK130" s="194">
        <f t="shared" si="50"/>
        <v>0</v>
      </c>
      <c r="AL130" s="194">
        <f t="shared" si="50"/>
        <v>0</v>
      </c>
      <c r="AM130" s="194">
        <f t="shared" si="50"/>
        <v>0</v>
      </c>
      <c r="AN130" s="194">
        <f t="shared" si="50"/>
        <v>0</v>
      </c>
      <c r="AO130" s="194">
        <f t="shared" si="50"/>
        <v>0</v>
      </c>
      <c r="AP130" s="194">
        <f t="shared" si="50"/>
        <v>0</v>
      </c>
    </row>
    <row r="131" spans="1:42" x14ac:dyDescent="0.2">
      <c r="A131" s="119" t="s">
        <v>4</v>
      </c>
      <c r="B131" s="189">
        <f>B241</f>
        <v>0</v>
      </c>
      <c r="C131" s="189">
        <f>C241</f>
        <v>0</v>
      </c>
      <c r="D131" s="189">
        <f t="shared" ref="D131:AP131" si="51">D241</f>
        <v>0</v>
      </c>
      <c r="E131" s="189">
        <f t="shared" si="51"/>
        <v>0</v>
      </c>
      <c r="F131" s="189">
        <f t="shared" si="51"/>
        <v>0</v>
      </c>
      <c r="G131" s="189">
        <f t="shared" si="51"/>
        <v>0</v>
      </c>
      <c r="H131" s="189">
        <f t="shared" si="51"/>
        <v>0</v>
      </c>
      <c r="I131" s="189">
        <f t="shared" si="51"/>
        <v>0</v>
      </c>
      <c r="J131" s="189">
        <f t="shared" si="51"/>
        <v>0</v>
      </c>
      <c r="K131" s="189">
        <f t="shared" si="51"/>
        <v>0</v>
      </c>
      <c r="L131" s="189">
        <f t="shared" si="51"/>
        <v>0</v>
      </c>
      <c r="M131" s="189">
        <f t="shared" si="51"/>
        <v>0</v>
      </c>
      <c r="N131" s="189">
        <f t="shared" si="51"/>
        <v>0</v>
      </c>
      <c r="O131" s="189">
        <f t="shared" si="51"/>
        <v>0</v>
      </c>
      <c r="P131" s="189">
        <f t="shared" si="51"/>
        <v>0</v>
      </c>
      <c r="Q131" s="189">
        <f t="shared" si="51"/>
        <v>0</v>
      </c>
      <c r="R131" s="189">
        <f t="shared" si="51"/>
        <v>0</v>
      </c>
      <c r="S131" s="189">
        <f t="shared" si="51"/>
        <v>0</v>
      </c>
      <c r="T131" s="189">
        <f t="shared" si="51"/>
        <v>0</v>
      </c>
      <c r="U131" s="189">
        <f t="shared" si="51"/>
        <v>0</v>
      </c>
      <c r="V131" s="189">
        <f t="shared" si="51"/>
        <v>0</v>
      </c>
      <c r="W131" s="189">
        <f t="shared" si="51"/>
        <v>0</v>
      </c>
      <c r="X131" s="189">
        <f t="shared" si="51"/>
        <v>0</v>
      </c>
      <c r="Y131" s="189">
        <f t="shared" si="51"/>
        <v>0</v>
      </c>
      <c r="Z131" s="189">
        <f t="shared" si="51"/>
        <v>0</v>
      </c>
      <c r="AA131" s="189">
        <f t="shared" si="51"/>
        <v>0</v>
      </c>
      <c r="AB131" s="189">
        <f t="shared" si="51"/>
        <v>0</v>
      </c>
      <c r="AC131" s="189">
        <f t="shared" si="51"/>
        <v>0</v>
      </c>
      <c r="AD131" s="189">
        <f t="shared" si="51"/>
        <v>0</v>
      </c>
      <c r="AE131" s="189">
        <f t="shared" si="51"/>
        <v>0</v>
      </c>
      <c r="AF131" s="189">
        <f t="shared" si="51"/>
        <v>0</v>
      </c>
      <c r="AG131" s="189">
        <f t="shared" si="51"/>
        <v>0</v>
      </c>
      <c r="AH131" s="189">
        <f t="shared" si="51"/>
        <v>0</v>
      </c>
      <c r="AI131" s="189">
        <f t="shared" si="51"/>
        <v>0</v>
      </c>
      <c r="AJ131" s="189">
        <f t="shared" si="51"/>
        <v>0</v>
      </c>
      <c r="AK131" s="189">
        <f t="shared" si="51"/>
        <v>0</v>
      </c>
      <c r="AL131" s="189">
        <f t="shared" si="51"/>
        <v>0</v>
      </c>
      <c r="AM131" s="189">
        <f t="shared" si="51"/>
        <v>0</v>
      </c>
      <c r="AN131" s="189">
        <f t="shared" si="51"/>
        <v>0</v>
      </c>
      <c r="AO131" s="189">
        <f t="shared" si="51"/>
        <v>0</v>
      </c>
      <c r="AP131" s="189">
        <f t="shared" si="51"/>
        <v>0</v>
      </c>
    </row>
    <row r="132" spans="1:42" x14ac:dyDescent="0.2">
      <c r="A132" s="119" t="s">
        <v>13</v>
      </c>
      <c r="B132" s="189">
        <f>SUM(B130:B131)</f>
        <v>0</v>
      </c>
      <c r="C132" s="189">
        <f>SUM(C130:C131)</f>
        <v>0</v>
      </c>
      <c r="D132" s="189">
        <f>SUM(D130:D131)</f>
        <v>0</v>
      </c>
      <c r="E132" s="189">
        <f t="shared" ref="E132:AP132" si="52">SUM(E130:E131)</f>
        <v>0</v>
      </c>
      <c r="F132" s="189">
        <f t="shared" si="52"/>
        <v>0</v>
      </c>
      <c r="G132" s="189">
        <f t="shared" si="52"/>
        <v>0</v>
      </c>
      <c r="H132" s="189">
        <f t="shared" si="52"/>
        <v>0</v>
      </c>
      <c r="I132" s="189">
        <f t="shared" si="52"/>
        <v>0</v>
      </c>
      <c r="J132" s="189">
        <f t="shared" si="52"/>
        <v>0</v>
      </c>
      <c r="K132" s="189">
        <f t="shared" si="52"/>
        <v>0</v>
      </c>
      <c r="L132" s="189">
        <f t="shared" si="52"/>
        <v>0</v>
      </c>
      <c r="M132" s="189">
        <f t="shared" si="52"/>
        <v>0</v>
      </c>
      <c r="N132" s="189">
        <f t="shared" si="52"/>
        <v>0</v>
      </c>
      <c r="O132" s="189">
        <f t="shared" si="52"/>
        <v>0</v>
      </c>
      <c r="P132" s="189">
        <f t="shared" si="52"/>
        <v>0</v>
      </c>
      <c r="Q132" s="189">
        <f t="shared" si="52"/>
        <v>0</v>
      </c>
      <c r="R132" s="189">
        <f t="shared" si="52"/>
        <v>0</v>
      </c>
      <c r="S132" s="189">
        <f t="shared" si="52"/>
        <v>0</v>
      </c>
      <c r="T132" s="189">
        <f t="shared" si="52"/>
        <v>0</v>
      </c>
      <c r="U132" s="189">
        <f t="shared" si="52"/>
        <v>0</v>
      </c>
      <c r="V132" s="189">
        <f t="shared" si="52"/>
        <v>0</v>
      </c>
      <c r="W132" s="189">
        <f t="shared" si="52"/>
        <v>0</v>
      </c>
      <c r="X132" s="189">
        <f t="shared" si="52"/>
        <v>0</v>
      </c>
      <c r="Y132" s="189">
        <f t="shared" si="52"/>
        <v>0</v>
      </c>
      <c r="Z132" s="189">
        <f t="shared" si="52"/>
        <v>0</v>
      </c>
      <c r="AA132" s="189">
        <f t="shared" si="52"/>
        <v>0</v>
      </c>
      <c r="AB132" s="189">
        <f t="shared" si="52"/>
        <v>0</v>
      </c>
      <c r="AC132" s="189">
        <f t="shared" si="52"/>
        <v>0</v>
      </c>
      <c r="AD132" s="189">
        <f t="shared" si="52"/>
        <v>0</v>
      </c>
      <c r="AE132" s="189">
        <f t="shared" si="52"/>
        <v>0</v>
      </c>
      <c r="AF132" s="189">
        <f t="shared" si="52"/>
        <v>0</v>
      </c>
      <c r="AG132" s="189">
        <f t="shared" si="52"/>
        <v>0</v>
      </c>
      <c r="AH132" s="189">
        <f t="shared" si="52"/>
        <v>0</v>
      </c>
      <c r="AI132" s="189">
        <f t="shared" si="52"/>
        <v>0</v>
      </c>
      <c r="AJ132" s="189">
        <f t="shared" si="52"/>
        <v>0</v>
      </c>
      <c r="AK132" s="189">
        <f t="shared" si="52"/>
        <v>0</v>
      </c>
      <c r="AL132" s="189">
        <f t="shared" si="52"/>
        <v>0</v>
      </c>
      <c r="AM132" s="189">
        <f t="shared" si="52"/>
        <v>0</v>
      </c>
      <c r="AN132" s="189">
        <f t="shared" si="52"/>
        <v>0</v>
      </c>
      <c r="AO132" s="189">
        <f t="shared" si="52"/>
        <v>0</v>
      </c>
      <c r="AP132" s="189">
        <f t="shared" si="52"/>
        <v>0</v>
      </c>
    </row>
    <row r="133" spans="1:42" x14ac:dyDescent="0.2">
      <c r="A133" s="279" t="s">
        <v>13</v>
      </c>
      <c r="B133" s="202">
        <f t="shared" ref="B133:AP133" si="53">B118+B124+B128+B132</f>
        <v>0</v>
      </c>
      <c r="C133" s="202">
        <f t="shared" si="53"/>
        <v>0</v>
      </c>
      <c r="D133" s="202">
        <f t="shared" si="53"/>
        <v>0</v>
      </c>
      <c r="E133" s="202">
        <f t="shared" si="53"/>
        <v>0</v>
      </c>
      <c r="F133" s="202">
        <f t="shared" si="53"/>
        <v>0</v>
      </c>
      <c r="G133" s="202">
        <f t="shared" si="53"/>
        <v>0</v>
      </c>
      <c r="H133" s="202">
        <f t="shared" si="53"/>
        <v>0</v>
      </c>
      <c r="I133" s="202">
        <f t="shared" si="53"/>
        <v>0</v>
      </c>
      <c r="J133" s="202">
        <f t="shared" si="53"/>
        <v>0</v>
      </c>
      <c r="K133" s="202">
        <f t="shared" si="53"/>
        <v>0</v>
      </c>
      <c r="L133" s="202">
        <f t="shared" si="53"/>
        <v>0</v>
      </c>
      <c r="M133" s="202">
        <f t="shared" si="53"/>
        <v>0</v>
      </c>
      <c r="N133" s="202">
        <f t="shared" si="53"/>
        <v>0</v>
      </c>
      <c r="O133" s="202">
        <f t="shared" si="53"/>
        <v>0</v>
      </c>
      <c r="P133" s="202">
        <f t="shared" si="53"/>
        <v>0</v>
      </c>
      <c r="Q133" s="202">
        <f t="shared" si="53"/>
        <v>0</v>
      </c>
      <c r="R133" s="202">
        <f t="shared" si="53"/>
        <v>0</v>
      </c>
      <c r="S133" s="202">
        <f t="shared" si="53"/>
        <v>0</v>
      </c>
      <c r="T133" s="202">
        <f t="shared" si="53"/>
        <v>0</v>
      </c>
      <c r="U133" s="202">
        <f t="shared" si="53"/>
        <v>0</v>
      </c>
      <c r="V133" s="202">
        <f t="shared" si="53"/>
        <v>0</v>
      </c>
      <c r="W133" s="202">
        <f t="shared" si="53"/>
        <v>0</v>
      </c>
      <c r="X133" s="202">
        <f t="shared" si="53"/>
        <v>0</v>
      </c>
      <c r="Y133" s="202">
        <f t="shared" si="53"/>
        <v>0</v>
      </c>
      <c r="Z133" s="202">
        <f t="shared" si="53"/>
        <v>0</v>
      </c>
      <c r="AA133" s="202">
        <f t="shared" si="53"/>
        <v>0</v>
      </c>
      <c r="AB133" s="202">
        <f t="shared" si="53"/>
        <v>0</v>
      </c>
      <c r="AC133" s="202">
        <f t="shared" si="53"/>
        <v>0</v>
      </c>
      <c r="AD133" s="202">
        <f t="shared" si="53"/>
        <v>0</v>
      </c>
      <c r="AE133" s="202">
        <f t="shared" si="53"/>
        <v>0</v>
      </c>
      <c r="AF133" s="202">
        <f t="shared" si="53"/>
        <v>0</v>
      </c>
      <c r="AG133" s="202">
        <f t="shared" si="53"/>
        <v>0</v>
      </c>
      <c r="AH133" s="202">
        <f t="shared" si="53"/>
        <v>0</v>
      </c>
      <c r="AI133" s="202">
        <f t="shared" si="53"/>
        <v>0</v>
      </c>
      <c r="AJ133" s="202">
        <f t="shared" si="53"/>
        <v>0</v>
      </c>
      <c r="AK133" s="202">
        <f t="shared" si="53"/>
        <v>0</v>
      </c>
      <c r="AL133" s="202">
        <f t="shared" si="53"/>
        <v>0</v>
      </c>
      <c r="AM133" s="202">
        <f t="shared" si="53"/>
        <v>0</v>
      </c>
      <c r="AN133" s="202">
        <f t="shared" si="53"/>
        <v>0</v>
      </c>
      <c r="AO133" s="202">
        <f t="shared" si="53"/>
        <v>0</v>
      </c>
      <c r="AP133" s="202">
        <f t="shared" si="53"/>
        <v>0</v>
      </c>
    </row>
    <row r="134" spans="1:42" x14ac:dyDescent="0.2">
      <c r="A134" s="297"/>
      <c r="B134" s="189"/>
      <c r="C134" s="189"/>
      <c r="D134" s="189"/>
      <c r="E134" s="189"/>
      <c r="F134" s="189"/>
      <c r="G134" s="189"/>
      <c r="H134" s="189"/>
      <c r="I134" s="189"/>
      <c r="J134" s="189"/>
      <c r="K134" s="189"/>
      <c r="L134" s="189"/>
      <c r="M134" s="189"/>
      <c r="N134" s="189"/>
      <c r="O134" s="189"/>
      <c r="P134" s="189"/>
      <c r="Q134" s="189"/>
      <c r="R134" s="189"/>
      <c r="S134" s="189"/>
      <c r="T134" s="189"/>
      <c r="U134" s="189"/>
      <c r="V134" s="189"/>
      <c r="W134" s="189"/>
      <c r="X134" s="189"/>
      <c r="Y134" s="189"/>
      <c r="Z134" s="189"/>
      <c r="AA134" s="189"/>
      <c r="AB134" s="189"/>
      <c r="AC134" s="189"/>
      <c r="AD134" s="189"/>
      <c r="AE134" s="189"/>
      <c r="AF134" s="189"/>
      <c r="AG134" s="189"/>
      <c r="AH134" s="189"/>
      <c r="AI134" s="189"/>
      <c r="AJ134" s="189"/>
      <c r="AK134" s="189"/>
      <c r="AL134" s="189"/>
      <c r="AM134" s="189"/>
      <c r="AN134" s="189"/>
      <c r="AO134" s="189"/>
      <c r="AP134" s="189"/>
    </row>
    <row r="135" spans="1:42" x14ac:dyDescent="0.2">
      <c r="A135" s="109" t="s">
        <v>229</v>
      </c>
      <c r="B135" s="287"/>
      <c r="C135" s="287"/>
      <c r="D135" s="287"/>
      <c r="E135" s="287"/>
      <c r="F135" s="287"/>
      <c r="G135" s="287"/>
      <c r="H135" s="287"/>
      <c r="I135" s="287"/>
      <c r="J135" s="287"/>
      <c r="K135" s="287"/>
      <c r="L135" s="287"/>
      <c r="M135" s="287"/>
      <c r="N135" s="287"/>
      <c r="O135" s="287"/>
      <c r="P135" s="287"/>
      <c r="Q135" s="287"/>
      <c r="R135" s="287"/>
      <c r="S135" s="287"/>
      <c r="T135" s="287"/>
      <c r="U135" s="287"/>
      <c r="V135" s="287"/>
      <c r="W135" s="287"/>
      <c r="X135" s="287"/>
      <c r="Y135" s="287"/>
      <c r="Z135" s="287"/>
      <c r="AA135" s="287"/>
      <c r="AB135" s="287"/>
      <c r="AC135" s="287"/>
      <c r="AD135" s="287"/>
      <c r="AE135" s="287"/>
      <c r="AF135" s="287"/>
      <c r="AG135" s="287"/>
      <c r="AH135" s="287"/>
      <c r="AI135" s="287"/>
      <c r="AJ135" s="287"/>
      <c r="AK135" s="287"/>
      <c r="AL135" s="287"/>
      <c r="AM135" s="287"/>
      <c r="AN135" s="287"/>
      <c r="AO135" s="287"/>
      <c r="AP135" s="287"/>
    </row>
    <row r="136" spans="1:42" s="122" customFormat="1" x14ac:dyDescent="0.2">
      <c r="A136" s="119"/>
    </row>
    <row r="137" spans="1:42" x14ac:dyDescent="0.2">
      <c r="A137" s="117" t="s">
        <v>213</v>
      </c>
      <c r="B137" s="143"/>
      <c r="C137" s="143" t="str">
        <f>IF(ISERROR(IRR($B133:C133)),"NaN",ROUND(IRR($B133:C133)*100,4))</f>
        <v>NaN</v>
      </c>
      <c r="D137" s="143" t="str">
        <f>IF(ISERROR(IRR($B133:D133)),"NaN",ROUND(IRR($B133:D133)*100,4))</f>
        <v>NaN</v>
      </c>
      <c r="E137" s="143" t="str">
        <f>IF(ISERROR(IRR($B133:E133)),"NaN",ROUND(IRR($B133:E133)*100,4))</f>
        <v>NaN</v>
      </c>
      <c r="F137" s="143" t="str">
        <f>IF(ISERROR(IRR($B133:F133)),"NaN",ROUND(IRR($B133:F133)*100,4))</f>
        <v>NaN</v>
      </c>
      <c r="G137" s="143" t="str">
        <f>IF(ISERROR(IRR($B133:G133)),"NaN",ROUND(IRR($B133:G133)*100,4))</f>
        <v>NaN</v>
      </c>
      <c r="H137" s="143" t="str">
        <f>IF(ISERROR(IRR($B133:H133)),"NaN",ROUND(IRR($B133:H133)*100,4))</f>
        <v>NaN</v>
      </c>
      <c r="I137" s="143" t="str">
        <f>IF(ISERROR(IRR($B133:I133)),"NaN",ROUND(IRR($B133:I133)*100,4))</f>
        <v>NaN</v>
      </c>
      <c r="J137" s="143" t="str">
        <f>IF(ISERROR(IRR($B133:J133)),"NaN",ROUND(IRR($B133:J133)*100,4))</f>
        <v>NaN</v>
      </c>
      <c r="K137" s="143" t="str">
        <f>IF(ISERROR(IRR($B133:K133)),"NaN",ROUND(IRR($B133:K133)*100,4))</f>
        <v>NaN</v>
      </c>
      <c r="L137" s="143" t="str">
        <f>IF(ISERROR(IRR($B133:L133)),"NaN",ROUND(IRR($B133:L133)*100,4))</f>
        <v>NaN</v>
      </c>
      <c r="M137" s="143" t="str">
        <f>IF(ISERROR(IRR($B133:M133)),"NaN",ROUND(IRR($B133:M133)*100,4))</f>
        <v>NaN</v>
      </c>
      <c r="N137" s="143" t="str">
        <f>IF(ISERROR(IRR($B133:N133)),"NaN",ROUND(IRR($B133:N133)*100,4))</f>
        <v>NaN</v>
      </c>
      <c r="O137" s="143" t="str">
        <f>IF(ISERROR(IRR($B133:O133)),"NaN",ROUND(IRR($B133:O133)*100,4))</f>
        <v>NaN</v>
      </c>
      <c r="P137" s="143" t="str">
        <f>IF(ISERROR(IRR($B133:P133)),"NaN",ROUND(IRR($B133:P133)*100,4))</f>
        <v>NaN</v>
      </c>
      <c r="Q137" s="143" t="str">
        <f>IF(ISERROR(IRR($B133:Q133)),"NaN",ROUND(IRR($B133:Q133)*100,4))</f>
        <v>NaN</v>
      </c>
      <c r="R137" s="143" t="str">
        <f>IF(ISERROR(IRR($B133:R133)),"NaN",ROUND(IRR($B133:R133)*100,4))</f>
        <v>NaN</v>
      </c>
      <c r="S137" s="143" t="str">
        <f>IF(ISERROR(IRR($B133:S133)),"NaN",ROUND(IRR($B133:S133)*100,4))</f>
        <v>NaN</v>
      </c>
      <c r="T137" s="143" t="str">
        <f>IF(ISERROR(IRR($B133:T133)),"NaN",ROUND(IRR($B133:T133)*100,4))</f>
        <v>NaN</v>
      </c>
      <c r="U137" s="143" t="str">
        <f>IF(ISERROR(IRR($B133:U133)),"NaN",ROUND(IRR($B133:U133)*100,4))</f>
        <v>NaN</v>
      </c>
      <c r="V137" s="143" t="str">
        <f>IF(ISERROR(IRR($B133:V133)),"NaN",ROUND(IRR($B133:V133)*100,4))</f>
        <v>NaN</v>
      </c>
      <c r="W137" s="143" t="str">
        <f>IF(ISERROR(IRR($B133:W133)),"NaN",ROUND(IRR($B133:W133)*100,4))</f>
        <v>NaN</v>
      </c>
      <c r="X137" s="143" t="str">
        <f>IF(ISERROR(IRR($B133:X133)),"NaN",ROUND(IRR($B133:X133)*100,4))</f>
        <v>NaN</v>
      </c>
      <c r="Y137" s="143" t="str">
        <f>IF(ISERROR(IRR($B133:Y133)),"NaN",ROUND(IRR($B133:Y133)*100,4))</f>
        <v>NaN</v>
      </c>
      <c r="Z137" s="143" t="str">
        <f>IF(ISERROR(IRR($B133:Z133)),"NaN",ROUND(IRR($B133:Z133)*100,4))</f>
        <v>NaN</v>
      </c>
      <c r="AA137" s="143" t="str">
        <f>IF(ISERROR(IRR($B133:AA133)),"NaN",ROUND(IRR($B133:AA133)*100,4))</f>
        <v>NaN</v>
      </c>
      <c r="AB137" s="143" t="str">
        <f>IF(ISERROR(IRR($B133:AB133)),"NaN",ROUND(IRR($B133:AB133)*100,4))</f>
        <v>NaN</v>
      </c>
      <c r="AC137" s="143" t="str">
        <f>IF(ISERROR(IRR($B133:AC133)),"NaN",ROUND(IRR($B133:AC133)*100,4))</f>
        <v>NaN</v>
      </c>
      <c r="AD137" s="143" t="str">
        <f>IF(ISERROR(IRR($B133:AD133)),"NaN",ROUND(IRR($B133:AD133)*100,4))</f>
        <v>NaN</v>
      </c>
      <c r="AE137" s="143" t="str">
        <f>IF(ISERROR(IRR($B133:AE133)),"NaN",ROUND(IRR($B133:AE133)*100,4))</f>
        <v>NaN</v>
      </c>
      <c r="AF137" s="143" t="str">
        <f>IF(ISERROR(IRR($B133:AF133)),"NaN",ROUND(IRR($B133:AF133)*100,4))</f>
        <v>NaN</v>
      </c>
      <c r="AG137" s="143" t="str">
        <f>IF(ISERROR(IRR($B133:AG133)),"NaN",ROUND(IRR($B133:AG133)*100,4))</f>
        <v>NaN</v>
      </c>
      <c r="AH137" s="143" t="str">
        <f>IF(ISERROR(IRR($B133:AH133)),"NaN",ROUND(IRR($B133:AH133)*100,4))</f>
        <v>NaN</v>
      </c>
      <c r="AI137" s="143" t="str">
        <f>IF(ISERROR(IRR($B133:AI133)),"NaN",ROUND(IRR($B133:AI133)*100,4))</f>
        <v>NaN</v>
      </c>
      <c r="AJ137" s="143" t="str">
        <f>IF(ISERROR(IRR($B133:AJ133)),"NaN",ROUND(IRR($B133:AJ133)*100,4))</f>
        <v>NaN</v>
      </c>
      <c r="AK137" s="143" t="str">
        <f>IF(ISERROR(IRR($B133:AK133)),"NaN",ROUND(IRR($B133:AK133)*100,4))</f>
        <v>NaN</v>
      </c>
      <c r="AL137" s="143" t="str">
        <f>IF(ISERROR(IRR($B133:AL133)),"NaN",ROUND(IRR($B133:AL133)*100,4))</f>
        <v>NaN</v>
      </c>
      <c r="AM137" s="143" t="str">
        <f>IF(ISERROR(IRR($B133:AM133)),"NaN",ROUND(IRR($B133:AM133)*100,4))</f>
        <v>NaN</v>
      </c>
      <c r="AN137" s="143" t="str">
        <f>IF(ISERROR(IRR($B133:AN133)),"NaN",ROUND(IRR($B133:AN133)*100,4))</f>
        <v>NaN</v>
      </c>
      <c r="AO137" s="143" t="str">
        <f>IF(ISERROR(IRR($B133:AO133)),"NaN",ROUND(IRR($B133:AO133)*100,4))</f>
        <v>NaN</v>
      </c>
      <c r="AP137" s="143" t="str">
        <f>IF(ISERROR(IRR($B133:AP133)),"NaN",ROUND(IRR($B133:AP133)*100,4))</f>
        <v>NaN</v>
      </c>
    </row>
    <row r="138" spans="1:42" s="16" customFormat="1" x14ac:dyDescent="0.2">
      <c r="A138" s="41" t="s">
        <v>8</v>
      </c>
      <c r="B138" s="269"/>
      <c r="C138" s="269">
        <f>MAX($B$137:C137)</f>
        <v>0</v>
      </c>
      <c r="D138" s="269">
        <f>MAX($B$137:D137)</f>
        <v>0</v>
      </c>
      <c r="E138" s="269">
        <f>MAX($B$137:E137)</f>
        <v>0</v>
      </c>
      <c r="F138" s="269">
        <f>MAX($B$137:F137)</f>
        <v>0</v>
      </c>
      <c r="G138" s="269">
        <f>MAX($B$137:G137)</f>
        <v>0</v>
      </c>
      <c r="H138" s="269">
        <f>MAX($B$137:H137)</f>
        <v>0</v>
      </c>
      <c r="I138" s="269">
        <f>MAX($B$137:I137)</f>
        <v>0</v>
      </c>
      <c r="J138" s="269">
        <f>MAX($B$137:J137)</f>
        <v>0</v>
      </c>
      <c r="K138" s="269">
        <f>MAX($B$137:K137)</f>
        <v>0</v>
      </c>
      <c r="L138" s="269">
        <f>MAX($B$137:L137)</f>
        <v>0</v>
      </c>
      <c r="M138" s="269">
        <f>MAX($B$137:M137)</f>
        <v>0</v>
      </c>
      <c r="N138" s="269">
        <f>MAX($B$137:N137)</f>
        <v>0</v>
      </c>
      <c r="O138" s="269">
        <f>MAX($B$137:O137)</f>
        <v>0</v>
      </c>
      <c r="P138" s="269">
        <f>MAX($B$137:P137)</f>
        <v>0</v>
      </c>
      <c r="Q138" s="269">
        <f>MAX($B$137:Q137)</f>
        <v>0</v>
      </c>
      <c r="R138" s="269">
        <f>MAX($B$137:R137)</f>
        <v>0</v>
      </c>
      <c r="S138" s="269">
        <f>MAX($B$137:S137)</f>
        <v>0</v>
      </c>
      <c r="T138" s="269">
        <f>MAX($B$137:T137)</f>
        <v>0</v>
      </c>
      <c r="U138" s="269">
        <f>MAX($B$137:U137)</f>
        <v>0</v>
      </c>
      <c r="V138" s="269">
        <f>MAX($B$137:V137)</f>
        <v>0</v>
      </c>
      <c r="W138" s="269">
        <f>MAX($B$137:W137)</f>
        <v>0</v>
      </c>
      <c r="X138" s="269">
        <f>MAX($B$137:X137)</f>
        <v>0</v>
      </c>
      <c r="Y138" s="269">
        <f>MAX($B$137:Y137)</f>
        <v>0</v>
      </c>
      <c r="Z138" s="269">
        <f>MAX($B$137:Z137)</f>
        <v>0</v>
      </c>
      <c r="AA138" s="269">
        <f>MAX($B$137:AA137)</f>
        <v>0</v>
      </c>
      <c r="AB138" s="269">
        <f>MAX($B$137:AB137)</f>
        <v>0</v>
      </c>
      <c r="AC138" s="269">
        <f>MAX($B$137:AC137)</f>
        <v>0</v>
      </c>
      <c r="AD138" s="269">
        <f>MAX($B$137:AD137)</f>
        <v>0</v>
      </c>
      <c r="AE138" s="269">
        <f>MAX($B$137:AE137)</f>
        <v>0</v>
      </c>
      <c r="AF138" s="269">
        <f>MAX($B$137:AF137)</f>
        <v>0</v>
      </c>
      <c r="AG138" s="269">
        <f>MAX($B$137:AG137)</f>
        <v>0</v>
      </c>
      <c r="AH138" s="269">
        <f>MAX($B$137:AH137)</f>
        <v>0</v>
      </c>
      <c r="AI138" s="269">
        <f>MAX($B$137:AI137)</f>
        <v>0</v>
      </c>
      <c r="AJ138" s="269">
        <f>MAX($B$137:AJ137)</f>
        <v>0</v>
      </c>
      <c r="AK138" s="269">
        <f>MAX($B$137:AK137)</f>
        <v>0</v>
      </c>
      <c r="AL138" s="269">
        <f>MAX($B$137:AL137)</f>
        <v>0</v>
      </c>
      <c r="AM138" s="269">
        <f>MAX($B$137:AM137)</f>
        <v>0</v>
      </c>
      <c r="AN138" s="269">
        <f>MAX($B$137:AN137)</f>
        <v>0</v>
      </c>
      <c r="AO138" s="269">
        <f>MAX($B$137:AO137)</f>
        <v>0</v>
      </c>
      <c r="AP138" s="269">
        <f>MAX($B$137:AP137)</f>
        <v>0</v>
      </c>
    </row>
    <row r="139" spans="1:42" x14ac:dyDescent="0.2">
      <c r="A139" s="117" t="s">
        <v>214</v>
      </c>
      <c r="B139" s="205">
        <f>SUM(C139:AP139)</f>
        <v>0</v>
      </c>
      <c r="C139" s="199">
        <f t="shared" ref="C139:AP139" si="54">IF(IRRTarget="N/A",IF(C$2=flip_target_year,C$2,0),IF(AND(B138&lt;IRRTarget,C138&gt;=IRRTarget),C$2,0))</f>
        <v>0</v>
      </c>
      <c r="D139" s="199">
        <f t="shared" si="54"/>
        <v>0</v>
      </c>
      <c r="E139" s="199">
        <f t="shared" si="54"/>
        <v>0</v>
      </c>
      <c r="F139" s="199">
        <f t="shared" si="54"/>
        <v>0</v>
      </c>
      <c r="G139" s="199">
        <f t="shared" si="54"/>
        <v>0</v>
      </c>
      <c r="H139" s="199">
        <f t="shared" si="54"/>
        <v>0</v>
      </c>
      <c r="I139" s="199">
        <f t="shared" si="54"/>
        <v>0</v>
      </c>
      <c r="J139" s="199">
        <f t="shared" si="54"/>
        <v>0</v>
      </c>
      <c r="K139" s="199">
        <f t="shared" si="54"/>
        <v>0</v>
      </c>
      <c r="L139" s="199">
        <f t="shared" si="54"/>
        <v>0</v>
      </c>
      <c r="M139" s="199">
        <f t="shared" si="54"/>
        <v>0</v>
      </c>
      <c r="N139" s="199">
        <f t="shared" si="54"/>
        <v>0</v>
      </c>
      <c r="O139" s="199">
        <f t="shared" si="54"/>
        <v>0</v>
      </c>
      <c r="P139" s="199">
        <f t="shared" si="54"/>
        <v>0</v>
      </c>
      <c r="Q139" s="199">
        <f t="shared" si="54"/>
        <v>0</v>
      </c>
      <c r="R139" s="199">
        <f t="shared" si="54"/>
        <v>0</v>
      </c>
      <c r="S139" s="199">
        <f t="shared" si="54"/>
        <v>0</v>
      </c>
      <c r="T139" s="199">
        <f t="shared" si="54"/>
        <v>0</v>
      </c>
      <c r="U139" s="199">
        <f t="shared" si="54"/>
        <v>0</v>
      </c>
      <c r="V139" s="199">
        <f t="shared" si="54"/>
        <v>0</v>
      </c>
      <c r="W139" s="199">
        <f t="shared" si="54"/>
        <v>0</v>
      </c>
      <c r="X139" s="199">
        <f t="shared" si="54"/>
        <v>0</v>
      </c>
      <c r="Y139" s="199">
        <f t="shared" si="54"/>
        <v>0</v>
      </c>
      <c r="Z139" s="199">
        <f t="shared" si="54"/>
        <v>0</v>
      </c>
      <c r="AA139" s="199">
        <f t="shared" si="54"/>
        <v>0</v>
      </c>
      <c r="AB139" s="199">
        <f t="shared" si="54"/>
        <v>0</v>
      </c>
      <c r="AC139" s="199">
        <f t="shared" si="54"/>
        <v>0</v>
      </c>
      <c r="AD139" s="199">
        <f t="shared" si="54"/>
        <v>0</v>
      </c>
      <c r="AE139" s="199">
        <f t="shared" si="54"/>
        <v>0</v>
      </c>
      <c r="AF139" s="199">
        <f t="shared" si="54"/>
        <v>0</v>
      </c>
      <c r="AG139" s="199">
        <f t="shared" si="54"/>
        <v>0</v>
      </c>
      <c r="AH139" s="199">
        <f t="shared" si="54"/>
        <v>0</v>
      </c>
      <c r="AI139" s="199">
        <f t="shared" si="54"/>
        <v>0</v>
      </c>
      <c r="AJ139" s="199">
        <f t="shared" si="54"/>
        <v>0</v>
      </c>
      <c r="AK139" s="199">
        <f t="shared" si="54"/>
        <v>0</v>
      </c>
      <c r="AL139" s="199">
        <f t="shared" si="54"/>
        <v>0</v>
      </c>
      <c r="AM139" s="199">
        <f t="shared" si="54"/>
        <v>0</v>
      </c>
      <c r="AN139" s="199">
        <f t="shared" si="54"/>
        <v>0</v>
      </c>
      <c r="AO139" s="199">
        <f t="shared" si="54"/>
        <v>0</v>
      </c>
      <c r="AP139" s="199">
        <f t="shared" si="54"/>
        <v>0</v>
      </c>
    </row>
    <row r="140" spans="1:42" x14ac:dyDescent="0.2">
      <c r="A140" s="117"/>
      <c r="B140" s="207"/>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c r="AA140" s="199"/>
      <c r="AB140" s="199"/>
      <c r="AC140" s="199"/>
      <c r="AD140" s="199"/>
      <c r="AE140" s="199"/>
      <c r="AF140" s="199"/>
      <c r="AG140" s="199"/>
      <c r="AH140" s="199"/>
      <c r="AI140" s="199"/>
      <c r="AJ140" s="199"/>
      <c r="AK140" s="199"/>
      <c r="AL140" s="199"/>
      <c r="AM140" s="199"/>
      <c r="AN140" s="199"/>
      <c r="AO140" s="199"/>
      <c r="AP140" s="199"/>
    </row>
    <row r="141" spans="1:42" x14ac:dyDescent="0.2">
      <c r="A141" s="117" t="s">
        <v>216</v>
      </c>
      <c r="B141" s="237">
        <f>B133+NPV(NominalDiscountRate/100,C133:AP133)</f>
        <v>0</v>
      </c>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row>
    <row r="142" spans="1:42" s="122" customFormat="1" x14ac:dyDescent="0.2">
      <c r="A142" s="4"/>
      <c r="B142" s="203"/>
    </row>
    <row r="143" spans="1:42" s="122" customFormat="1" x14ac:dyDescent="0.2">
      <c r="A143" s="109" t="s">
        <v>406</v>
      </c>
      <c r="B143" s="287"/>
      <c r="C143" s="287"/>
      <c r="D143" s="287"/>
      <c r="E143" s="287"/>
      <c r="F143" s="287"/>
      <c r="G143" s="287"/>
      <c r="H143" s="287"/>
      <c r="I143" s="287"/>
      <c r="J143" s="287"/>
      <c r="K143" s="287"/>
      <c r="L143" s="287"/>
      <c r="M143" s="287"/>
      <c r="N143" s="287"/>
      <c r="O143" s="287"/>
      <c r="P143" s="287"/>
      <c r="Q143" s="287"/>
      <c r="R143" s="287"/>
      <c r="S143" s="287"/>
      <c r="T143" s="287"/>
      <c r="U143" s="287"/>
      <c r="V143" s="287"/>
      <c r="W143" s="287"/>
      <c r="X143" s="287"/>
      <c r="Y143" s="287"/>
      <c r="Z143" s="287"/>
      <c r="AA143" s="287"/>
      <c r="AB143" s="287"/>
      <c r="AC143" s="287"/>
      <c r="AD143" s="287"/>
      <c r="AE143" s="287"/>
      <c r="AF143" s="287"/>
      <c r="AG143" s="287"/>
      <c r="AH143" s="287"/>
      <c r="AI143" s="287"/>
      <c r="AJ143" s="287"/>
      <c r="AK143" s="287"/>
      <c r="AL143" s="287"/>
      <c r="AM143" s="287"/>
      <c r="AN143" s="287"/>
      <c r="AO143" s="287"/>
      <c r="AP143" s="287"/>
    </row>
    <row r="144" spans="1:42" x14ac:dyDescent="0.2">
      <c r="A144" s="23" t="s">
        <v>211</v>
      </c>
      <c r="B144" s="241">
        <f>B116</f>
        <v>0</v>
      </c>
      <c r="C144" s="194">
        <f t="shared" ref="C144:AP144" si="55">C570+C201+C241-C62-C575-C576+C124+C128-C608-C602-C603-C614-C620-C652-C684+C716-C609+C28</f>
        <v>0</v>
      </c>
      <c r="D144" s="367">
        <f t="shared" si="55"/>
        <v>0</v>
      </c>
      <c r="E144" s="367">
        <f t="shared" si="55"/>
        <v>0</v>
      </c>
      <c r="F144" s="367">
        <f t="shared" si="55"/>
        <v>0</v>
      </c>
      <c r="G144" s="367">
        <f t="shared" si="55"/>
        <v>0</v>
      </c>
      <c r="H144" s="367">
        <f t="shared" si="55"/>
        <v>0</v>
      </c>
      <c r="I144" s="367">
        <f t="shared" si="55"/>
        <v>0</v>
      </c>
      <c r="J144" s="367">
        <f t="shared" si="55"/>
        <v>0</v>
      </c>
      <c r="K144" s="367">
        <f t="shared" si="55"/>
        <v>0</v>
      </c>
      <c r="L144" s="367">
        <f t="shared" si="55"/>
        <v>0</v>
      </c>
      <c r="M144" s="367">
        <f t="shared" si="55"/>
        <v>0</v>
      </c>
      <c r="N144" s="367">
        <f t="shared" si="55"/>
        <v>0</v>
      </c>
      <c r="O144" s="367">
        <f t="shared" si="55"/>
        <v>0</v>
      </c>
      <c r="P144" s="367">
        <f t="shared" si="55"/>
        <v>0</v>
      </c>
      <c r="Q144" s="367">
        <f t="shared" si="55"/>
        <v>0</v>
      </c>
      <c r="R144" s="367">
        <f t="shared" si="55"/>
        <v>0</v>
      </c>
      <c r="S144" s="367">
        <f t="shared" si="55"/>
        <v>0</v>
      </c>
      <c r="T144" s="367">
        <f t="shared" si="55"/>
        <v>0</v>
      </c>
      <c r="U144" s="367">
        <f t="shared" si="55"/>
        <v>0</v>
      </c>
      <c r="V144" s="367">
        <f t="shared" si="55"/>
        <v>0</v>
      </c>
      <c r="W144" s="367">
        <f t="shared" si="55"/>
        <v>0</v>
      </c>
      <c r="X144" s="367">
        <f t="shared" si="55"/>
        <v>0</v>
      </c>
      <c r="Y144" s="367">
        <f t="shared" si="55"/>
        <v>0</v>
      </c>
      <c r="Z144" s="367">
        <f t="shared" si="55"/>
        <v>0</v>
      </c>
      <c r="AA144" s="367">
        <f t="shared" si="55"/>
        <v>0</v>
      </c>
      <c r="AB144" s="367">
        <f t="shared" si="55"/>
        <v>0</v>
      </c>
      <c r="AC144" s="367">
        <f t="shared" si="55"/>
        <v>0</v>
      </c>
      <c r="AD144" s="367">
        <f t="shared" si="55"/>
        <v>0</v>
      </c>
      <c r="AE144" s="367">
        <f t="shared" si="55"/>
        <v>0</v>
      </c>
      <c r="AF144" s="367">
        <f t="shared" si="55"/>
        <v>0</v>
      </c>
      <c r="AG144" s="367">
        <f t="shared" si="55"/>
        <v>0</v>
      </c>
      <c r="AH144" s="367">
        <f t="shared" si="55"/>
        <v>0</v>
      </c>
      <c r="AI144" s="367">
        <f t="shared" si="55"/>
        <v>0</v>
      </c>
      <c r="AJ144" s="367">
        <f t="shared" si="55"/>
        <v>0</v>
      </c>
      <c r="AK144" s="367">
        <f t="shared" si="55"/>
        <v>0</v>
      </c>
      <c r="AL144" s="367">
        <f t="shared" si="55"/>
        <v>0</v>
      </c>
      <c r="AM144" s="367">
        <f t="shared" si="55"/>
        <v>0</v>
      </c>
      <c r="AN144" s="367">
        <f t="shared" si="55"/>
        <v>0</v>
      </c>
      <c r="AO144" s="367">
        <f t="shared" si="55"/>
        <v>0</v>
      </c>
      <c r="AP144" s="367">
        <f t="shared" si="55"/>
        <v>0</v>
      </c>
    </row>
    <row r="145" spans="1:42" x14ac:dyDescent="0.2">
      <c r="A145" s="23" t="s">
        <v>218</v>
      </c>
      <c r="B145" s="241"/>
      <c r="C145" s="194">
        <f t="shared" ref="C145:AP145" si="56">C16</f>
        <v>0</v>
      </c>
      <c r="D145" s="367">
        <f t="shared" si="56"/>
        <v>0</v>
      </c>
      <c r="E145" s="367">
        <f t="shared" si="56"/>
        <v>0</v>
      </c>
      <c r="F145" s="367">
        <f t="shared" si="56"/>
        <v>0</v>
      </c>
      <c r="G145" s="367">
        <f t="shared" si="56"/>
        <v>0</v>
      </c>
      <c r="H145" s="367">
        <f t="shared" si="56"/>
        <v>0</v>
      </c>
      <c r="I145" s="367">
        <f t="shared" si="56"/>
        <v>0</v>
      </c>
      <c r="J145" s="367">
        <f t="shared" si="56"/>
        <v>0</v>
      </c>
      <c r="K145" s="367">
        <f t="shared" si="56"/>
        <v>0</v>
      </c>
      <c r="L145" s="367">
        <f t="shared" si="56"/>
        <v>0</v>
      </c>
      <c r="M145" s="367">
        <f t="shared" si="56"/>
        <v>0</v>
      </c>
      <c r="N145" s="367">
        <f t="shared" si="56"/>
        <v>0</v>
      </c>
      <c r="O145" s="367">
        <f t="shared" si="56"/>
        <v>0</v>
      </c>
      <c r="P145" s="367">
        <f t="shared" si="56"/>
        <v>0</v>
      </c>
      <c r="Q145" s="367">
        <f t="shared" si="56"/>
        <v>0</v>
      </c>
      <c r="R145" s="367">
        <f t="shared" si="56"/>
        <v>0</v>
      </c>
      <c r="S145" s="367">
        <f t="shared" si="56"/>
        <v>0</v>
      </c>
      <c r="T145" s="367">
        <f t="shared" si="56"/>
        <v>0</v>
      </c>
      <c r="U145" s="367">
        <f t="shared" si="56"/>
        <v>0</v>
      </c>
      <c r="V145" s="367">
        <f t="shared" si="56"/>
        <v>0</v>
      </c>
      <c r="W145" s="367">
        <f t="shared" si="56"/>
        <v>0</v>
      </c>
      <c r="X145" s="367">
        <f t="shared" si="56"/>
        <v>0</v>
      </c>
      <c r="Y145" s="367">
        <f t="shared" si="56"/>
        <v>0</v>
      </c>
      <c r="Z145" s="367">
        <f t="shared" si="56"/>
        <v>0</v>
      </c>
      <c r="AA145" s="367">
        <f t="shared" si="56"/>
        <v>0</v>
      </c>
      <c r="AB145" s="367">
        <f t="shared" si="56"/>
        <v>0</v>
      </c>
      <c r="AC145" s="367">
        <f t="shared" si="56"/>
        <v>0</v>
      </c>
      <c r="AD145" s="367">
        <f t="shared" si="56"/>
        <v>0</v>
      </c>
      <c r="AE145" s="367">
        <f t="shared" si="56"/>
        <v>0</v>
      </c>
      <c r="AF145" s="367">
        <f t="shared" si="56"/>
        <v>0</v>
      </c>
      <c r="AG145" s="367">
        <f t="shared" si="56"/>
        <v>0</v>
      </c>
      <c r="AH145" s="367">
        <f t="shared" si="56"/>
        <v>0</v>
      </c>
      <c r="AI145" s="367">
        <f t="shared" si="56"/>
        <v>0</v>
      </c>
      <c r="AJ145" s="367">
        <f t="shared" si="56"/>
        <v>0</v>
      </c>
      <c r="AK145" s="367">
        <f t="shared" si="56"/>
        <v>0</v>
      </c>
      <c r="AL145" s="367">
        <f t="shared" si="56"/>
        <v>0</v>
      </c>
      <c r="AM145" s="367">
        <f t="shared" si="56"/>
        <v>0</v>
      </c>
      <c r="AN145" s="367">
        <f t="shared" si="56"/>
        <v>0</v>
      </c>
      <c r="AO145" s="367">
        <f t="shared" si="56"/>
        <v>0</v>
      </c>
      <c r="AP145" s="367">
        <f t="shared" si="56"/>
        <v>0</v>
      </c>
    </row>
    <row r="146" spans="1:42" x14ac:dyDescent="0.2">
      <c r="A146" s="23" t="s">
        <v>384</v>
      </c>
      <c r="B146" s="241"/>
      <c r="C146" s="194">
        <f>C5</f>
        <v>0</v>
      </c>
      <c r="D146" s="367">
        <f t="shared" ref="D146:AP146" si="57">D5</f>
        <v>0</v>
      </c>
      <c r="E146" s="367">
        <f t="shared" si="57"/>
        <v>0</v>
      </c>
      <c r="F146" s="367">
        <f t="shared" si="57"/>
        <v>0</v>
      </c>
      <c r="G146" s="367">
        <f t="shared" si="57"/>
        <v>0</v>
      </c>
      <c r="H146" s="367">
        <f t="shared" si="57"/>
        <v>0</v>
      </c>
      <c r="I146" s="367">
        <f t="shared" si="57"/>
        <v>0</v>
      </c>
      <c r="J146" s="367">
        <f t="shared" si="57"/>
        <v>0</v>
      </c>
      <c r="K146" s="367">
        <f t="shared" si="57"/>
        <v>0</v>
      </c>
      <c r="L146" s="367">
        <f t="shared" si="57"/>
        <v>0</v>
      </c>
      <c r="M146" s="367">
        <f t="shared" si="57"/>
        <v>0</v>
      </c>
      <c r="N146" s="367">
        <f t="shared" si="57"/>
        <v>0</v>
      </c>
      <c r="O146" s="367">
        <f t="shared" si="57"/>
        <v>0</v>
      </c>
      <c r="P146" s="367">
        <f t="shared" si="57"/>
        <v>0</v>
      </c>
      <c r="Q146" s="367">
        <f t="shared" si="57"/>
        <v>0</v>
      </c>
      <c r="R146" s="367">
        <f t="shared" si="57"/>
        <v>0</v>
      </c>
      <c r="S146" s="367">
        <f t="shared" si="57"/>
        <v>0</v>
      </c>
      <c r="T146" s="367">
        <f t="shared" si="57"/>
        <v>0</v>
      </c>
      <c r="U146" s="367">
        <f t="shared" si="57"/>
        <v>0</v>
      </c>
      <c r="V146" s="367">
        <f t="shared" si="57"/>
        <v>0</v>
      </c>
      <c r="W146" s="367">
        <f t="shared" si="57"/>
        <v>0</v>
      </c>
      <c r="X146" s="367">
        <f t="shared" si="57"/>
        <v>0</v>
      </c>
      <c r="Y146" s="367">
        <f t="shared" si="57"/>
        <v>0</v>
      </c>
      <c r="Z146" s="367">
        <f t="shared" si="57"/>
        <v>0</v>
      </c>
      <c r="AA146" s="367">
        <f t="shared" si="57"/>
        <v>0</v>
      </c>
      <c r="AB146" s="367">
        <f t="shared" si="57"/>
        <v>0</v>
      </c>
      <c r="AC146" s="367">
        <f t="shared" si="57"/>
        <v>0</v>
      </c>
      <c r="AD146" s="367">
        <f t="shared" si="57"/>
        <v>0</v>
      </c>
      <c r="AE146" s="367">
        <f t="shared" si="57"/>
        <v>0</v>
      </c>
      <c r="AF146" s="367">
        <f t="shared" si="57"/>
        <v>0</v>
      </c>
      <c r="AG146" s="367">
        <f t="shared" si="57"/>
        <v>0</v>
      </c>
      <c r="AH146" s="367">
        <f t="shared" si="57"/>
        <v>0</v>
      </c>
      <c r="AI146" s="367">
        <f t="shared" si="57"/>
        <v>0</v>
      </c>
      <c r="AJ146" s="367">
        <f t="shared" si="57"/>
        <v>0</v>
      </c>
      <c r="AK146" s="367">
        <f t="shared" si="57"/>
        <v>0</v>
      </c>
      <c r="AL146" s="367">
        <f t="shared" si="57"/>
        <v>0</v>
      </c>
      <c r="AM146" s="367">
        <f t="shared" si="57"/>
        <v>0</v>
      </c>
      <c r="AN146" s="367">
        <f t="shared" si="57"/>
        <v>0</v>
      </c>
      <c r="AO146" s="367">
        <f t="shared" si="57"/>
        <v>0</v>
      </c>
      <c r="AP146" s="367">
        <f t="shared" si="57"/>
        <v>0</v>
      </c>
    </row>
    <row r="147" spans="1:42" s="122" customFormat="1" x14ac:dyDescent="0.2">
      <c r="A147" s="4"/>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210</v>
      </c>
      <c r="B148" s="196">
        <f>-(B144+NPV(NominalDiscountRate/100,C144:AP144))</f>
        <v>0</v>
      </c>
      <c r="C148" s="194"/>
      <c r="D148" s="19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209</v>
      </c>
      <c r="B149" s="196">
        <f>NPV(NominalDiscountRate/100,C146:AP146)</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408</v>
      </c>
      <c r="B150" s="280">
        <f>IF(B149=0,0,B148/B149*100)</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c r="B151" s="268"/>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219</v>
      </c>
      <c r="B152" s="196">
        <f>NPV(NominalDiscountRate/100,C145:AP145)</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209</v>
      </c>
      <c r="B153" s="196">
        <f>B149</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262</v>
      </c>
      <c r="B154" s="280">
        <f>IF(B153=0,0,B152/B153*100)</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4"/>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09" t="s">
        <v>407</v>
      </c>
      <c r="B157" s="287"/>
      <c r="C157" s="287"/>
      <c r="D157" s="287"/>
      <c r="E157" s="287"/>
      <c r="F157" s="287"/>
      <c r="G157" s="287"/>
      <c r="H157" s="287"/>
      <c r="I157" s="287"/>
      <c r="J157" s="287"/>
      <c r="K157" s="287"/>
      <c r="L157" s="287"/>
      <c r="M157" s="287"/>
      <c r="N157" s="287"/>
      <c r="O157" s="287"/>
      <c r="P157" s="287"/>
      <c r="Q157" s="287"/>
      <c r="R157" s="287"/>
      <c r="S157" s="287"/>
      <c r="T157" s="287"/>
      <c r="U157" s="287"/>
      <c r="V157" s="287"/>
      <c r="W157" s="287"/>
      <c r="X157" s="287"/>
      <c r="Y157" s="287"/>
      <c r="Z157" s="287"/>
      <c r="AA157" s="287"/>
      <c r="AB157" s="287"/>
      <c r="AC157" s="287"/>
      <c r="AD157" s="287"/>
      <c r="AE157" s="287"/>
      <c r="AF157" s="287"/>
      <c r="AG157" s="287"/>
      <c r="AH157" s="287"/>
      <c r="AI157" s="287"/>
      <c r="AJ157" s="287"/>
      <c r="AK157" s="287"/>
      <c r="AL157" s="287"/>
      <c r="AM157" s="287"/>
      <c r="AN157" s="287"/>
      <c r="AO157" s="287"/>
      <c r="AP157" s="287"/>
    </row>
    <row r="158" spans="1:42" s="122" customFormat="1" x14ac:dyDescent="0.2">
      <c r="A158" s="4" t="s">
        <v>368</v>
      </c>
      <c r="B158" s="367" cm="1">
        <f t="array" ref="B158:AP158">Inputs!C203:AQ203</f>
        <v>0</v>
      </c>
      <c r="C158" s="122">
        <v>0</v>
      </c>
      <c r="D158" s="122">
        <v>0</v>
      </c>
      <c r="E158" s="122">
        <v>0</v>
      </c>
      <c r="F158" s="122">
        <v>0</v>
      </c>
      <c r="G158" s="203">
        <v>0</v>
      </c>
      <c r="H158" s="203">
        <v>0</v>
      </c>
      <c r="I158" s="203">
        <v>0</v>
      </c>
      <c r="J158" s="203">
        <v>0</v>
      </c>
      <c r="K158" s="203">
        <v>0</v>
      </c>
      <c r="L158" s="203">
        <v>0</v>
      </c>
      <c r="M158" s="203">
        <v>0</v>
      </c>
      <c r="N158" s="203">
        <v>0</v>
      </c>
      <c r="O158" s="203">
        <v>0</v>
      </c>
      <c r="P158" s="203">
        <v>0</v>
      </c>
      <c r="Q158" s="203">
        <v>0</v>
      </c>
      <c r="R158" s="203">
        <v>0</v>
      </c>
      <c r="S158" s="203">
        <v>0</v>
      </c>
      <c r="T158" s="203">
        <v>0</v>
      </c>
      <c r="U158" s="203">
        <v>0</v>
      </c>
      <c r="V158" s="203">
        <v>0</v>
      </c>
      <c r="W158" s="203">
        <v>0</v>
      </c>
      <c r="X158" s="203">
        <v>0</v>
      </c>
      <c r="Y158" s="203">
        <v>0</v>
      </c>
      <c r="Z158" s="203">
        <v>0</v>
      </c>
      <c r="AA158" s="203">
        <v>0</v>
      </c>
      <c r="AB158" s="203">
        <v>0</v>
      </c>
      <c r="AC158" s="203">
        <v>0</v>
      </c>
      <c r="AD158" s="203">
        <v>0</v>
      </c>
      <c r="AE158" s="203">
        <v>0</v>
      </c>
      <c r="AF158" s="203">
        <v>0</v>
      </c>
      <c r="AG158" s="203">
        <v>0</v>
      </c>
      <c r="AH158" s="203">
        <v>0</v>
      </c>
      <c r="AI158" s="203">
        <v>0</v>
      </c>
      <c r="AJ158" s="203">
        <v>0</v>
      </c>
      <c r="AK158" s="203">
        <v>0</v>
      </c>
      <c r="AL158" s="203">
        <v>0</v>
      </c>
      <c r="AM158" s="203">
        <v>0</v>
      </c>
      <c r="AN158" s="203">
        <v>0</v>
      </c>
      <c r="AO158" s="203">
        <v>0</v>
      </c>
      <c r="AP158" s="203">
        <v>0</v>
      </c>
    </row>
    <row r="159" spans="1:42" s="122" customFormat="1" x14ac:dyDescent="0.2">
      <c r="A159" s="4" t="s">
        <v>369</v>
      </c>
      <c r="B159" s="367">
        <f t="array" ref="B159:AP159">Inputs!C154:AQ154</f>
        <v>0</v>
      </c>
      <c r="C159" s="122">
        <v>0</v>
      </c>
      <c r="D159" s="122">
        <v>0</v>
      </c>
      <c r="E159" s="122">
        <v>0</v>
      </c>
      <c r="F159" s="122">
        <v>0</v>
      </c>
      <c r="G159" s="203">
        <v>0</v>
      </c>
      <c r="H159" s="203">
        <v>0</v>
      </c>
      <c r="I159" s="203">
        <v>0</v>
      </c>
      <c r="J159" s="203">
        <v>0</v>
      </c>
      <c r="K159" s="203">
        <v>0</v>
      </c>
      <c r="L159" s="203">
        <v>0</v>
      </c>
      <c r="M159" s="203">
        <v>0</v>
      </c>
      <c r="N159" s="203">
        <v>0</v>
      </c>
      <c r="O159" s="203">
        <v>0</v>
      </c>
      <c r="P159" s="203">
        <v>0</v>
      </c>
      <c r="Q159" s="203">
        <v>0</v>
      </c>
      <c r="R159" s="203">
        <v>0</v>
      </c>
      <c r="S159" s="203">
        <v>0</v>
      </c>
      <c r="T159" s="203">
        <v>0</v>
      </c>
      <c r="U159" s="203">
        <v>0</v>
      </c>
      <c r="V159" s="203">
        <v>0</v>
      </c>
      <c r="W159" s="203">
        <v>0</v>
      </c>
      <c r="X159" s="203">
        <v>0</v>
      </c>
      <c r="Y159" s="203">
        <v>0</v>
      </c>
      <c r="Z159" s="203">
        <v>0</v>
      </c>
      <c r="AA159" s="203">
        <v>0</v>
      </c>
      <c r="AB159" s="203">
        <v>0</v>
      </c>
      <c r="AC159" s="203">
        <v>0</v>
      </c>
      <c r="AD159" s="203">
        <v>0</v>
      </c>
      <c r="AE159" s="203">
        <v>0</v>
      </c>
      <c r="AF159" s="203">
        <v>0</v>
      </c>
      <c r="AG159" s="203">
        <v>0</v>
      </c>
      <c r="AH159" s="203">
        <v>0</v>
      </c>
      <c r="AI159" s="203">
        <v>0</v>
      </c>
      <c r="AJ159" s="203">
        <v>0</v>
      </c>
      <c r="AK159" s="203">
        <v>0</v>
      </c>
      <c r="AL159" s="203">
        <v>0</v>
      </c>
      <c r="AM159" s="203">
        <v>0</v>
      </c>
      <c r="AN159" s="203">
        <v>0</v>
      </c>
      <c r="AO159" s="203">
        <v>0</v>
      </c>
      <c r="AP159" s="203">
        <v>0</v>
      </c>
    </row>
    <row r="160" spans="1:42" s="122" customFormat="1" x14ac:dyDescent="0.2">
      <c r="A160" s="4"/>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365</v>
      </c>
      <c r="B161" s="237">
        <f>-(B158+NPV(NominalDiscountRate/100,C158:AP158))</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366</v>
      </c>
      <c r="B162" s="237">
        <f>NPV(NominalDiscountRate/100,C159:AP159)</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t="s">
        <v>367</v>
      </c>
      <c r="B163" s="146">
        <f>IF(B162=0,0,B161/B162*100)</f>
        <v>0</v>
      </c>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4"/>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9" t="s">
        <v>29</v>
      </c>
      <c r="B165" s="287"/>
      <c r="C165" s="287"/>
      <c r="D165" s="287"/>
      <c r="E165" s="287"/>
      <c r="F165" s="287"/>
      <c r="G165" s="287"/>
      <c r="H165" s="287"/>
      <c r="I165" s="287"/>
      <c r="J165" s="287"/>
      <c r="K165" s="287"/>
      <c r="L165" s="287"/>
      <c r="M165" s="287"/>
      <c r="N165" s="287"/>
      <c r="O165" s="287"/>
      <c r="P165" s="287"/>
      <c r="Q165" s="287"/>
      <c r="R165" s="287"/>
      <c r="S165" s="287"/>
      <c r="T165" s="287"/>
      <c r="U165" s="287"/>
      <c r="V165" s="287"/>
      <c r="W165" s="287"/>
      <c r="X165" s="287"/>
      <c r="Y165" s="287"/>
      <c r="Z165" s="287"/>
      <c r="AA165" s="287"/>
      <c r="AB165" s="287"/>
      <c r="AC165" s="287"/>
      <c r="AD165" s="287"/>
      <c r="AE165" s="287"/>
      <c r="AF165" s="287"/>
      <c r="AG165" s="287"/>
      <c r="AH165" s="287"/>
      <c r="AI165" s="287"/>
      <c r="AJ165" s="287"/>
      <c r="AK165" s="287"/>
      <c r="AL165" s="287"/>
      <c r="AM165" s="287"/>
      <c r="AN165" s="287"/>
      <c r="AO165" s="287"/>
      <c r="AP165" s="287"/>
    </row>
    <row r="166" spans="1:42" s="204" customFormat="1" x14ac:dyDescent="0.2">
      <c r="A166" s="29" t="s">
        <v>42</v>
      </c>
    </row>
    <row r="167" spans="1:42" s="16" customFormat="1" x14ac:dyDescent="0.2">
      <c r="A167" s="118" t="s">
        <v>30</v>
      </c>
      <c r="B167" s="204"/>
      <c r="C167" s="188">
        <f t="shared" ref="C167:AP167" si="58">C64</f>
        <v>0</v>
      </c>
      <c r="D167" s="188">
        <f t="shared" si="58"/>
        <v>0</v>
      </c>
      <c r="E167" s="188">
        <f t="shared" si="58"/>
        <v>0</v>
      </c>
      <c r="F167" s="188">
        <f t="shared" si="58"/>
        <v>0</v>
      </c>
      <c r="G167" s="188">
        <f t="shared" si="58"/>
        <v>0</v>
      </c>
      <c r="H167" s="188">
        <f t="shared" si="58"/>
        <v>0</v>
      </c>
      <c r="I167" s="188">
        <f t="shared" si="58"/>
        <v>0</v>
      </c>
      <c r="J167" s="188">
        <f t="shared" si="58"/>
        <v>0</v>
      </c>
      <c r="K167" s="188">
        <f t="shared" si="58"/>
        <v>0</v>
      </c>
      <c r="L167" s="188">
        <f t="shared" si="58"/>
        <v>0</v>
      </c>
      <c r="M167" s="188">
        <f t="shared" si="58"/>
        <v>0</v>
      </c>
      <c r="N167" s="188">
        <f t="shared" si="58"/>
        <v>0</v>
      </c>
      <c r="O167" s="188">
        <f t="shared" si="58"/>
        <v>0</v>
      </c>
      <c r="P167" s="188">
        <f t="shared" si="58"/>
        <v>0</v>
      </c>
      <c r="Q167" s="188">
        <f t="shared" si="58"/>
        <v>0</v>
      </c>
      <c r="R167" s="188">
        <f t="shared" si="58"/>
        <v>0</v>
      </c>
      <c r="S167" s="188">
        <f t="shared" si="58"/>
        <v>0</v>
      </c>
      <c r="T167" s="188">
        <f t="shared" si="58"/>
        <v>0</v>
      </c>
      <c r="U167" s="188">
        <f t="shared" si="58"/>
        <v>0</v>
      </c>
      <c r="V167" s="188">
        <f t="shared" si="58"/>
        <v>0</v>
      </c>
      <c r="W167" s="188">
        <f t="shared" si="58"/>
        <v>0</v>
      </c>
      <c r="X167" s="188">
        <f t="shared" si="58"/>
        <v>0</v>
      </c>
      <c r="Y167" s="188">
        <f t="shared" si="58"/>
        <v>0</v>
      </c>
      <c r="Z167" s="188">
        <f t="shared" si="58"/>
        <v>0</v>
      </c>
      <c r="AA167" s="188">
        <f t="shared" si="58"/>
        <v>0</v>
      </c>
      <c r="AB167" s="188">
        <f t="shared" si="58"/>
        <v>0</v>
      </c>
      <c r="AC167" s="188">
        <f t="shared" si="58"/>
        <v>0</v>
      </c>
      <c r="AD167" s="188">
        <f t="shared" si="58"/>
        <v>0</v>
      </c>
      <c r="AE167" s="188">
        <f t="shared" si="58"/>
        <v>0</v>
      </c>
      <c r="AF167" s="188">
        <f t="shared" si="58"/>
        <v>0</v>
      </c>
      <c r="AG167" s="188">
        <f t="shared" si="58"/>
        <v>0</v>
      </c>
      <c r="AH167" s="188">
        <f t="shared" si="58"/>
        <v>0</v>
      </c>
      <c r="AI167" s="188">
        <f t="shared" si="58"/>
        <v>0</v>
      </c>
      <c r="AJ167" s="188">
        <f t="shared" si="58"/>
        <v>0</v>
      </c>
      <c r="AK167" s="188">
        <f t="shared" si="58"/>
        <v>0</v>
      </c>
      <c r="AL167" s="188">
        <f t="shared" si="58"/>
        <v>0</v>
      </c>
      <c r="AM167" s="188">
        <f t="shared" si="58"/>
        <v>0</v>
      </c>
      <c r="AN167" s="188">
        <f t="shared" si="58"/>
        <v>0</v>
      </c>
      <c r="AO167" s="188">
        <f t="shared" si="58"/>
        <v>0</v>
      </c>
      <c r="AP167" s="188">
        <f t="shared" si="58"/>
        <v>0</v>
      </c>
    </row>
    <row r="168" spans="1:42" s="16" customFormat="1" x14ac:dyDescent="0.2">
      <c r="A168" s="118" t="s">
        <v>38</v>
      </c>
      <c r="B168" s="204"/>
      <c r="C168" s="188">
        <f t="shared" ref="C168:AP168" si="59">C716</f>
        <v>0</v>
      </c>
      <c r="D168" s="188">
        <f t="shared" si="59"/>
        <v>0</v>
      </c>
      <c r="E168" s="188">
        <f t="shared" si="59"/>
        <v>0</v>
      </c>
      <c r="F168" s="188">
        <f t="shared" si="59"/>
        <v>0</v>
      </c>
      <c r="G168" s="188">
        <f t="shared" si="59"/>
        <v>0</v>
      </c>
      <c r="H168" s="188">
        <f t="shared" si="59"/>
        <v>0</v>
      </c>
      <c r="I168" s="188">
        <f t="shared" si="59"/>
        <v>0</v>
      </c>
      <c r="J168" s="188">
        <f t="shared" si="59"/>
        <v>0</v>
      </c>
      <c r="K168" s="188">
        <f t="shared" si="59"/>
        <v>0</v>
      </c>
      <c r="L168" s="188">
        <f t="shared" si="59"/>
        <v>0</v>
      </c>
      <c r="M168" s="188">
        <f t="shared" si="59"/>
        <v>0</v>
      </c>
      <c r="N168" s="188">
        <f t="shared" si="59"/>
        <v>0</v>
      </c>
      <c r="O168" s="188">
        <f t="shared" si="59"/>
        <v>0</v>
      </c>
      <c r="P168" s="188">
        <f t="shared" si="59"/>
        <v>0</v>
      </c>
      <c r="Q168" s="188">
        <f t="shared" si="59"/>
        <v>0</v>
      </c>
      <c r="R168" s="188">
        <f t="shared" si="59"/>
        <v>0</v>
      </c>
      <c r="S168" s="188">
        <f t="shared" si="59"/>
        <v>0</v>
      </c>
      <c r="T168" s="188">
        <f t="shared" si="59"/>
        <v>0</v>
      </c>
      <c r="U168" s="188">
        <f t="shared" si="59"/>
        <v>0</v>
      </c>
      <c r="V168" s="188">
        <f t="shared" si="59"/>
        <v>0</v>
      </c>
      <c r="W168" s="188">
        <f t="shared" si="59"/>
        <v>0</v>
      </c>
      <c r="X168" s="188">
        <f t="shared" si="59"/>
        <v>0</v>
      </c>
      <c r="Y168" s="188">
        <f t="shared" si="59"/>
        <v>0</v>
      </c>
      <c r="Z168" s="188">
        <f t="shared" si="59"/>
        <v>0</v>
      </c>
      <c r="AA168" s="188">
        <f t="shared" si="59"/>
        <v>0</v>
      </c>
      <c r="AB168" s="188">
        <f t="shared" si="59"/>
        <v>0</v>
      </c>
      <c r="AC168" s="188">
        <f t="shared" si="59"/>
        <v>0</v>
      </c>
      <c r="AD168" s="188">
        <f t="shared" si="59"/>
        <v>0</v>
      </c>
      <c r="AE168" s="188">
        <f t="shared" si="59"/>
        <v>0</v>
      </c>
      <c r="AF168" s="188">
        <f t="shared" si="59"/>
        <v>0</v>
      </c>
      <c r="AG168" s="188">
        <f t="shared" si="59"/>
        <v>0</v>
      </c>
      <c r="AH168" s="188">
        <f t="shared" si="59"/>
        <v>0</v>
      </c>
      <c r="AI168" s="188">
        <f t="shared" si="59"/>
        <v>0</v>
      </c>
      <c r="AJ168" s="188">
        <f t="shared" si="59"/>
        <v>0</v>
      </c>
      <c r="AK168" s="188">
        <f t="shared" si="59"/>
        <v>0</v>
      </c>
      <c r="AL168" s="188">
        <f t="shared" si="59"/>
        <v>0</v>
      </c>
      <c r="AM168" s="188">
        <f t="shared" si="59"/>
        <v>0</v>
      </c>
      <c r="AN168" s="188">
        <f t="shared" si="59"/>
        <v>0</v>
      </c>
      <c r="AO168" s="188">
        <f t="shared" si="59"/>
        <v>0</v>
      </c>
      <c r="AP168" s="188">
        <f t="shared" si="59"/>
        <v>0</v>
      </c>
    </row>
    <row r="169" spans="1:42" s="16" customFormat="1" x14ac:dyDescent="0.2">
      <c r="A169" s="118" t="s">
        <v>31</v>
      </c>
      <c r="B169" s="204"/>
      <c r="C169" s="188">
        <f t="shared" ref="C169:AP169" si="60">-C575</f>
        <v>0</v>
      </c>
      <c r="D169" s="188">
        <f t="shared" si="60"/>
        <v>0</v>
      </c>
      <c r="E169" s="188">
        <f t="shared" si="60"/>
        <v>0</v>
      </c>
      <c r="F169" s="188">
        <f t="shared" si="60"/>
        <v>0</v>
      </c>
      <c r="G169" s="188">
        <f t="shared" si="60"/>
        <v>0</v>
      </c>
      <c r="H169" s="188">
        <f t="shared" si="60"/>
        <v>0</v>
      </c>
      <c r="I169" s="188">
        <f t="shared" si="60"/>
        <v>0</v>
      </c>
      <c r="J169" s="188">
        <f t="shared" si="60"/>
        <v>0</v>
      </c>
      <c r="K169" s="188">
        <f t="shared" si="60"/>
        <v>0</v>
      </c>
      <c r="L169" s="188">
        <f t="shared" si="60"/>
        <v>0</v>
      </c>
      <c r="M169" s="188">
        <f t="shared" si="60"/>
        <v>0</v>
      </c>
      <c r="N169" s="188">
        <f t="shared" si="60"/>
        <v>0</v>
      </c>
      <c r="O169" s="188">
        <f t="shared" si="60"/>
        <v>0</v>
      </c>
      <c r="P169" s="188">
        <f t="shared" si="60"/>
        <v>0</v>
      </c>
      <c r="Q169" s="188">
        <f t="shared" si="60"/>
        <v>0</v>
      </c>
      <c r="R169" s="188">
        <f t="shared" si="60"/>
        <v>0</v>
      </c>
      <c r="S169" s="188">
        <f t="shared" si="60"/>
        <v>0</v>
      </c>
      <c r="T169" s="188">
        <f t="shared" si="60"/>
        <v>0</v>
      </c>
      <c r="U169" s="188">
        <f t="shared" si="60"/>
        <v>0</v>
      </c>
      <c r="V169" s="188">
        <f t="shared" si="60"/>
        <v>0</v>
      </c>
      <c r="W169" s="188">
        <f t="shared" si="60"/>
        <v>0</v>
      </c>
      <c r="X169" s="188">
        <f t="shared" si="60"/>
        <v>0</v>
      </c>
      <c r="Y169" s="188">
        <f t="shared" si="60"/>
        <v>0</v>
      </c>
      <c r="Z169" s="188">
        <f t="shared" si="60"/>
        <v>0</v>
      </c>
      <c r="AA169" s="188">
        <f t="shared" si="60"/>
        <v>0</v>
      </c>
      <c r="AB169" s="188">
        <f t="shared" si="60"/>
        <v>0</v>
      </c>
      <c r="AC169" s="188">
        <f t="shared" si="60"/>
        <v>0</v>
      </c>
      <c r="AD169" s="188">
        <f t="shared" si="60"/>
        <v>0</v>
      </c>
      <c r="AE169" s="188">
        <f t="shared" si="60"/>
        <v>0</v>
      </c>
      <c r="AF169" s="188">
        <f t="shared" si="60"/>
        <v>0</v>
      </c>
      <c r="AG169" s="188">
        <f t="shared" si="60"/>
        <v>0</v>
      </c>
      <c r="AH169" s="188">
        <f t="shared" si="60"/>
        <v>0</v>
      </c>
      <c r="AI169" s="188">
        <f t="shared" si="60"/>
        <v>0</v>
      </c>
      <c r="AJ169" s="188">
        <f t="shared" si="60"/>
        <v>0</v>
      </c>
      <c r="AK169" s="188">
        <f t="shared" si="60"/>
        <v>0</v>
      </c>
      <c r="AL169" s="188">
        <f t="shared" si="60"/>
        <v>0</v>
      </c>
      <c r="AM169" s="188">
        <f t="shared" si="60"/>
        <v>0</v>
      </c>
      <c r="AN169" s="188">
        <f t="shared" si="60"/>
        <v>0</v>
      </c>
      <c r="AO169" s="188">
        <f t="shared" si="60"/>
        <v>0</v>
      </c>
      <c r="AP169" s="188">
        <f t="shared" si="60"/>
        <v>0</v>
      </c>
    </row>
    <row r="170" spans="1:42" s="9" customFormat="1" x14ac:dyDescent="0.2">
      <c r="A170" s="118" t="s">
        <v>34</v>
      </c>
      <c r="B170" s="204"/>
      <c r="C170" s="163">
        <f t="shared" ref="C170:AP170" si="61">IF(C$2&lt;=analysis_period,-C296-C326-C352-C378,0)</f>
        <v>0</v>
      </c>
      <c r="D170" s="163">
        <f t="shared" si="61"/>
        <v>0</v>
      </c>
      <c r="E170" s="163">
        <f t="shared" si="61"/>
        <v>0</v>
      </c>
      <c r="F170" s="163">
        <f t="shared" si="61"/>
        <v>0</v>
      </c>
      <c r="G170" s="163">
        <f t="shared" si="61"/>
        <v>0</v>
      </c>
      <c r="H170" s="163">
        <f t="shared" si="61"/>
        <v>0</v>
      </c>
      <c r="I170" s="163">
        <f t="shared" si="61"/>
        <v>0</v>
      </c>
      <c r="J170" s="163">
        <f t="shared" si="61"/>
        <v>0</v>
      </c>
      <c r="K170" s="163">
        <f t="shared" si="61"/>
        <v>0</v>
      </c>
      <c r="L170" s="163">
        <f t="shared" si="61"/>
        <v>0</v>
      </c>
      <c r="M170" s="163">
        <f t="shared" si="61"/>
        <v>0</v>
      </c>
      <c r="N170" s="163">
        <f t="shared" si="61"/>
        <v>0</v>
      </c>
      <c r="O170" s="163">
        <f t="shared" si="61"/>
        <v>0</v>
      </c>
      <c r="P170" s="163">
        <f t="shared" si="61"/>
        <v>0</v>
      </c>
      <c r="Q170" s="163">
        <f t="shared" si="61"/>
        <v>0</v>
      </c>
      <c r="R170" s="163">
        <f t="shared" si="61"/>
        <v>0</v>
      </c>
      <c r="S170" s="163">
        <f t="shared" si="61"/>
        <v>0</v>
      </c>
      <c r="T170" s="163">
        <f t="shared" si="61"/>
        <v>0</v>
      </c>
      <c r="U170" s="163">
        <f t="shared" si="61"/>
        <v>0</v>
      </c>
      <c r="V170" s="163">
        <f t="shared" si="61"/>
        <v>0</v>
      </c>
      <c r="W170" s="163">
        <f t="shared" si="61"/>
        <v>0</v>
      </c>
      <c r="X170" s="163">
        <f t="shared" si="61"/>
        <v>0</v>
      </c>
      <c r="Y170" s="163">
        <f t="shared" si="61"/>
        <v>0</v>
      </c>
      <c r="Z170" s="163">
        <f t="shared" si="61"/>
        <v>0</v>
      </c>
      <c r="AA170" s="163">
        <f t="shared" si="61"/>
        <v>0</v>
      </c>
      <c r="AB170" s="163">
        <f t="shared" si="61"/>
        <v>0</v>
      </c>
      <c r="AC170" s="163">
        <f t="shared" si="61"/>
        <v>0</v>
      </c>
      <c r="AD170" s="163">
        <f t="shared" si="61"/>
        <v>0</v>
      </c>
      <c r="AE170" s="163">
        <f t="shared" si="61"/>
        <v>0</v>
      </c>
      <c r="AF170" s="163">
        <f t="shared" si="61"/>
        <v>0</v>
      </c>
      <c r="AG170" s="163">
        <f t="shared" si="61"/>
        <v>0</v>
      </c>
      <c r="AH170" s="163">
        <f t="shared" si="61"/>
        <v>0</v>
      </c>
      <c r="AI170" s="163">
        <f t="shared" si="61"/>
        <v>0</v>
      </c>
      <c r="AJ170" s="163">
        <f t="shared" si="61"/>
        <v>0</v>
      </c>
      <c r="AK170" s="163">
        <f t="shared" si="61"/>
        <v>0</v>
      </c>
      <c r="AL170" s="163">
        <f t="shared" si="61"/>
        <v>0</v>
      </c>
      <c r="AM170" s="163">
        <f t="shared" si="61"/>
        <v>0</v>
      </c>
      <c r="AN170" s="163">
        <f t="shared" si="61"/>
        <v>0</v>
      </c>
      <c r="AO170" s="163">
        <f t="shared" si="61"/>
        <v>0</v>
      </c>
      <c r="AP170" s="163">
        <f t="shared" si="61"/>
        <v>0</v>
      </c>
    </row>
    <row r="171" spans="1:42" s="16" customFormat="1" x14ac:dyDescent="0.2">
      <c r="A171" s="118" t="s">
        <v>189</v>
      </c>
      <c r="B171" s="204"/>
      <c r="C171" s="188">
        <f t="shared" ref="C171:AP171" si="62">SUM(C167:C170)</f>
        <v>0</v>
      </c>
      <c r="D171" s="188">
        <f t="shared" si="62"/>
        <v>0</v>
      </c>
      <c r="E171" s="188">
        <f t="shared" si="62"/>
        <v>0</v>
      </c>
      <c r="F171" s="188">
        <f t="shared" si="62"/>
        <v>0</v>
      </c>
      <c r="G171" s="188">
        <f t="shared" si="62"/>
        <v>0</v>
      </c>
      <c r="H171" s="188">
        <f t="shared" si="62"/>
        <v>0</v>
      </c>
      <c r="I171" s="188">
        <f t="shared" si="62"/>
        <v>0</v>
      </c>
      <c r="J171" s="188">
        <f t="shared" si="62"/>
        <v>0</v>
      </c>
      <c r="K171" s="188">
        <f t="shared" si="62"/>
        <v>0</v>
      </c>
      <c r="L171" s="188">
        <f t="shared" si="62"/>
        <v>0</v>
      </c>
      <c r="M171" s="188">
        <f t="shared" si="62"/>
        <v>0</v>
      </c>
      <c r="N171" s="188">
        <f t="shared" si="62"/>
        <v>0</v>
      </c>
      <c r="O171" s="188">
        <f t="shared" si="62"/>
        <v>0</v>
      </c>
      <c r="P171" s="188">
        <f t="shared" si="62"/>
        <v>0</v>
      </c>
      <c r="Q171" s="188">
        <f t="shared" si="62"/>
        <v>0</v>
      </c>
      <c r="R171" s="188">
        <f t="shared" si="62"/>
        <v>0</v>
      </c>
      <c r="S171" s="188">
        <f t="shared" si="62"/>
        <v>0</v>
      </c>
      <c r="T171" s="188">
        <f t="shared" si="62"/>
        <v>0</v>
      </c>
      <c r="U171" s="188">
        <f t="shared" si="62"/>
        <v>0</v>
      </c>
      <c r="V171" s="188">
        <f t="shared" si="62"/>
        <v>0</v>
      </c>
      <c r="W171" s="188">
        <f t="shared" si="62"/>
        <v>0</v>
      </c>
      <c r="X171" s="188">
        <f t="shared" si="62"/>
        <v>0</v>
      </c>
      <c r="Y171" s="188">
        <f t="shared" si="62"/>
        <v>0</v>
      </c>
      <c r="Z171" s="188">
        <f t="shared" si="62"/>
        <v>0</v>
      </c>
      <c r="AA171" s="188">
        <f t="shared" si="62"/>
        <v>0</v>
      </c>
      <c r="AB171" s="188">
        <f t="shared" si="62"/>
        <v>0</v>
      </c>
      <c r="AC171" s="188">
        <f t="shared" si="62"/>
        <v>0</v>
      </c>
      <c r="AD171" s="188">
        <f t="shared" si="62"/>
        <v>0</v>
      </c>
      <c r="AE171" s="188">
        <f t="shared" si="62"/>
        <v>0</v>
      </c>
      <c r="AF171" s="188">
        <f t="shared" si="62"/>
        <v>0</v>
      </c>
      <c r="AG171" s="188">
        <f t="shared" si="62"/>
        <v>0</v>
      </c>
      <c r="AH171" s="188">
        <f t="shared" si="62"/>
        <v>0</v>
      </c>
      <c r="AI171" s="188">
        <f t="shared" si="62"/>
        <v>0</v>
      </c>
      <c r="AJ171" s="188">
        <f t="shared" si="62"/>
        <v>0</v>
      </c>
      <c r="AK171" s="188">
        <f t="shared" si="62"/>
        <v>0</v>
      </c>
      <c r="AL171" s="188">
        <f t="shared" si="62"/>
        <v>0</v>
      </c>
      <c r="AM171" s="188">
        <f t="shared" si="62"/>
        <v>0</v>
      </c>
      <c r="AN171" s="188">
        <f t="shared" si="62"/>
        <v>0</v>
      </c>
      <c r="AO171" s="188">
        <f t="shared" si="62"/>
        <v>0</v>
      </c>
      <c r="AP171" s="188">
        <f t="shared" si="62"/>
        <v>0</v>
      </c>
    </row>
    <row r="172" spans="1:42" s="16" customFormat="1" x14ac:dyDescent="0.2">
      <c r="A172" s="118" t="str">
        <f>Inputs!B114</f>
        <v>Investment Based Incentive (IBI)</v>
      </c>
      <c r="B172" s="204"/>
    </row>
    <row r="173" spans="1:42" s="16" customFormat="1" x14ac:dyDescent="0.2">
      <c r="A173" s="120" t="str">
        <f>Inputs!B115</f>
        <v>As fixed amount</v>
      </c>
      <c r="B173" s="204"/>
    </row>
    <row r="174" spans="1:42" s="204" customFormat="1" x14ac:dyDescent="0.2">
      <c r="A174" s="107" t="s">
        <v>4</v>
      </c>
      <c r="C174" s="188">
        <f>IF(ibi_fed_amount_tax_sta="Yes",C533,0)</f>
        <v>0</v>
      </c>
    </row>
    <row r="175" spans="1:42" s="204" customFormat="1" x14ac:dyDescent="0.2">
      <c r="A175" s="107" t="s">
        <v>5</v>
      </c>
      <c r="C175" s="188">
        <f>IF(ibi_sta_amount_tax_sta="Yes",C534,0)</f>
        <v>0</v>
      </c>
    </row>
    <row r="176" spans="1:42" s="204" customFormat="1" x14ac:dyDescent="0.2">
      <c r="A176" s="107" t="s">
        <v>187</v>
      </c>
      <c r="C176" s="188">
        <f>IF(ibi_uti_amount_tax_sta="Yes",C535,0)</f>
        <v>0</v>
      </c>
    </row>
    <row r="177" spans="1:42" s="122" customFormat="1" x14ac:dyDescent="0.2">
      <c r="A177" s="107" t="s">
        <v>188</v>
      </c>
      <c r="C177" s="163">
        <f>IF(ibi_oth_amount_tax_sta="Yes",C536,0)</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07" t="s">
        <v>13</v>
      </c>
      <c r="C178" s="189">
        <f>SUM(C174:C177)</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20" t="str">
        <f>Inputs!B120</f>
        <v>As percentage</v>
      </c>
      <c r="C179" s="28"/>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4</v>
      </c>
      <c r="C180" s="188">
        <f>IF(ibi_fed_percent_tax_sta="Yes",C539,0)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5</v>
      </c>
      <c r="C181" s="188">
        <f>IF(ibi_sta_percent_tax_sta="Yes",C540,0)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187</v>
      </c>
      <c r="C182" s="188">
        <f>IF(ibi_uti_percent_tax_sta="Yes",C541,0)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188</v>
      </c>
      <c r="C183" s="163">
        <f>IF(ibi_oth_percent_tax_sta="Yes",C542,0)</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07" t="s">
        <v>13</v>
      </c>
      <c r="C184" s="189">
        <f>SUM(C180:C183)</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18" t="str">
        <f>Inputs!B125</f>
        <v>Capacity Based Incentive (CBI)</v>
      </c>
      <c r="C185" s="203"/>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4</v>
      </c>
      <c r="C186" s="162">
        <f>IF(cbi_fed_tax_sta="Yes",C546,0)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5</v>
      </c>
      <c r="C187" s="162">
        <f>IF(cbi_sta_tax_sta="Yes",C547,0)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187</v>
      </c>
      <c r="C188" s="162">
        <f>IF(cbi_uti_tax_sta="Yes",C548,0)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188</v>
      </c>
      <c r="C189" s="163">
        <f>IF(cbi_oth_tax_sta="Yes",C549,0)</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20" t="s">
        <v>13</v>
      </c>
      <c r="C190" s="189">
        <f>SUM(C186:C189)</f>
        <v>0</v>
      </c>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s="122" customFormat="1" x14ac:dyDescent="0.2">
      <c r="A191" s="118" t="str">
        <f>Inputs!B130</f>
        <v>Production Based Incentive (PBI)</v>
      </c>
      <c r="C191" s="28"/>
      <c r="D191" s="203"/>
      <c r="E191" s="203"/>
      <c r="F191" s="203"/>
      <c r="G191" s="203"/>
      <c r="H191" s="203"/>
      <c r="I191" s="203"/>
      <c r="J191" s="203"/>
      <c r="K191" s="203"/>
      <c r="L191" s="203"/>
      <c r="M191" s="203"/>
      <c r="N191" s="203"/>
      <c r="O191" s="203"/>
      <c r="P191" s="203"/>
      <c r="Q191" s="203"/>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c r="AP191" s="203"/>
    </row>
    <row r="192" spans="1:42" x14ac:dyDescent="0.2">
      <c r="A192" s="120" t="s">
        <v>4</v>
      </c>
      <c r="B192" s="122"/>
      <c r="C192" s="162">
        <f t="shared" ref="C192:AP192" si="63">IF(AND(pbi_fed_tax_sta="Yes",pbi_fed_for_ds="No"),C556,0)</f>
        <v>0</v>
      </c>
      <c r="D192" s="162">
        <f t="shared" si="63"/>
        <v>0</v>
      </c>
      <c r="E192" s="162">
        <f t="shared" si="63"/>
        <v>0</v>
      </c>
      <c r="F192" s="162">
        <f t="shared" si="63"/>
        <v>0</v>
      </c>
      <c r="G192" s="162">
        <f t="shared" si="63"/>
        <v>0</v>
      </c>
      <c r="H192" s="162">
        <f t="shared" si="63"/>
        <v>0</v>
      </c>
      <c r="I192" s="162">
        <f t="shared" si="63"/>
        <v>0</v>
      </c>
      <c r="J192" s="162">
        <f t="shared" si="63"/>
        <v>0</v>
      </c>
      <c r="K192" s="162">
        <f t="shared" si="63"/>
        <v>0</v>
      </c>
      <c r="L192" s="162">
        <f t="shared" si="63"/>
        <v>0</v>
      </c>
      <c r="M192" s="162">
        <f t="shared" si="63"/>
        <v>0</v>
      </c>
      <c r="N192" s="162">
        <f t="shared" si="63"/>
        <v>0</v>
      </c>
      <c r="O192" s="162">
        <f t="shared" si="63"/>
        <v>0</v>
      </c>
      <c r="P192" s="162">
        <f t="shared" si="63"/>
        <v>0</v>
      </c>
      <c r="Q192" s="162">
        <f t="shared" si="63"/>
        <v>0</v>
      </c>
      <c r="R192" s="162">
        <f t="shared" si="63"/>
        <v>0</v>
      </c>
      <c r="S192" s="162">
        <f t="shared" si="63"/>
        <v>0</v>
      </c>
      <c r="T192" s="162">
        <f t="shared" si="63"/>
        <v>0</v>
      </c>
      <c r="U192" s="162">
        <f t="shared" si="63"/>
        <v>0</v>
      </c>
      <c r="V192" s="162">
        <f t="shared" si="63"/>
        <v>0</v>
      </c>
      <c r="W192" s="162">
        <f t="shared" si="63"/>
        <v>0</v>
      </c>
      <c r="X192" s="162">
        <f t="shared" si="63"/>
        <v>0</v>
      </c>
      <c r="Y192" s="162">
        <f t="shared" si="63"/>
        <v>0</v>
      </c>
      <c r="Z192" s="162">
        <f t="shared" si="63"/>
        <v>0</v>
      </c>
      <c r="AA192" s="162">
        <f t="shared" si="63"/>
        <v>0</v>
      </c>
      <c r="AB192" s="162">
        <f t="shared" si="63"/>
        <v>0</v>
      </c>
      <c r="AC192" s="162">
        <f t="shared" si="63"/>
        <v>0</v>
      </c>
      <c r="AD192" s="162">
        <f t="shared" si="63"/>
        <v>0</v>
      </c>
      <c r="AE192" s="162">
        <f t="shared" si="63"/>
        <v>0</v>
      </c>
      <c r="AF192" s="162">
        <f t="shared" si="63"/>
        <v>0</v>
      </c>
      <c r="AG192" s="162">
        <f t="shared" si="63"/>
        <v>0</v>
      </c>
      <c r="AH192" s="162">
        <f t="shared" si="63"/>
        <v>0</v>
      </c>
      <c r="AI192" s="162">
        <f t="shared" si="63"/>
        <v>0</v>
      </c>
      <c r="AJ192" s="162">
        <f t="shared" si="63"/>
        <v>0</v>
      </c>
      <c r="AK192" s="162">
        <f t="shared" si="63"/>
        <v>0</v>
      </c>
      <c r="AL192" s="162">
        <f t="shared" si="63"/>
        <v>0</v>
      </c>
      <c r="AM192" s="162">
        <f t="shared" si="63"/>
        <v>0</v>
      </c>
      <c r="AN192" s="162">
        <f t="shared" si="63"/>
        <v>0</v>
      </c>
      <c r="AO192" s="162">
        <f t="shared" si="63"/>
        <v>0</v>
      </c>
      <c r="AP192" s="162">
        <f t="shared" si="63"/>
        <v>0</v>
      </c>
    </row>
    <row r="193" spans="1:42" x14ac:dyDescent="0.2">
      <c r="A193" s="120" t="s">
        <v>5</v>
      </c>
      <c r="B193" s="122"/>
      <c r="C193" s="162">
        <f t="shared" ref="C193:AP193" si="64">IF(AND(pbi_sta_tax_sta="Yes",pbi_sta_for_ds="No"),C560,0)</f>
        <v>0</v>
      </c>
      <c r="D193" s="162">
        <f t="shared" si="64"/>
        <v>0</v>
      </c>
      <c r="E193" s="162">
        <f t="shared" si="64"/>
        <v>0</v>
      </c>
      <c r="F193" s="162">
        <f t="shared" si="64"/>
        <v>0</v>
      </c>
      <c r="G193" s="162">
        <f t="shared" si="64"/>
        <v>0</v>
      </c>
      <c r="H193" s="162">
        <f t="shared" si="64"/>
        <v>0</v>
      </c>
      <c r="I193" s="162">
        <f t="shared" si="64"/>
        <v>0</v>
      </c>
      <c r="J193" s="162">
        <f t="shared" si="64"/>
        <v>0</v>
      </c>
      <c r="K193" s="162">
        <f t="shared" si="64"/>
        <v>0</v>
      </c>
      <c r="L193" s="162">
        <f t="shared" si="64"/>
        <v>0</v>
      </c>
      <c r="M193" s="162">
        <f t="shared" si="64"/>
        <v>0</v>
      </c>
      <c r="N193" s="162">
        <f t="shared" si="64"/>
        <v>0</v>
      </c>
      <c r="O193" s="162">
        <f t="shared" si="64"/>
        <v>0</v>
      </c>
      <c r="P193" s="162">
        <f t="shared" si="64"/>
        <v>0</v>
      </c>
      <c r="Q193" s="162">
        <f t="shared" si="64"/>
        <v>0</v>
      </c>
      <c r="R193" s="162">
        <f t="shared" si="64"/>
        <v>0</v>
      </c>
      <c r="S193" s="162">
        <f t="shared" si="64"/>
        <v>0</v>
      </c>
      <c r="T193" s="162">
        <f t="shared" si="64"/>
        <v>0</v>
      </c>
      <c r="U193" s="162">
        <f t="shared" si="64"/>
        <v>0</v>
      </c>
      <c r="V193" s="162">
        <f t="shared" si="64"/>
        <v>0</v>
      </c>
      <c r="W193" s="162">
        <f t="shared" si="64"/>
        <v>0</v>
      </c>
      <c r="X193" s="162">
        <f t="shared" si="64"/>
        <v>0</v>
      </c>
      <c r="Y193" s="162">
        <f t="shared" si="64"/>
        <v>0</v>
      </c>
      <c r="Z193" s="162">
        <f t="shared" si="64"/>
        <v>0</v>
      </c>
      <c r="AA193" s="162">
        <f t="shared" si="64"/>
        <v>0</v>
      </c>
      <c r="AB193" s="162">
        <f t="shared" si="64"/>
        <v>0</v>
      </c>
      <c r="AC193" s="162">
        <f t="shared" si="64"/>
        <v>0</v>
      </c>
      <c r="AD193" s="162">
        <f t="shared" si="64"/>
        <v>0</v>
      </c>
      <c r="AE193" s="162">
        <f t="shared" si="64"/>
        <v>0</v>
      </c>
      <c r="AF193" s="162">
        <f t="shared" si="64"/>
        <v>0</v>
      </c>
      <c r="AG193" s="162">
        <f t="shared" si="64"/>
        <v>0</v>
      </c>
      <c r="AH193" s="162">
        <f t="shared" si="64"/>
        <v>0</v>
      </c>
      <c r="AI193" s="162">
        <f t="shared" si="64"/>
        <v>0</v>
      </c>
      <c r="AJ193" s="162">
        <f t="shared" si="64"/>
        <v>0</v>
      </c>
      <c r="AK193" s="162">
        <f t="shared" si="64"/>
        <v>0</v>
      </c>
      <c r="AL193" s="162">
        <f t="shared" si="64"/>
        <v>0</v>
      </c>
      <c r="AM193" s="162">
        <f t="shared" si="64"/>
        <v>0</v>
      </c>
      <c r="AN193" s="162">
        <f t="shared" si="64"/>
        <v>0</v>
      </c>
      <c r="AO193" s="162">
        <f t="shared" si="64"/>
        <v>0</v>
      </c>
      <c r="AP193" s="162">
        <f t="shared" si="64"/>
        <v>0</v>
      </c>
    </row>
    <row r="194" spans="1:42" x14ac:dyDescent="0.2">
      <c r="A194" s="120" t="s">
        <v>187</v>
      </c>
      <c r="B194" s="122"/>
      <c r="C194" s="162">
        <f t="shared" ref="C194:AP194" si="65">IF(AND(pbi_uti_tax_sta="Yes",pbi_uti_for_ds="No"),C564,0)</f>
        <v>0</v>
      </c>
      <c r="D194" s="162">
        <f t="shared" si="65"/>
        <v>0</v>
      </c>
      <c r="E194" s="162">
        <f t="shared" si="65"/>
        <v>0</v>
      </c>
      <c r="F194" s="162">
        <f t="shared" si="65"/>
        <v>0</v>
      </c>
      <c r="G194" s="162">
        <f t="shared" si="65"/>
        <v>0</v>
      </c>
      <c r="H194" s="162">
        <f t="shared" si="65"/>
        <v>0</v>
      </c>
      <c r="I194" s="162">
        <f t="shared" si="65"/>
        <v>0</v>
      </c>
      <c r="J194" s="162">
        <f t="shared" si="65"/>
        <v>0</v>
      </c>
      <c r="K194" s="162">
        <f t="shared" si="65"/>
        <v>0</v>
      </c>
      <c r="L194" s="162">
        <f t="shared" si="65"/>
        <v>0</v>
      </c>
      <c r="M194" s="162">
        <f t="shared" si="65"/>
        <v>0</v>
      </c>
      <c r="N194" s="162">
        <f t="shared" si="65"/>
        <v>0</v>
      </c>
      <c r="O194" s="162">
        <f t="shared" si="65"/>
        <v>0</v>
      </c>
      <c r="P194" s="162">
        <f t="shared" si="65"/>
        <v>0</v>
      </c>
      <c r="Q194" s="162">
        <f t="shared" si="65"/>
        <v>0</v>
      </c>
      <c r="R194" s="162">
        <f t="shared" si="65"/>
        <v>0</v>
      </c>
      <c r="S194" s="162">
        <f t="shared" si="65"/>
        <v>0</v>
      </c>
      <c r="T194" s="162">
        <f t="shared" si="65"/>
        <v>0</v>
      </c>
      <c r="U194" s="162">
        <f t="shared" si="65"/>
        <v>0</v>
      </c>
      <c r="V194" s="162">
        <f t="shared" si="65"/>
        <v>0</v>
      </c>
      <c r="W194" s="162">
        <f t="shared" si="65"/>
        <v>0</v>
      </c>
      <c r="X194" s="162">
        <f t="shared" si="65"/>
        <v>0</v>
      </c>
      <c r="Y194" s="162">
        <f t="shared" si="65"/>
        <v>0</v>
      </c>
      <c r="Z194" s="162">
        <f t="shared" si="65"/>
        <v>0</v>
      </c>
      <c r="AA194" s="162">
        <f t="shared" si="65"/>
        <v>0</v>
      </c>
      <c r="AB194" s="162">
        <f t="shared" si="65"/>
        <v>0</v>
      </c>
      <c r="AC194" s="162">
        <f t="shared" si="65"/>
        <v>0</v>
      </c>
      <c r="AD194" s="162">
        <f t="shared" si="65"/>
        <v>0</v>
      </c>
      <c r="AE194" s="162">
        <f t="shared" si="65"/>
        <v>0</v>
      </c>
      <c r="AF194" s="162">
        <f t="shared" si="65"/>
        <v>0</v>
      </c>
      <c r="AG194" s="162">
        <f t="shared" si="65"/>
        <v>0</v>
      </c>
      <c r="AH194" s="162">
        <f t="shared" si="65"/>
        <v>0</v>
      </c>
      <c r="AI194" s="162">
        <f t="shared" si="65"/>
        <v>0</v>
      </c>
      <c r="AJ194" s="162">
        <f t="shared" si="65"/>
        <v>0</v>
      </c>
      <c r="AK194" s="162">
        <f t="shared" si="65"/>
        <v>0</v>
      </c>
      <c r="AL194" s="162">
        <f t="shared" si="65"/>
        <v>0</v>
      </c>
      <c r="AM194" s="162">
        <f t="shared" si="65"/>
        <v>0</v>
      </c>
      <c r="AN194" s="162">
        <f t="shared" si="65"/>
        <v>0</v>
      </c>
      <c r="AO194" s="162">
        <f t="shared" si="65"/>
        <v>0</v>
      </c>
      <c r="AP194" s="162">
        <f t="shared" si="65"/>
        <v>0</v>
      </c>
    </row>
    <row r="195" spans="1:42" x14ac:dyDescent="0.2">
      <c r="A195" s="120" t="s">
        <v>188</v>
      </c>
      <c r="B195" s="122"/>
      <c r="C195" s="163">
        <f t="shared" ref="C195:AP195" si="66">IF(AND(pbi_oth_tax_sta="Yes",pbi_oth_for_ds="No"),C568,0)</f>
        <v>0</v>
      </c>
      <c r="D195" s="163">
        <f t="shared" si="66"/>
        <v>0</v>
      </c>
      <c r="E195" s="163">
        <f t="shared" si="66"/>
        <v>0</v>
      </c>
      <c r="F195" s="163">
        <f t="shared" si="66"/>
        <v>0</v>
      </c>
      <c r="G195" s="163">
        <f t="shared" si="66"/>
        <v>0</v>
      </c>
      <c r="H195" s="163">
        <f t="shared" si="66"/>
        <v>0</v>
      </c>
      <c r="I195" s="163">
        <f t="shared" si="66"/>
        <v>0</v>
      </c>
      <c r="J195" s="163">
        <f t="shared" si="66"/>
        <v>0</v>
      </c>
      <c r="K195" s="163">
        <f t="shared" si="66"/>
        <v>0</v>
      </c>
      <c r="L195" s="163">
        <f t="shared" si="66"/>
        <v>0</v>
      </c>
      <c r="M195" s="163">
        <f t="shared" si="66"/>
        <v>0</v>
      </c>
      <c r="N195" s="163">
        <f t="shared" si="66"/>
        <v>0</v>
      </c>
      <c r="O195" s="163">
        <f t="shared" si="66"/>
        <v>0</v>
      </c>
      <c r="P195" s="163">
        <f t="shared" si="66"/>
        <v>0</v>
      </c>
      <c r="Q195" s="163">
        <f t="shared" si="66"/>
        <v>0</v>
      </c>
      <c r="R195" s="163">
        <f t="shared" si="66"/>
        <v>0</v>
      </c>
      <c r="S195" s="163">
        <f t="shared" si="66"/>
        <v>0</v>
      </c>
      <c r="T195" s="163">
        <f t="shared" si="66"/>
        <v>0</v>
      </c>
      <c r="U195" s="163">
        <f t="shared" si="66"/>
        <v>0</v>
      </c>
      <c r="V195" s="163">
        <f t="shared" si="66"/>
        <v>0</v>
      </c>
      <c r="W195" s="163">
        <f t="shared" si="66"/>
        <v>0</v>
      </c>
      <c r="X195" s="163">
        <f t="shared" si="66"/>
        <v>0</v>
      </c>
      <c r="Y195" s="163">
        <f t="shared" si="66"/>
        <v>0</v>
      </c>
      <c r="Z195" s="163">
        <f t="shared" si="66"/>
        <v>0</v>
      </c>
      <c r="AA195" s="163">
        <f t="shared" si="66"/>
        <v>0</v>
      </c>
      <c r="AB195" s="163">
        <f t="shared" si="66"/>
        <v>0</v>
      </c>
      <c r="AC195" s="163">
        <f t="shared" si="66"/>
        <v>0</v>
      </c>
      <c r="AD195" s="163">
        <f t="shared" si="66"/>
        <v>0</v>
      </c>
      <c r="AE195" s="163">
        <f t="shared" si="66"/>
        <v>0</v>
      </c>
      <c r="AF195" s="163">
        <f t="shared" si="66"/>
        <v>0</v>
      </c>
      <c r="AG195" s="163">
        <f t="shared" si="66"/>
        <v>0</v>
      </c>
      <c r="AH195" s="163">
        <f t="shared" si="66"/>
        <v>0</v>
      </c>
      <c r="AI195" s="163">
        <f t="shared" si="66"/>
        <v>0</v>
      </c>
      <c r="AJ195" s="163">
        <f t="shared" si="66"/>
        <v>0</v>
      </c>
      <c r="AK195" s="163">
        <f t="shared" si="66"/>
        <v>0</v>
      </c>
      <c r="AL195" s="163">
        <f t="shared" si="66"/>
        <v>0</v>
      </c>
      <c r="AM195" s="163">
        <f t="shared" si="66"/>
        <v>0</v>
      </c>
      <c r="AN195" s="163">
        <f t="shared" si="66"/>
        <v>0</v>
      </c>
      <c r="AO195" s="163">
        <f t="shared" si="66"/>
        <v>0</v>
      </c>
      <c r="AP195" s="163">
        <f t="shared" si="66"/>
        <v>0</v>
      </c>
    </row>
    <row r="196" spans="1:42" x14ac:dyDescent="0.2">
      <c r="A196" s="120" t="s">
        <v>13</v>
      </c>
      <c r="B196" s="122"/>
      <c r="C196" s="193">
        <f>SUM(C192:C195)</f>
        <v>0</v>
      </c>
      <c r="D196" s="193">
        <f t="shared" ref="D196:AL196" si="67">SUM(D192:D195)</f>
        <v>0</v>
      </c>
      <c r="E196" s="193">
        <f t="shared" si="67"/>
        <v>0</v>
      </c>
      <c r="F196" s="193">
        <f t="shared" si="67"/>
        <v>0</v>
      </c>
      <c r="G196" s="193">
        <f t="shared" si="67"/>
        <v>0</v>
      </c>
      <c r="H196" s="193">
        <f t="shared" si="67"/>
        <v>0</v>
      </c>
      <c r="I196" s="193">
        <f t="shared" si="67"/>
        <v>0</v>
      </c>
      <c r="J196" s="193">
        <f t="shared" si="67"/>
        <v>0</v>
      </c>
      <c r="K196" s="193">
        <f t="shared" si="67"/>
        <v>0</v>
      </c>
      <c r="L196" s="193">
        <f t="shared" si="67"/>
        <v>0</v>
      </c>
      <c r="M196" s="193">
        <f t="shared" si="67"/>
        <v>0</v>
      </c>
      <c r="N196" s="193">
        <f t="shared" si="67"/>
        <v>0</v>
      </c>
      <c r="O196" s="193">
        <f t="shared" si="67"/>
        <v>0</v>
      </c>
      <c r="P196" s="193">
        <f t="shared" si="67"/>
        <v>0</v>
      </c>
      <c r="Q196" s="193">
        <f t="shared" si="67"/>
        <v>0</v>
      </c>
      <c r="R196" s="193">
        <f t="shared" si="67"/>
        <v>0</v>
      </c>
      <c r="S196" s="193">
        <f t="shared" si="67"/>
        <v>0</v>
      </c>
      <c r="T196" s="193">
        <f t="shared" si="67"/>
        <v>0</v>
      </c>
      <c r="U196" s="193">
        <f t="shared" si="67"/>
        <v>0</v>
      </c>
      <c r="V196" s="193">
        <f t="shared" si="67"/>
        <v>0</v>
      </c>
      <c r="W196" s="193">
        <f t="shared" si="67"/>
        <v>0</v>
      </c>
      <c r="X196" s="193">
        <f t="shared" si="67"/>
        <v>0</v>
      </c>
      <c r="Y196" s="193">
        <f t="shared" si="67"/>
        <v>0</v>
      </c>
      <c r="Z196" s="193">
        <f t="shared" si="67"/>
        <v>0</v>
      </c>
      <c r="AA196" s="193">
        <f t="shared" si="67"/>
        <v>0</v>
      </c>
      <c r="AB196" s="193">
        <f t="shared" si="67"/>
        <v>0</v>
      </c>
      <c r="AC196" s="193">
        <f t="shared" si="67"/>
        <v>0</v>
      </c>
      <c r="AD196" s="193">
        <f t="shared" si="67"/>
        <v>0</v>
      </c>
      <c r="AE196" s="193">
        <f t="shared" si="67"/>
        <v>0</v>
      </c>
      <c r="AF196" s="193">
        <f t="shared" si="67"/>
        <v>0</v>
      </c>
      <c r="AG196" s="193">
        <f t="shared" si="67"/>
        <v>0</v>
      </c>
      <c r="AH196" s="193">
        <f t="shared" si="67"/>
        <v>0</v>
      </c>
      <c r="AI196" s="193">
        <f t="shared" si="67"/>
        <v>0</v>
      </c>
      <c r="AJ196" s="193">
        <f t="shared" si="67"/>
        <v>0</v>
      </c>
      <c r="AK196" s="193">
        <f t="shared" si="67"/>
        <v>0</v>
      </c>
      <c r="AL196" s="193">
        <f t="shared" si="67"/>
        <v>0</v>
      </c>
      <c r="AM196" s="193">
        <f>SUM(AM192:AM195)</f>
        <v>0</v>
      </c>
      <c r="AN196" s="193">
        <f t="shared" ref="AN196:AP196" si="68">SUM(AN192:AN195)</f>
        <v>0</v>
      </c>
      <c r="AO196" s="193">
        <f t="shared" si="68"/>
        <v>0</v>
      </c>
      <c r="AP196" s="193">
        <f t="shared" si="68"/>
        <v>0</v>
      </c>
    </row>
    <row r="197" spans="1:42" x14ac:dyDescent="0.2">
      <c r="A197" s="118" t="s">
        <v>40</v>
      </c>
      <c r="B197" s="122"/>
      <c r="C197" s="189">
        <f>C178+C184+C190+C196</f>
        <v>0</v>
      </c>
      <c r="D197" s="189">
        <f>D178+D184+D190+D196</f>
        <v>0</v>
      </c>
      <c r="E197" s="189">
        <f t="shared" ref="E197:AP197" si="69">E178+E184+E190+E196</f>
        <v>0</v>
      </c>
      <c r="F197" s="189">
        <f t="shared" si="69"/>
        <v>0</v>
      </c>
      <c r="G197" s="189">
        <f t="shared" si="69"/>
        <v>0</v>
      </c>
      <c r="H197" s="189">
        <f t="shared" si="69"/>
        <v>0</v>
      </c>
      <c r="I197" s="189">
        <f t="shared" si="69"/>
        <v>0</v>
      </c>
      <c r="J197" s="189">
        <f t="shared" si="69"/>
        <v>0</v>
      </c>
      <c r="K197" s="189">
        <f t="shared" si="69"/>
        <v>0</v>
      </c>
      <c r="L197" s="189">
        <f t="shared" si="69"/>
        <v>0</v>
      </c>
      <c r="M197" s="189">
        <f t="shared" si="69"/>
        <v>0</v>
      </c>
      <c r="N197" s="189">
        <f t="shared" si="69"/>
        <v>0</v>
      </c>
      <c r="O197" s="189">
        <f t="shared" si="69"/>
        <v>0</v>
      </c>
      <c r="P197" s="189">
        <f t="shared" si="69"/>
        <v>0</v>
      </c>
      <c r="Q197" s="189">
        <f t="shared" si="69"/>
        <v>0</v>
      </c>
      <c r="R197" s="189">
        <f t="shared" si="69"/>
        <v>0</v>
      </c>
      <c r="S197" s="189">
        <f t="shared" si="69"/>
        <v>0</v>
      </c>
      <c r="T197" s="189">
        <f t="shared" si="69"/>
        <v>0</v>
      </c>
      <c r="U197" s="189">
        <f t="shared" si="69"/>
        <v>0</v>
      </c>
      <c r="V197" s="189">
        <f t="shared" si="69"/>
        <v>0</v>
      </c>
      <c r="W197" s="189">
        <f t="shared" si="69"/>
        <v>0</v>
      </c>
      <c r="X197" s="189">
        <f t="shared" si="69"/>
        <v>0</v>
      </c>
      <c r="Y197" s="189">
        <f t="shared" si="69"/>
        <v>0</v>
      </c>
      <c r="Z197" s="189">
        <f t="shared" si="69"/>
        <v>0</v>
      </c>
      <c r="AA197" s="189">
        <f t="shared" si="69"/>
        <v>0</v>
      </c>
      <c r="AB197" s="189">
        <f t="shared" si="69"/>
        <v>0</v>
      </c>
      <c r="AC197" s="189">
        <f t="shared" si="69"/>
        <v>0</v>
      </c>
      <c r="AD197" s="189">
        <f t="shared" si="69"/>
        <v>0</v>
      </c>
      <c r="AE197" s="189">
        <f t="shared" si="69"/>
        <v>0</v>
      </c>
      <c r="AF197" s="189">
        <f t="shared" si="69"/>
        <v>0</v>
      </c>
      <c r="AG197" s="189">
        <f t="shared" si="69"/>
        <v>0</v>
      </c>
      <c r="AH197" s="189">
        <f t="shared" si="69"/>
        <v>0</v>
      </c>
      <c r="AI197" s="189">
        <f t="shared" si="69"/>
        <v>0</v>
      </c>
      <c r="AJ197" s="189">
        <f t="shared" si="69"/>
        <v>0</v>
      </c>
      <c r="AK197" s="189">
        <f t="shared" si="69"/>
        <v>0</v>
      </c>
      <c r="AL197" s="189">
        <f t="shared" si="69"/>
        <v>0</v>
      </c>
      <c r="AM197" s="189">
        <f t="shared" si="69"/>
        <v>0</v>
      </c>
      <c r="AN197" s="189">
        <f t="shared" si="69"/>
        <v>0</v>
      </c>
      <c r="AO197" s="189">
        <f t="shared" si="69"/>
        <v>0</v>
      </c>
      <c r="AP197" s="189">
        <f t="shared" si="69"/>
        <v>0</v>
      </c>
    </row>
    <row r="198" spans="1:42" s="122" customFormat="1" x14ac:dyDescent="0.2">
      <c r="A198" s="120"/>
      <c r="C198" s="203"/>
      <c r="D198" s="203"/>
      <c r="E198" s="203"/>
      <c r="F198" s="203"/>
      <c r="G198" s="203"/>
      <c r="H198" s="203"/>
      <c r="I198" s="203"/>
      <c r="J198" s="203"/>
      <c r="K198" s="203"/>
      <c r="L198" s="203"/>
      <c r="M198" s="203"/>
      <c r="N198" s="203"/>
      <c r="O198" s="203"/>
      <c r="P198" s="203"/>
      <c r="Q198" s="203"/>
      <c r="R198" s="203"/>
      <c r="S198" s="203"/>
      <c r="T198" s="203"/>
      <c r="U198" s="203"/>
      <c r="V198" s="203"/>
      <c r="W198" s="203"/>
      <c r="X198" s="203"/>
      <c r="Y198" s="203"/>
      <c r="Z198" s="203"/>
      <c r="AA198" s="203"/>
      <c r="AB198" s="203"/>
      <c r="AC198" s="203"/>
      <c r="AD198" s="203"/>
      <c r="AE198" s="203"/>
      <c r="AF198" s="203"/>
      <c r="AG198" s="203"/>
      <c r="AH198" s="203"/>
      <c r="AI198" s="203"/>
      <c r="AJ198" s="203"/>
      <c r="AK198" s="203"/>
      <c r="AL198" s="203"/>
      <c r="AM198" s="203"/>
      <c r="AN198" s="203"/>
      <c r="AO198" s="203"/>
      <c r="AP198" s="203"/>
    </row>
    <row r="199" spans="1:42" x14ac:dyDescent="0.2">
      <c r="A199" s="118" t="s">
        <v>190</v>
      </c>
      <c r="B199" s="122"/>
      <c r="C199" s="213">
        <f>C171+C197</f>
        <v>0</v>
      </c>
      <c r="D199" s="213">
        <f t="shared" ref="D199:AP199" si="70">D171+D197</f>
        <v>0</v>
      </c>
      <c r="E199" s="213">
        <f t="shared" si="70"/>
        <v>0</v>
      </c>
      <c r="F199" s="213">
        <f t="shared" si="70"/>
        <v>0</v>
      </c>
      <c r="G199" s="213">
        <f t="shared" si="70"/>
        <v>0</v>
      </c>
      <c r="H199" s="213">
        <f t="shared" si="70"/>
        <v>0</v>
      </c>
      <c r="I199" s="213">
        <f t="shared" si="70"/>
        <v>0</v>
      </c>
      <c r="J199" s="213">
        <f t="shared" si="70"/>
        <v>0</v>
      </c>
      <c r="K199" s="213">
        <f t="shared" si="70"/>
        <v>0</v>
      </c>
      <c r="L199" s="213">
        <f t="shared" si="70"/>
        <v>0</v>
      </c>
      <c r="M199" s="213">
        <f t="shared" si="70"/>
        <v>0</v>
      </c>
      <c r="N199" s="213">
        <f t="shared" si="70"/>
        <v>0</v>
      </c>
      <c r="O199" s="213">
        <f t="shared" si="70"/>
        <v>0</v>
      </c>
      <c r="P199" s="213">
        <f t="shared" si="70"/>
        <v>0</v>
      </c>
      <c r="Q199" s="213">
        <f t="shared" si="70"/>
        <v>0</v>
      </c>
      <c r="R199" s="213">
        <f t="shared" si="70"/>
        <v>0</v>
      </c>
      <c r="S199" s="213">
        <f t="shared" si="70"/>
        <v>0</v>
      </c>
      <c r="T199" s="213">
        <f t="shared" si="70"/>
        <v>0</v>
      </c>
      <c r="U199" s="213">
        <f t="shared" si="70"/>
        <v>0</v>
      </c>
      <c r="V199" s="213">
        <f t="shared" si="70"/>
        <v>0</v>
      </c>
      <c r="W199" s="213">
        <f t="shared" si="70"/>
        <v>0</v>
      </c>
      <c r="X199" s="213">
        <f t="shared" si="70"/>
        <v>0</v>
      </c>
      <c r="Y199" s="213">
        <f t="shared" si="70"/>
        <v>0</v>
      </c>
      <c r="Z199" s="213">
        <f t="shared" si="70"/>
        <v>0</v>
      </c>
      <c r="AA199" s="213">
        <f t="shared" si="70"/>
        <v>0</v>
      </c>
      <c r="AB199" s="213">
        <f t="shared" si="70"/>
        <v>0</v>
      </c>
      <c r="AC199" s="213">
        <f t="shared" si="70"/>
        <v>0</v>
      </c>
      <c r="AD199" s="213">
        <f t="shared" si="70"/>
        <v>0</v>
      </c>
      <c r="AE199" s="213">
        <f t="shared" si="70"/>
        <v>0</v>
      </c>
      <c r="AF199" s="213">
        <f t="shared" si="70"/>
        <v>0</v>
      </c>
      <c r="AG199" s="213">
        <f t="shared" si="70"/>
        <v>0</v>
      </c>
      <c r="AH199" s="213">
        <f t="shared" si="70"/>
        <v>0</v>
      </c>
      <c r="AI199" s="213">
        <f t="shared" si="70"/>
        <v>0</v>
      </c>
      <c r="AJ199" s="213">
        <f t="shared" si="70"/>
        <v>0</v>
      </c>
      <c r="AK199" s="213">
        <f t="shared" si="70"/>
        <v>0</v>
      </c>
      <c r="AL199" s="213">
        <f t="shared" si="70"/>
        <v>0</v>
      </c>
      <c r="AM199" s="213">
        <f t="shared" si="70"/>
        <v>0</v>
      </c>
      <c r="AN199" s="213">
        <f t="shared" si="70"/>
        <v>0</v>
      </c>
      <c r="AO199" s="213">
        <f t="shared" si="70"/>
        <v>0</v>
      </c>
      <c r="AP199" s="213">
        <f t="shared" si="70"/>
        <v>0</v>
      </c>
    </row>
    <row r="200" spans="1:42" x14ac:dyDescent="0.2">
      <c r="A200" s="118" t="s">
        <v>293</v>
      </c>
      <c r="B200" s="122">
        <f t="array" ref="B200:AP200">Inputs!C167:AQ167</f>
        <v>0</v>
      </c>
      <c r="C200" s="213">
        <v>0</v>
      </c>
      <c r="D200" s="213">
        <v>0</v>
      </c>
      <c r="E200" s="213">
        <v>0</v>
      </c>
      <c r="F200" s="213">
        <v>0</v>
      </c>
      <c r="G200" s="213">
        <v>0</v>
      </c>
      <c r="H200" s="213">
        <v>0</v>
      </c>
      <c r="I200" s="213">
        <v>0</v>
      </c>
      <c r="J200" s="213">
        <v>0</v>
      </c>
      <c r="K200" s="213">
        <v>0</v>
      </c>
      <c r="L200" s="213">
        <v>0</v>
      </c>
      <c r="M200" s="213">
        <v>0</v>
      </c>
      <c r="N200" s="213">
        <v>0</v>
      </c>
      <c r="O200" s="213">
        <v>0</v>
      </c>
      <c r="P200" s="213">
        <v>0</v>
      </c>
      <c r="Q200" s="213">
        <v>0</v>
      </c>
      <c r="R200" s="213">
        <v>0</v>
      </c>
      <c r="S200" s="213">
        <v>0</v>
      </c>
      <c r="T200" s="213">
        <v>0</v>
      </c>
      <c r="U200" s="213">
        <v>0</v>
      </c>
      <c r="V200" s="213">
        <v>0</v>
      </c>
      <c r="W200" s="213">
        <v>0</v>
      </c>
      <c r="X200" s="213">
        <v>0</v>
      </c>
      <c r="Y200" s="213">
        <v>0</v>
      </c>
      <c r="Z200" s="213">
        <v>0</v>
      </c>
      <c r="AA200" s="213">
        <v>0</v>
      </c>
      <c r="AB200" s="213">
        <v>0</v>
      </c>
      <c r="AC200" s="213">
        <v>0</v>
      </c>
      <c r="AD200" s="213">
        <v>0</v>
      </c>
      <c r="AE200" s="213">
        <v>0</v>
      </c>
      <c r="AF200" s="213">
        <v>0</v>
      </c>
      <c r="AG200" s="213">
        <v>0</v>
      </c>
      <c r="AH200" s="213">
        <v>0</v>
      </c>
      <c r="AI200" s="213">
        <v>0</v>
      </c>
      <c r="AJ200" s="213">
        <v>0</v>
      </c>
      <c r="AK200" s="213">
        <v>0</v>
      </c>
      <c r="AL200" s="213">
        <v>0</v>
      </c>
      <c r="AM200" s="213">
        <v>0</v>
      </c>
      <c r="AN200" s="213">
        <v>0</v>
      </c>
      <c r="AO200" s="213">
        <v>0</v>
      </c>
      <c r="AP200" s="213">
        <v>0</v>
      </c>
    </row>
    <row r="201" spans="1:42" x14ac:dyDescent="0.2">
      <c r="A201" s="30" t="s">
        <v>39</v>
      </c>
      <c r="B201" s="122"/>
      <c r="C201" s="216">
        <f>C199*-C200/100</f>
        <v>0</v>
      </c>
      <c r="D201" s="216">
        <f t="shared" ref="D201:AP201" si="71">D199*-D200/100</f>
        <v>0</v>
      </c>
      <c r="E201" s="216">
        <f t="shared" si="71"/>
        <v>0</v>
      </c>
      <c r="F201" s="216">
        <f t="shared" si="71"/>
        <v>0</v>
      </c>
      <c r="G201" s="216">
        <f t="shared" si="71"/>
        <v>0</v>
      </c>
      <c r="H201" s="216">
        <f t="shared" si="71"/>
        <v>0</v>
      </c>
      <c r="I201" s="216">
        <f t="shared" si="71"/>
        <v>0</v>
      </c>
      <c r="J201" s="216">
        <f t="shared" si="71"/>
        <v>0</v>
      </c>
      <c r="K201" s="216">
        <f t="shared" si="71"/>
        <v>0</v>
      </c>
      <c r="L201" s="216">
        <f t="shared" si="71"/>
        <v>0</v>
      </c>
      <c r="M201" s="216">
        <f t="shared" si="71"/>
        <v>0</v>
      </c>
      <c r="N201" s="216">
        <f t="shared" si="71"/>
        <v>0</v>
      </c>
      <c r="O201" s="216">
        <f t="shared" si="71"/>
        <v>0</v>
      </c>
      <c r="P201" s="216">
        <f t="shared" si="71"/>
        <v>0</v>
      </c>
      <c r="Q201" s="216">
        <f t="shared" si="71"/>
        <v>0</v>
      </c>
      <c r="R201" s="216">
        <f t="shared" si="71"/>
        <v>0</v>
      </c>
      <c r="S201" s="216">
        <f t="shared" si="71"/>
        <v>0</v>
      </c>
      <c r="T201" s="216">
        <f t="shared" si="71"/>
        <v>0</v>
      </c>
      <c r="U201" s="216">
        <f t="shared" si="71"/>
        <v>0</v>
      </c>
      <c r="V201" s="216">
        <f t="shared" si="71"/>
        <v>0</v>
      </c>
      <c r="W201" s="216">
        <f t="shared" si="71"/>
        <v>0</v>
      </c>
      <c r="X201" s="216">
        <f t="shared" si="71"/>
        <v>0</v>
      </c>
      <c r="Y201" s="216">
        <f t="shared" si="71"/>
        <v>0</v>
      </c>
      <c r="Z201" s="216">
        <f t="shared" si="71"/>
        <v>0</v>
      </c>
      <c r="AA201" s="216">
        <f t="shared" si="71"/>
        <v>0</v>
      </c>
      <c r="AB201" s="216">
        <f t="shared" si="71"/>
        <v>0</v>
      </c>
      <c r="AC201" s="216">
        <f t="shared" si="71"/>
        <v>0</v>
      </c>
      <c r="AD201" s="216">
        <f t="shared" si="71"/>
        <v>0</v>
      </c>
      <c r="AE201" s="216">
        <f t="shared" si="71"/>
        <v>0</v>
      </c>
      <c r="AF201" s="216">
        <f t="shared" si="71"/>
        <v>0</v>
      </c>
      <c r="AG201" s="216">
        <f t="shared" si="71"/>
        <v>0</v>
      </c>
      <c r="AH201" s="216">
        <f t="shared" si="71"/>
        <v>0</v>
      </c>
      <c r="AI201" s="216">
        <f t="shared" si="71"/>
        <v>0</v>
      </c>
      <c r="AJ201" s="216">
        <f t="shared" si="71"/>
        <v>0</v>
      </c>
      <c r="AK201" s="216">
        <f t="shared" si="71"/>
        <v>0</v>
      </c>
      <c r="AL201" s="216">
        <f t="shared" si="71"/>
        <v>0</v>
      </c>
      <c r="AM201" s="216">
        <f t="shared" si="71"/>
        <v>0</v>
      </c>
      <c r="AN201" s="216">
        <f t="shared" si="71"/>
        <v>0</v>
      </c>
      <c r="AO201" s="216">
        <f t="shared" si="71"/>
        <v>0</v>
      </c>
      <c r="AP201" s="216">
        <f t="shared" si="71"/>
        <v>0</v>
      </c>
    </row>
    <row r="202" spans="1:42" s="204" customFormat="1" x14ac:dyDescent="0.2">
      <c r="A202" s="9"/>
    </row>
    <row r="203" spans="1:42" s="204" customFormat="1" x14ac:dyDescent="0.2">
      <c r="A203" s="29" t="s">
        <v>33</v>
      </c>
    </row>
    <row r="204" spans="1:42" s="16" customFormat="1" x14ac:dyDescent="0.2">
      <c r="A204" s="118" t="s">
        <v>30</v>
      </c>
      <c r="B204" s="204"/>
      <c r="C204" s="211">
        <f>C$64</f>
        <v>0</v>
      </c>
      <c r="D204" s="211">
        <f t="shared" ref="D204:AP204" si="72">D$64</f>
        <v>0</v>
      </c>
      <c r="E204" s="211">
        <f t="shared" si="72"/>
        <v>0</v>
      </c>
      <c r="F204" s="211">
        <f t="shared" si="72"/>
        <v>0</v>
      </c>
      <c r="G204" s="211">
        <f t="shared" si="72"/>
        <v>0</v>
      </c>
      <c r="H204" s="211">
        <f t="shared" si="72"/>
        <v>0</v>
      </c>
      <c r="I204" s="211">
        <f t="shared" si="72"/>
        <v>0</v>
      </c>
      <c r="J204" s="211">
        <f t="shared" si="72"/>
        <v>0</v>
      </c>
      <c r="K204" s="211">
        <f t="shared" si="72"/>
        <v>0</v>
      </c>
      <c r="L204" s="211">
        <f t="shared" si="72"/>
        <v>0</v>
      </c>
      <c r="M204" s="211">
        <f t="shared" si="72"/>
        <v>0</v>
      </c>
      <c r="N204" s="211">
        <f t="shared" si="72"/>
        <v>0</v>
      </c>
      <c r="O204" s="211">
        <f t="shared" si="72"/>
        <v>0</v>
      </c>
      <c r="P204" s="211">
        <f t="shared" si="72"/>
        <v>0</v>
      </c>
      <c r="Q204" s="211">
        <f t="shared" si="72"/>
        <v>0</v>
      </c>
      <c r="R204" s="211">
        <f t="shared" si="72"/>
        <v>0</v>
      </c>
      <c r="S204" s="211">
        <f t="shared" si="72"/>
        <v>0</v>
      </c>
      <c r="T204" s="211">
        <f t="shared" si="72"/>
        <v>0</v>
      </c>
      <c r="U204" s="211">
        <f t="shared" si="72"/>
        <v>0</v>
      </c>
      <c r="V204" s="211">
        <f t="shared" si="72"/>
        <v>0</v>
      </c>
      <c r="W204" s="211">
        <f t="shared" si="72"/>
        <v>0</v>
      </c>
      <c r="X204" s="211">
        <f t="shared" si="72"/>
        <v>0</v>
      </c>
      <c r="Y204" s="211">
        <f t="shared" si="72"/>
        <v>0</v>
      </c>
      <c r="Z204" s="211">
        <f t="shared" si="72"/>
        <v>0</v>
      </c>
      <c r="AA204" s="211">
        <f t="shared" si="72"/>
        <v>0</v>
      </c>
      <c r="AB204" s="211">
        <f t="shared" si="72"/>
        <v>0</v>
      </c>
      <c r="AC204" s="211">
        <f t="shared" si="72"/>
        <v>0</v>
      </c>
      <c r="AD204" s="211">
        <f t="shared" si="72"/>
        <v>0</v>
      </c>
      <c r="AE204" s="211">
        <f t="shared" si="72"/>
        <v>0</v>
      </c>
      <c r="AF204" s="211">
        <f t="shared" si="72"/>
        <v>0</v>
      </c>
      <c r="AG204" s="211">
        <f t="shared" si="72"/>
        <v>0</v>
      </c>
      <c r="AH204" s="211">
        <f t="shared" si="72"/>
        <v>0</v>
      </c>
      <c r="AI204" s="211">
        <f t="shared" si="72"/>
        <v>0</v>
      </c>
      <c r="AJ204" s="211">
        <f t="shared" si="72"/>
        <v>0</v>
      </c>
      <c r="AK204" s="211">
        <f t="shared" si="72"/>
        <v>0</v>
      </c>
      <c r="AL204" s="211">
        <f t="shared" si="72"/>
        <v>0</v>
      </c>
      <c r="AM204" s="211">
        <f t="shared" si="72"/>
        <v>0</v>
      </c>
      <c r="AN204" s="211">
        <f t="shared" si="72"/>
        <v>0</v>
      </c>
      <c r="AO204" s="211">
        <f t="shared" si="72"/>
        <v>0</v>
      </c>
      <c r="AP204" s="211">
        <f t="shared" si="72"/>
        <v>0</v>
      </c>
    </row>
    <row r="205" spans="1:42" s="16" customFormat="1" x14ac:dyDescent="0.2">
      <c r="A205" s="118" t="s">
        <v>38</v>
      </c>
      <c r="B205" s="204"/>
      <c r="C205" s="211">
        <f t="shared" ref="C205:AP205" si="73">C716</f>
        <v>0</v>
      </c>
      <c r="D205" s="211">
        <f t="shared" si="73"/>
        <v>0</v>
      </c>
      <c r="E205" s="211">
        <f t="shared" si="73"/>
        <v>0</v>
      </c>
      <c r="F205" s="211">
        <f t="shared" si="73"/>
        <v>0</v>
      </c>
      <c r="G205" s="211">
        <f t="shared" si="73"/>
        <v>0</v>
      </c>
      <c r="H205" s="211">
        <f t="shared" si="73"/>
        <v>0</v>
      </c>
      <c r="I205" s="211">
        <f t="shared" si="73"/>
        <v>0</v>
      </c>
      <c r="J205" s="211">
        <f t="shared" si="73"/>
        <v>0</v>
      </c>
      <c r="K205" s="211">
        <f t="shared" si="73"/>
        <v>0</v>
      </c>
      <c r="L205" s="211">
        <f t="shared" si="73"/>
        <v>0</v>
      </c>
      <c r="M205" s="211">
        <f t="shared" si="73"/>
        <v>0</v>
      </c>
      <c r="N205" s="211">
        <f t="shared" si="73"/>
        <v>0</v>
      </c>
      <c r="O205" s="211">
        <f t="shared" si="73"/>
        <v>0</v>
      </c>
      <c r="P205" s="211">
        <f t="shared" si="73"/>
        <v>0</v>
      </c>
      <c r="Q205" s="211">
        <f t="shared" si="73"/>
        <v>0</v>
      </c>
      <c r="R205" s="211">
        <f t="shared" si="73"/>
        <v>0</v>
      </c>
      <c r="S205" s="211">
        <f t="shared" si="73"/>
        <v>0</v>
      </c>
      <c r="T205" s="211">
        <f t="shared" si="73"/>
        <v>0</v>
      </c>
      <c r="U205" s="211">
        <f t="shared" si="73"/>
        <v>0</v>
      </c>
      <c r="V205" s="211">
        <f t="shared" si="73"/>
        <v>0</v>
      </c>
      <c r="W205" s="211">
        <f t="shared" si="73"/>
        <v>0</v>
      </c>
      <c r="X205" s="211">
        <f t="shared" si="73"/>
        <v>0</v>
      </c>
      <c r="Y205" s="211">
        <f t="shared" si="73"/>
        <v>0</v>
      </c>
      <c r="Z205" s="211">
        <f t="shared" si="73"/>
        <v>0</v>
      </c>
      <c r="AA205" s="211">
        <f t="shared" si="73"/>
        <v>0</v>
      </c>
      <c r="AB205" s="211">
        <f t="shared" si="73"/>
        <v>0</v>
      </c>
      <c r="AC205" s="211">
        <f t="shared" si="73"/>
        <v>0</v>
      </c>
      <c r="AD205" s="211">
        <f t="shared" si="73"/>
        <v>0</v>
      </c>
      <c r="AE205" s="211">
        <f t="shared" si="73"/>
        <v>0</v>
      </c>
      <c r="AF205" s="211">
        <f t="shared" si="73"/>
        <v>0</v>
      </c>
      <c r="AG205" s="211">
        <f t="shared" si="73"/>
        <v>0</v>
      </c>
      <c r="AH205" s="211">
        <f t="shared" si="73"/>
        <v>0</v>
      </c>
      <c r="AI205" s="211">
        <f t="shared" si="73"/>
        <v>0</v>
      </c>
      <c r="AJ205" s="211">
        <f t="shared" si="73"/>
        <v>0</v>
      </c>
      <c r="AK205" s="211">
        <f t="shared" si="73"/>
        <v>0</v>
      </c>
      <c r="AL205" s="211">
        <f t="shared" si="73"/>
        <v>0</v>
      </c>
      <c r="AM205" s="211">
        <f t="shared" si="73"/>
        <v>0</v>
      </c>
      <c r="AN205" s="211">
        <f t="shared" si="73"/>
        <v>0</v>
      </c>
      <c r="AO205" s="211">
        <f t="shared" si="73"/>
        <v>0</v>
      </c>
      <c r="AP205" s="211">
        <f t="shared" si="73"/>
        <v>0</v>
      </c>
    </row>
    <row r="206" spans="1:42" s="16" customFormat="1" x14ac:dyDescent="0.2">
      <c r="A206" s="118" t="s">
        <v>31</v>
      </c>
      <c r="B206" s="204"/>
      <c r="C206" s="211">
        <f t="shared" ref="C206:AP206" si="74">-C575</f>
        <v>0</v>
      </c>
      <c r="D206" s="211">
        <f t="shared" si="74"/>
        <v>0</v>
      </c>
      <c r="E206" s="211">
        <f t="shared" si="74"/>
        <v>0</v>
      </c>
      <c r="F206" s="211">
        <f t="shared" si="74"/>
        <v>0</v>
      </c>
      <c r="G206" s="211">
        <f t="shared" si="74"/>
        <v>0</v>
      </c>
      <c r="H206" s="211">
        <f t="shared" si="74"/>
        <v>0</v>
      </c>
      <c r="I206" s="211">
        <f t="shared" si="74"/>
        <v>0</v>
      </c>
      <c r="J206" s="211">
        <f t="shared" si="74"/>
        <v>0</v>
      </c>
      <c r="K206" s="211">
        <f t="shared" si="74"/>
        <v>0</v>
      </c>
      <c r="L206" s="211">
        <f t="shared" si="74"/>
        <v>0</v>
      </c>
      <c r="M206" s="211">
        <f t="shared" si="74"/>
        <v>0</v>
      </c>
      <c r="N206" s="211">
        <f t="shared" si="74"/>
        <v>0</v>
      </c>
      <c r="O206" s="211">
        <f t="shared" si="74"/>
        <v>0</v>
      </c>
      <c r="P206" s="211">
        <f t="shared" si="74"/>
        <v>0</v>
      </c>
      <c r="Q206" s="211">
        <f t="shared" si="74"/>
        <v>0</v>
      </c>
      <c r="R206" s="211">
        <f t="shared" si="74"/>
        <v>0</v>
      </c>
      <c r="S206" s="211">
        <f t="shared" si="74"/>
        <v>0</v>
      </c>
      <c r="T206" s="211">
        <f t="shared" si="74"/>
        <v>0</v>
      </c>
      <c r="U206" s="211">
        <f t="shared" si="74"/>
        <v>0</v>
      </c>
      <c r="V206" s="211">
        <f t="shared" si="74"/>
        <v>0</v>
      </c>
      <c r="W206" s="211">
        <f t="shared" si="74"/>
        <v>0</v>
      </c>
      <c r="X206" s="211">
        <f t="shared" si="74"/>
        <v>0</v>
      </c>
      <c r="Y206" s="211">
        <f t="shared" si="74"/>
        <v>0</v>
      </c>
      <c r="Z206" s="211">
        <f t="shared" si="74"/>
        <v>0</v>
      </c>
      <c r="AA206" s="211">
        <f t="shared" si="74"/>
        <v>0</v>
      </c>
      <c r="AB206" s="211">
        <f t="shared" si="74"/>
        <v>0</v>
      </c>
      <c r="AC206" s="211">
        <f t="shared" si="74"/>
        <v>0</v>
      </c>
      <c r="AD206" s="211">
        <f t="shared" si="74"/>
        <v>0</v>
      </c>
      <c r="AE206" s="211">
        <f t="shared" si="74"/>
        <v>0</v>
      </c>
      <c r="AF206" s="211">
        <f t="shared" si="74"/>
        <v>0</v>
      </c>
      <c r="AG206" s="211">
        <f t="shared" si="74"/>
        <v>0</v>
      </c>
      <c r="AH206" s="211">
        <f t="shared" si="74"/>
        <v>0</v>
      </c>
      <c r="AI206" s="211">
        <f t="shared" si="74"/>
        <v>0</v>
      </c>
      <c r="AJ206" s="211">
        <f t="shared" si="74"/>
        <v>0</v>
      </c>
      <c r="AK206" s="211">
        <f t="shared" si="74"/>
        <v>0</v>
      </c>
      <c r="AL206" s="211">
        <f t="shared" si="74"/>
        <v>0</v>
      </c>
      <c r="AM206" s="211">
        <f t="shared" si="74"/>
        <v>0</v>
      </c>
      <c r="AN206" s="211">
        <f t="shared" si="74"/>
        <v>0</v>
      </c>
      <c r="AO206" s="211">
        <f t="shared" si="74"/>
        <v>0</v>
      </c>
      <c r="AP206" s="211">
        <f t="shared" si="74"/>
        <v>0</v>
      </c>
    </row>
    <row r="207" spans="1:42" s="9" customFormat="1" x14ac:dyDescent="0.2">
      <c r="A207" s="118" t="s">
        <v>34</v>
      </c>
      <c r="B207" s="204"/>
      <c r="C207" s="214">
        <f t="shared" ref="C207:AP207" si="75">IF(C$2&lt;=analysis_period,-C432-C463-C489-C515,0)</f>
        <v>0</v>
      </c>
      <c r="D207" s="214">
        <f t="shared" si="75"/>
        <v>0</v>
      </c>
      <c r="E207" s="214">
        <f t="shared" si="75"/>
        <v>0</v>
      </c>
      <c r="F207" s="214">
        <f t="shared" si="75"/>
        <v>0</v>
      </c>
      <c r="G207" s="214">
        <f t="shared" si="75"/>
        <v>0</v>
      </c>
      <c r="H207" s="214">
        <f t="shared" si="75"/>
        <v>0</v>
      </c>
      <c r="I207" s="214">
        <f t="shared" si="75"/>
        <v>0</v>
      </c>
      <c r="J207" s="214">
        <f t="shared" si="75"/>
        <v>0</v>
      </c>
      <c r="K207" s="214">
        <f t="shared" si="75"/>
        <v>0</v>
      </c>
      <c r="L207" s="214">
        <f t="shared" si="75"/>
        <v>0</v>
      </c>
      <c r="M207" s="214">
        <f t="shared" si="75"/>
        <v>0</v>
      </c>
      <c r="N207" s="214">
        <f t="shared" si="75"/>
        <v>0</v>
      </c>
      <c r="O207" s="214">
        <f t="shared" si="75"/>
        <v>0</v>
      </c>
      <c r="P207" s="214">
        <f t="shared" si="75"/>
        <v>0</v>
      </c>
      <c r="Q207" s="214">
        <f t="shared" si="75"/>
        <v>0</v>
      </c>
      <c r="R207" s="214">
        <f t="shared" si="75"/>
        <v>0</v>
      </c>
      <c r="S207" s="214">
        <f t="shared" si="75"/>
        <v>0</v>
      </c>
      <c r="T207" s="214">
        <f t="shared" si="75"/>
        <v>0</v>
      </c>
      <c r="U207" s="214">
        <f t="shared" si="75"/>
        <v>0</v>
      </c>
      <c r="V207" s="214">
        <f t="shared" si="75"/>
        <v>0</v>
      </c>
      <c r="W207" s="214">
        <f t="shared" si="75"/>
        <v>0</v>
      </c>
      <c r="X207" s="214">
        <f t="shared" si="75"/>
        <v>0</v>
      </c>
      <c r="Y207" s="214">
        <f t="shared" si="75"/>
        <v>0</v>
      </c>
      <c r="Z207" s="214">
        <f t="shared" si="75"/>
        <v>0</v>
      </c>
      <c r="AA207" s="214">
        <f t="shared" si="75"/>
        <v>0</v>
      </c>
      <c r="AB207" s="214">
        <f t="shared" si="75"/>
        <v>0</v>
      </c>
      <c r="AC207" s="214">
        <f t="shared" si="75"/>
        <v>0</v>
      </c>
      <c r="AD207" s="214">
        <f t="shared" si="75"/>
        <v>0</v>
      </c>
      <c r="AE207" s="214">
        <f t="shared" si="75"/>
        <v>0</v>
      </c>
      <c r="AF207" s="214">
        <f t="shared" si="75"/>
        <v>0</v>
      </c>
      <c r="AG207" s="214">
        <f t="shared" si="75"/>
        <v>0</v>
      </c>
      <c r="AH207" s="214">
        <f t="shared" si="75"/>
        <v>0</v>
      </c>
      <c r="AI207" s="214">
        <f t="shared" si="75"/>
        <v>0</v>
      </c>
      <c r="AJ207" s="214">
        <f t="shared" si="75"/>
        <v>0</v>
      </c>
      <c r="AK207" s="214">
        <f t="shared" si="75"/>
        <v>0</v>
      </c>
      <c r="AL207" s="214">
        <f t="shared" si="75"/>
        <v>0</v>
      </c>
      <c r="AM207" s="214">
        <f t="shared" si="75"/>
        <v>0</v>
      </c>
      <c r="AN207" s="214">
        <f t="shared" si="75"/>
        <v>0</v>
      </c>
      <c r="AO207" s="214">
        <f t="shared" si="75"/>
        <v>0</v>
      </c>
      <c r="AP207" s="214">
        <f t="shared" si="75"/>
        <v>0</v>
      </c>
    </row>
    <row r="208" spans="1:42" s="16" customFormat="1" x14ac:dyDescent="0.2">
      <c r="A208" s="118" t="s">
        <v>39</v>
      </c>
      <c r="B208" s="204"/>
      <c r="C208" s="214">
        <f>C201</f>
        <v>0</v>
      </c>
      <c r="D208" s="214">
        <f t="shared" ref="D208:AP208" si="76">D201</f>
        <v>0</v>
      </c>
      <c r="E208" s="214">
        <f t="shared" si="76"/>
        <v>0</v>
      </c>
      <c r="F208" s="214">
        <f t="shared" si="76"/>
        <v>0</v>
      </c>
      <c r="G208" s="214">
        <f t="shared" si="76"/>
        <v>0</v>
      </c>
      <c r="H208" s="214">
        <f t="shared" si="76"/>
        <v>0</v>
      </c>
      <c r="I208" s="214">
        <f t="shared" si="76"/>
        <v>0</v>
      </c>
      <c r="J208" s="214">
        <f t="shared" si="76"/>
        <v>0</v>
      </c>
      <c r="K208" s="214">
        <f t="shared" si="76"/>
        <v>0</v>
      </c>
      <c r="L208" s="214">
        <f t="shared" si="76"/>
        <v>0</v>
      </c>
      <c r="M208" s="214">
        <f t="shared" si="76"/>
        <v>0</v>
      </c>
      <c r="N208" s="214">
        <f t="shared" si="76"/>
        <v>0</v>
      </c>
      <c r="O208" s="214">
        <f t="shared" si="76"/>
        <v>0</v>
      </c>
      <c r="P208" s="214">
        <f t="shared" si="76"/>
        <v>0</v>
      </c>
      <c r="Q208" s="214">
        <f t="shared" si="76"/>
        <v>0</v>
      </c>
      <c r="R208" s="214">
        <f t="shared" si="76"/>
        <v>0</v>
      </c>
      <c r="S208" s="214">
        <f t="shared" si="76"/>
        <v>0</v>
      </c>
      <c r="T208" s="214">
        <f t="shared" si="76"/>
        <v>0</v>
      </c>
      <c r="U208" s="214">
        <f t="shared" si="76"/>
        <v>0</v>
      </c>
      <c r="V208" s="214">
        <f t="shared" si="76"/>
        <v>0</v>
      </c>
      <c r="W208" s="214">
        <f t="shared" si="76"/>
        <v>0</v>
      </c>
      <c r="X208" s="214">
        <f t="shared" si="76"/>
        <v>0</v>
      </c>
      <c r="Y208" s="214">
        <f t="shared" si="76"/>
        <v>0</v>
      </c>
      <c r="Z208" s="214">
        <f t="shared" si="76"/>
        <v>0</v>
      </c>
      <c r="AA208" s="214">
        <f t="shared" si="76"/>
        <v>0</v>
      </c>
      <c r="AB208" s="214">
        <f t="shared" si="76"/>
        <v>0</v>
      </c>
      <c r="AC208" s="214">
        <f t="shared" si="76"/>
        <v>0</v>
      </c>
      <c r="AD208" s="214">
        <f t="shared" si="76"/>
        <v>0</v>
      </c>
      <c r="AE208" s="214">
        <f t="shared" si="76"/>
        <v>0</v>
      </c>
      <c r="AF208" s="214">
        <f t="shared" si="76"/>
        <v>0</v>
      </c>
      <c r="AG208" s="214">
        <f t="shared" si="76"/>
        <v>0</v>
      </c>
      <c r="AH208" s="214">
        <f t="shared" si="76"/>
        <v>0</v>
      </c>
      <c r="AI208" s="214">
        <f t="shared" si="76"/>
        <v>0</v>
      </c>
      <c r="AJ208" s="214">
        <f t="shared" si="76"/>
        <v>0</v>
      </c>
      <c r="AK208" s="214">
        <f t="shared" si="76"/>
        <v>0</v>
      </c>
      <c r="AL208" s="214">
        <f t="shared" si="76"/>
        <v>0</v>
      </c>
      <c r="AM208" s="214">
        <f t="shared" si="76"/>
        <v>0</v>
      </c>
      <c r="AN208" s="214">
        <f t="shared" si="76"/>
        <v>0</v>
      </c>
      <c r="AO208" s="214">
        <f t="shared" si="76"/>
        <v>0</v>
      </c>
      <c r="AP208" s="214">
        <f t="shared" si="76"/>
        <v>0</v>
      </c>
    </row>
    <row r="209" spans="1:42" s="16" customFormat="1" x14ac:dyDescent="0.2">
      <c r="A209" s="118" t="s">
        <v>59</v>
      </c>
      <c r="B209" s="204"/>
      <c r="C209" s="214">
        <f t="shared" ref="C209:AP209" si="77">C122</f>
        <v>0</v>
      </c>
      <c r="D209" s="214">
        <f t="shared" si="77"/>
        <v>0</v>
      </c>
      <c r="E209" s="214">
        <f t="shared" si="77"/>
        <v>0</v>
      </c>
      <c r="F209" s="214">
        <f t="shared" si="77"/>
        <v>0</v>
      </c>
      <c r="G209" s="214">
        <f t="shared" si="77"/>
        <v>0</v>
      </c>
      <c r="H209" s="214">
        <f t="shared" si="77"/>
        <v>0</v>
      </c>
      <c r="I209" s="214">
        <f t="shared" si="77"/>
        <v>0</v>
      </c>
      <c r="J209" s="214">
        <f t="shared" si="77"/>
        <v>0</v>
      </c>
      <c r="K209" s="214">
        <f t="shared" si="77"/>
        <v>0</v>
      </c>
      <c r="L209" s="214">
        <f t="shared" si="77"/>
        <v>0</v>
      </c>
      <c r="M209" s="214">
        <f t="shared" si="77"/>
        <v>0</v>
      </c>
      <c r="N209" s="214">
        <f t="shared" si="77"/>
        <v>0</v>
      </c>
      <c r="O209" s="214">
        <f t="shared" si="77"/>
        <v>0</v>
      </c>
      <c r="P209" s="214">
        <f t="shared" si="77"/>
        <v>0</v>
      </c>
      <c r="Q209" s="214">
        <f t="shared" si="77"/>
        <v>0</v>
      </c>
      <c r="R209" s="214">
        <f t="shared" si="77"/>
        <v>0</v>
      </c>
      <c r="S209" s="214">
        <f t="shared" si="77"/>
        <v>0</v>
      </c>
      <c r="T209" s="214">
        <f t="shared" si="77"/>
        <v>0</v>
      </c>
      <c r="U209" s="214">
        <f t="shared" si="77"/>
        <v>0</v>
      </c>
      <c r="V209" s="214">
        <f t="shared" si="77"/>
        <v>0</v>
      </c>
      <c r="W209" s="214">
        <f t="shared" si="77"/>
        <v>0</v>
      </c>
      <c r="X209" s="214">
        <f t="shared" si="77"/>
        <v>0</v>
      </c>
      <c r="Y209" s="214">
        <f t="shared" si="77"/>
        <v>0</v>
      </c>
      <c r="Z209" s="214">
        <f t="shared" si="77"/>
        <v>0</v>
      </c>
      <c r="AA209" s="214">
        <f t="shared" si="77"/>
        <v>0</v>
      </c>
      <c r="AB209" s="214">
        <f t="shared" si="77"/>
        <v>0</v>
      </c>
      <c r="AC209" s="214">
        <f t="shared" si="77"/>
        <v>0</v>
      </c>
      <c r="AD209" s="214">
        <f t="shared" si="77"/>
        <v>0</v>
      </c>
      <c r="AE209" s="214">
        <f t="shared" si="77"/>
        <v>0</v>
      </c>
      <c r="AF209" s="214">
        <f t="shared" si="77"/>
        <v>0</v>
      </c>
      <c r="AG209" s="214">
        <f t="shared" si="77"/>
        <v>0</v>
      </c>
      <c r="AH209" s="214">
        <f t="shared" si="77"/>
        <v>0</v>
      </c>
      <c r="AI209" s="214">
        <f t="shared" si="77"/>
        <v>0</v>
      </c>
      <c r="AJ209" s="214">
        <f t="shared" si="77"/>
        <v>0</v>
      </c>
      <c r="AK209" s="214">
        <f t="shared" si="77"/>
        <v>0</v>
      </c>
      <c r="AL209" s="214">
        <f t="shared" si="77"/>
        <v>0</v>
      </c>
      <c r="AM209" s="214">
        <f t="shared" si="77"/>
        <v>0</v>
      </c>
      <c r="AN209" s="214">
        <f t="shared" si="77"/>
        <v>0</v>
      </c>
      <c r="AO209" s="214">
        <f t="shared" si="77"/>
        <v>0</v>
      </c>
      <c r="AP209" s="214">
        <f t="shared" si="77"/>
        <v>0</v>
      </c>
    </row>
    <row r="210" spans="1:42" s="16" customFormat="1" x14ac:dyDescent="0.2">
      <c r="A210" s="118" t="s">
        <v>98</v>
      </c>
      <c r="B210" s="204"/>
      <c r="C210" s="212">
        <f t="shared" ref="C210:AP210" si="78">C126</f>
        <v>0</v>
      </c>
      <c r="D210" s="212">
        <f t="shared" si="78"/>
        <v>0</v>
      </c>
      <c r="E210" s="212">
        <f t="shared" si="78"/>
        <v>0</v>
      </c>
      <c r="F210" s="212">
        <f t="shared" si="78"/>
        <v>0</v>
      </c>
      <c r="G210" s="212">
        <f t="shared" si="78"/>
        <v>0</v>
      </c>
      <c r="H210" s="212">
        <f t="shared" si="78"/>
        <v>0</v>
      </c>
      <c r="I210" s="212">
        <f t="shared" si="78"/>
        <v>0</v>
      </c>
      <c r="J210" s="212">
        <f t="shared" si="78"/>
        <v>0</v>
      </c>
      <c r="K210" s="212">
        <f t="shared" si="78"/>
        <v>0</v>
      </c>
      <c r="L210" s="212">
        <f t="shared" si="78"/>
        <v>0</v>
      </c>
      <c r="M210" s="212">
        <f t="shared" si="78"/>
        <v>0</v>
      </c>
      <c r="N210" s="212">
        <f t="shared" si="78"/>
        <v>0</v>
      </c>
      <c r="O210" s="212">
        <f t="shared" si="78"/>
        <v>0</v>
      </c>
      <c r="P210" s="212">
        <f t="shared" si="78"/>
        <v>0</v>
      </c>
      <c r="Q210" s="212">
        <f t="shared" si="78"/>
        <v>0</v>
      </c>
      <c r="R210" s="212">
        <f t="shared" si="78"/>
        <v>0</v>
      </c>
      <c r="S210" s="212">
        <f t="shared" si="78"/>
        <v>0</v>
      </c>
      <c r="T210" s="212">
        <f t="shared" si="78"/>
        <v>0</v>
      </c>
      <c r="U210" s="212">
        <f t="shared" si="78"/>
        <v>0</v>
      </c>
      <c r="V210" s="212">
        <f t="shared" si="78"/>
        <v>0</v>
      </c>
      <c r="W210" s="212">
        <f t="shared" si="78"/>
        <v>0</v>
      </c>
      <c r="X210" s="212">
        <f t="shared" si="78"/>
        <v>0</v>
      </c>
      <c r="Y210" s="212">
        <f t="shared" si="78"/>
        <v>0</v>
      </c>
      <c r="Z210" s="212">
        <f t="shared" si="78"/>
        <v>0</v>
      </c>
      <c r="AA210" s="212">
        <f t="shared" si="78"/>
        <v>0</v>
      </c>
      <c r="AB210" s="212">
        <f t="shared" si="78"/>
        <v>0</v>
      </c>
      <c r="AC210" s="212">
        <f t="shared" si="78"/>
        <v>0</v>
      </c>
      <c r="AD210" s="212">
        <f t="shared" si="78"/>
        <v>0</v>
      </c>
      <c r="AE210" s="212">
        <f t="shared" si="78"/>
        <v>0</v>
      </c>
      <c r="AF210" s="212">
        <f t="shared" si="78"/>
        <v>0</v>
      </c>
      <c r="AG210" s="212">
        <f t="shared" si="78"/>
        <v>0</v>
      </c>
      <c r="AH210" s="212">
        <f t="shared" si="78"/>
        <v>0</v>
      </c>
      <c r="AI210" s="212">
        <f t="shared" si="78"/>
        <v>0</v>
      </c>
      <c r="AJ210" s="212">
        <f t="shared" si="78"/>
        <v>0</v>
      </c>
      <c r="AK210" s="212">
        <f t="shared" si="78"/>
        <v>0</v>
      </c>
      <c r="AL210" s="212">
        <f t="shared" si="78"/>
        <v>0</v>
      </c>
      <c r="AM210" s="212">
        <f t="shared" si="78"/>
        <v>0</v>
      </c>
      <c r="AN210" s="212">
        <f t="shared" si="78"/>
        <v>0</v>
      </c>
      <c r="AO210" s="212">
        <f t="shared" si="78"/>
        <v>0</v>
      </c>
      <c r="AP210" s="212">
        <f t="shared" si="78"/>
        <v>0</v>
      </c>
    </row>
    <row r="211" spans="1:42" s="16" customFormat="1" x14ac:dyDescent="0.2">
      <c r="A211" s="118" t="s">
        <v>32</v>
      </c>
      <c r="B211" s="204"/>
      <c r="C211" s="211">
        <f>SUM(C204:C210)</f>
        <v>0</v>
      </c>
      <c r="D211" s="211">
        <f t="shared" ref="D211:AP211" si="79">SUM(D204:D210)</f>
        <v>0</v>
      </c>
      <c r="E211" s="211">
        <f t="shared" si="79"/>
        <v>0</v>
      </c>
      <c r="F211" s="211">
        <f t="shared" si="79"/>
        <v>0</v>
      </c>
      <c r="G211" s="211">
        <f t="shared" si="79"/>
        <v>0</v>
      </c>
      <c r="H211" s="211">
        <f t="shared" si="79"/>
        <v>0</v>
      </c>
      <c r="I211" s="211">
        <f t="shared" si="79"/>
        <v>0</v>
      </c>
      <c r="J211" s="211">
        <f t="shared" si="79"/>
        <v>0</v>
      </c>
      <c r="K211" s="211">
        <f t="shared" si="79"/>
        <v>0</v>
      </c>
      <c r="L211" s="211">
        <f t="shared" si="79"/>
        <v>0</v>
      </c>
      <c r="M211" s="211">
        <f t="shared" si="79"/>
        <v>0</v>
      </c>
      <c r="N211" s="211">
        <f t="shared" si="79"/>
        <v>0</v>
      </c>
      <c r="O211" s="211">
        <f t="shared" si="79"/>
        <v>0</v>
      </c>
      <c r="P211" s="211">
        <f t="shared" si="79"/>
        <v>0</v>
      </c>
      <c r="Q211" s="211">
        <f t="shared" si="79"/>
        <v>0</v>
      </c>
      <c r="R211" s="211">
        <f t="shared" si="79"/>
        <v>0</v>
      </c>
      <c r="S211" s="211">
        <f t="shared" si="79"/>
        <v>0</v>
      </c>
      <c r="T211" s="211">
        <f t="shared" si="79"/>
        <v>0</v>
      </c>
      <c r="U211" s="211">
        <f t="shared" si="79"/>
        <v>0</v>
      </c>
      <c r="V211" s="211">
        <f t="shared" si="79"/>
        <v>0</v>
      </c>
      <c r="W211" s="211">
        <f t="shared" si="79"/>
        <v>0</v>
      </c>
      <c r="X211" s="211">
        <f t="shared" si="79"/>
        <v>0</v>
      </c>
      <c r="Y211" s="211">
        <f t="shared" si="79"/>
        <v>0</v>
      </c>
      <c r="Z211" s="211">
        <f t="shared" si="79"/>
        <v>0</v>
      </c>
      <c r="AA211" s="211">
        <f t="shared" si="79"/>
        <v>0</v>
      </c>
      <c r="AB211" s="211">
        <f t="shared" si="79"/>
        <v>0</v>
      </c>
      <c r="AC211" s="211">
        <f t="shared" si="79"/>
        <v>0</v>
      </c>
      <c r="AD211" s="211">
        <f t="shared" si="79"/>
        <v>0</v>
      </c>
      <c r="AE211" s="211">
        <f t="shared" si="79"/>
        <v>0</v>
      </c>
      <c r="AF211" s="211">
        <f t="shared" si="79"/>
        <v>0</v>
      </c>
      <c r="AG211" s="211">
        <f t="shared" si="79"/>
        <v>0</v>
      </c>
      <c r="AH211" s="211">
        <f t="shared" si="79"/>
        <v>0</v>
      </c>
      <c r="AI211" s="211">
        <f t="shared" si="79"/>
        <v>0</v>
      </c>
      <c r="AJ211" s="211">
        <f t="shared" si="79"/>
        <v>0</v>
      </c>
      <c r="AK211" s="211">
        <f t="shared" si="79"/>
        <v>0</v>
      </c>
      <c r="AL211" s="211">
        <f t="shared" si="79"/>
        <v>0</v>
      </c>
      <c r="AM211" s="211">
        <f t="shared" si="79"/>
        <v>0</v>
      </c>
      <c r="AN211" s="211">
        <f t="shared" si="79"/>
        <v>0</v>
      </c>
      <c r="AO211" s="211">
        <f t="shared" si="79"/>
        <v>0</v>
      </c>
      <c r="AP211" s="211">
        <f t="shared" si="79"/>
        <v>0</v>
      </c>
    </row>
    <row r="212" spans="1:42" s="16" customFormat="1" x14ac:dyDescent="0.2">
      <c r="A212" s="118" t="str">
        <f>Inputs!B114</f>
        <v>Investment Based Incentive (IBI)</v>
      </c>
      <c r="B212" s="204"/>
    </row>
    <row r="213" spans="1:42" s="16" customFormat="1" x14ac:dyDescent="0.2">
      <c r="A213" s="120" t="str">
        <f>Inputs!B115</f>
        <v>As fixed amount</v>
      </c>
      <c r="B213" s="204"/>
    </row>
    <row r="214" spans="1:42" s="16" customFormat="1" x14ac:dyDescent="0.2">
      <c r="A214" s="107" t="s">
        <v>4</v>
      </c>
      <c r="B214" s="204"/>
      <c r="C214" s="211">
        <f>IF(ibi_fed_amount_tax_fed="Yes",C533,0)</f>
        <v>0</v>
      </c>
    </row>
    <row r="215" spans="1:42" s="16" customFormat="1" x14ac:dyDescent="0.2">
      <c r="A215" s="107" t="s">
        <v>5</v>
      </c>
      <c r="B215" s="204"/>
      <c r="C215" s="211">
        <f>IF(ibi_sta_amount_tax_fed="Yes",C534,0)</f>
        <v>0</v>
      </c>
    </row>
    <row r="216" spans="1:42" s="16" customFormat="1" x14ac:dyDescent="0.2">
      <c r="A216" s="107" t="s">
        <v>187</v>
      </c>
      <c r="B216" s="204"/>
      <c r="C216" s="211">
        <f>IF(ibi_uti_amount_tax_fed="Yes",C535,0)</f>
        <v>0</v>
      </c>
    </row>
    <row r="217" spans="1:42" x14ac:dyDescent="0.2">
      <c r="A217" s="107" t="s">
        <v>188</v>
      </c>
      <c r="B217" s="122"/>
      <c r="C217" s="212">
        <f>IF(ibi_oth_amount_tax_fed="Yes",C536,0)</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07" t="s">
        <v>13</v>
      </c>
      <c r="B218" s="122"/>
      <c r="C218" s="213">
        <f>SUM(C214:C217)</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20" t="str">
        <f>Inputs!B120</f>
        <v>As percentage</v>
      </c>
      <c r="B219" s="12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4</v>
      </c>
      <c r="B220" s="122"/>
      <c r="C220" s="211">
        <f>C539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5</v>
      </c>
      <c r="B221" s="122"/>
      <c r="C221" s="211">
        <f t="shared" ref="C221:C223" si="80">C540</f>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187</v>
      </c>
      <c r="B222" s="122"/>
      <c r="C222" s="211">
        <f t="shared" si="80"/>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188</v>
      </c>
      <c r="B223" s="122"/>
      <c r="C223" s="212">
        <f t="shared" si="80"/>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07" t="s">
        <v>13</v>
      </c>
      <c r="B224" s="122"/>
      <c r="C224" s="213">
        <f>SUM(C220:C223)</f>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18" t="str">
        <f>Inputs!B125</f>
        <v>Capacity Based Incentive (CBI)</v>
      </c>
      <c r="B225" s="12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4</v>
      </c>
      <c r="B226" s="122"/>
      <c r="C226" s="214">
        <f>IF(cbi_fed_tax_fed="Yes",C546,0)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5</v>
      </c>
      <c r="B227" s="122"/>
      <c r="C227" s="214">
        <f>IF(cbi_sta_tax_fed="Yes",C547,0)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187</v>
      </c>
      <c r="B228" s="122"/>
      <c r="C228" s="214">
        <f>IF(cbi_uti_tax_fed="Yes",C548,0)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188</v>
      </c>
      <c r="B229" s="122"/>
      <c r="C229" s="212">
        <f>IF(cbi_oth_tax_fed="Yes",C549,0)</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13</v>
      </c>
      <c r="B230" s="122"/>
      <c r="C230" s="213">
        <f>SUM(C226:C229)</f>
        <v>0</v>
      </c>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18" t="str">
        <f>Inputs!B130</f>
        <v>Production Based Incentive (PBI)</v>
      </c>
      <c r="B231" s="12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20" t="s">
        <v>4</v>
      </c>
      <c r="B232" s="122"/>
      <c r="C232" s="214">
        <f t="shared" ref="C232:AP232" si="81">IF(AND(pbi_fed_tax_fed="Yes",pbi_fed_for_ds="No"),C556,0)</f>
        <v>0</v>
      </c>
      <c r="D232" s="214">
        <f t="shared" si="81"/>
        <v>0</v>
      </c>
      <c r="E232" s="214">
        <f t="shared" si="81"/>
        <v>0</v>
      </c>
      <c r="F232" s="214">
        <f t="shared" si="81"/>
        <v>0</v>
      </c>
      <c r="G232" s="214">
        <f t="shared" si="81"/>
        <v>0</v>
      </c>
      <c r="H232" s="214">
        <f t="shared" si="81"/>
        <v>0</v>
      </c>
      <c r="I232" s="214">
        <f t="shared" si="81"/>
        <v>0</v>
      </c>
      <c r="J232" s="214">
        <f t="shared" si="81"/>
        <v>0</v>
      </c>
      <c r="K232" s="214">
        <f t="shared" si="81"/>
        <v>0</v>
      </c>
      <c r="L232" s="214">
        <f t="shared" si="81"/>
        <v>0</v>
      </c>
      <c r="M232" s="214">
        <f t="shared" si="81"/>
        <v>0</v>
      </c>
      <c r="N232" s="214">
        <f t="shared" si="81"/>
        <v>0</v>
      </c>
      <c r="O232" s="214">
        <f t="shared" si="81"/>
        <v>0</v>
      </c>
      <c r="P232" s="214">
        <f t="shared" si="81"/>
        <v>0</v>
      </c>
      <c r="Q232" s="214">
        <f t="shared" si="81"/>
        <v>0</v>
      </c>
      <c r="R232" s="214">
        <f t="shared" si="81"/>
        <v>0</v>
      </c>
      <c r="S232" s="214">
        <f t="shared" si="81"/>
        <v>0</v>
      </c>
      <c r="T232" s="214">
        <f t="shared" si="81"/>
        <v>0</v>
      </c>
      <c r="U232" s="214">
        <f t="shared" si="81"/>
        <v>0</v>
      </c>
      <c r="V232" s="214">
        <f t="shared" si="81"/>
        <v>0</v>
      </c>
      <c r="W232" s="214">
        <f t="shared" si="81"/>
        <v>0</v>
      </c>
      <c r="X232" s="214">
        <f t="shared" si="81"/>
        <v>0</v>
      </c>
      <c r="Y232" s="214">
        <f t="shared" si="81"/>
        <v>0</v>
      </c>
      <c r="Z232" s="214">
        <f t="shared" si="81"/>
        <v>0</v>
      </c>
      <c r="AA232" s="214">
        <f t="shared" si="81"/>
        <v>0</v>
      </c>
      <c r="AB232" s="214">
        <f t="shared" si="81"/>
        <v>0</v>
      </c>
      <c r="AC232" s="214">
        <f t="shared" si="81"/>
        <v>0</v>
      </c>
      <c r="AD232" s="214">
        <f t="shared" si="81"/>
        <v>0</v>
      </c>
      <c r="AE232" s="214">
        <f t="shared" si="81"/>
        <v>0</v>
      </c>
      <c r="AF232" s="214">
        <f t="shared" si="81"/>
        <v>0</v>
      </c>
      <c r="AG232" s="214">
        <f t="shared" si="81"/>
        <v>0</v>
      </c>
      <c r="AH232" s="214">
        <f t="shared" si="81"/>
        <v>0</v>
      </c>
      <c r="AI232" s="214">
        <f t="shared" si="81"/>
        <v>0</v>
      </c>
      <c r="AJ232" s="214">
        <f t="shared" si="81"/>
        <v>0</v>
      </c>
      <c r="AK232" s="214">
        <f t="shared" si="81"/>
        <v>0</v>
      </c>
      <c r="AL232" s="214">
        <f t="shared" si="81"/>
        <v>0</v>
      </c>
      <c r="AM232" s="214">
        <f t="shared" si="81"/>
        <v>0</v>
      </c>
      <c r="AN232" s="214">
        <f t="shared" si="81"/>
        <v>0</v>
      </c>
      <c r="AO232" s="214">
        <f t="shared" si="81"/>
        <v>0</v>
      </c>
      <c r="AP232" s="214">
        <f t="shared" si="81"/>
        <v>0</v>
      </c>
    </row>
    <row r="233" spans="1:42" x14ac:dyDescent="0.2">
      <c r="A233" s="120" t="s">
        <v>5</v>
      </c>
      <c r="B233" s="122"/>
      <c r="C233" s="214">
        <f t="shared" ref="C233:AP233" si="82">IF(AND(pbi_sta_tax_fed="Yes",pbi_sta_for_ds="No"),C560,0)</f>
        <v>0</v>
      </c>
      <c r="D233" s="214">
        <f t="shared" si="82"/>
        <v>0</v>
      </c>
      <c r="E233" s="214">
        <f t="shared" si="82"/>
        <v>0</v>
      </c>
      <c r="F233" s="214">
        <f t="shared" si="82"/>
        <v>0</v>
      </c>
      <c r="G233" s="214">
        <f t="shared" si="82"/>
        <v>0</v>
      </c>
      <c r="H233" s="214">
        <f t="shared" si="82"/>
        <v>0</v>
      </c>
      <c r="I233" s="214">
        <f t="shared" si="82"/>
        <v>0</v>
      </c>
      <c r="J233" s="214">
        <f t="shared" si="82"/>
        <v>0</v>
      </c>
      <c r="K233" s="214">
        <f t="shared" si="82"/>
        <v>0</v>
      </c>
      <c r="L233" s="214">
        <f t="shared" si="82"/>
        <v>0</v>
      </c>
      <c r="M233" s="214">
        <f t="shared" si="82"/>
        <v>0</v>
      </c>
      <c r="N233" s="214">
        <f t="shared" si="82"/>
        <v>0</v>
      </c>
      <c r="O233" s="214">
        <f t="shared" si="82"/>
        <v>0</v>
      </c>
      <c r="P233" s="214">
        <f t="shared" si="82"/>
        <v>0</v>
      </c>
      <c r="Q233" s="214">
        <f t="shared" si="82"/>
        <v>0</v>
      </c>
      <c r="R233" s="214">
        <f t="shared" si="82"/>
        <v>0</v>
      </c>
      <c r="S233" s="214">
        <f t="shared" si="82"/>
        <v>0</v>
      </c>
      <c r="T233" s="214">
        <f t="shared" si="82"/>
        <v>0</v>
      </c>
      <c r="U233" s="214">
        <f t="shared" si="82"/>
        <v>0</v>
      </c>
      <c r="V233" s="214">
        <f t="shared" si="82"/>
        <v>0</v>
      </c>
      <c r="W233" s="214">
        <f t="shared" si="82"/>
        <v>0</v>
      </c>
      <c r="X233" s="214">
        <f t="shared" si="82"/>
        <v>0</v>
      </c>
      <c r="Y233" s="214">
        <f t="shared" si="82"/>
        <v>0</v>
      </c>
      <c r="Z233" s="214">
        <f t="shared" si="82"/>
        <v>0</v>
      </c>
      <c r="AA233" s="214">
        <f t="shared" si="82"/>
        <v>0</v>
      </c>
      <c r="AB233" s="214">
        <f t="shared" si="82"/>
        <v>0</v>
      </c>
      <c r="AC233" s="214">
        <f t="shared" si="82"/>
        <v>0</v>
      </c>
      <c r="AD233" s="214">
        <f t="shared" si="82"/>
        <v>0</v>
      </c>
      <c r="AE233" s="214">
        <f t="shared" si="82"/>
        <v>0</v>
      </c>
      <c r="AF233" s="214">
        <f t="shared" si="82"/>
        <v>0</v>
      </c>
      <c r="AG233" s="214">
        <f t="shared" si="82"/>
        <v>0</v>
      </c>
      <c r="AH233" s="214">
        <f t="shared" si="82"/>
        <v>0</v>
      </c>
      <c r="AI233" s="214">
        <f t="shared" si="82"/>
        <v>0</v>
      </c>
      <c r="AJ233" s="214">
        <f t="shared" si="82"/>
        <v>0</v>
      </c>
      <c r="AK233" s="214">
        <f t="shared" si="82"/>
        <v>0</v>
      </c>
      <c r="AL233" s="214">
        <f t="shared" si="82"/>
        <v>0</v>
      </c>
      <c r="AM233" s="214">
        <f t="shared" si="82"/>
        <v>0</v>
      </c>
      <c r="AN233" s="214">
        <f t="shared" si="82"/>
        <v>0</v>
      </c>
      <c r="AO233" s="214">
        <f t="shared" si="82"/>
        <v>0</v>
      </c>
      <c r="AP233" s="214">
        <f t="shared" si="82"/>
        <v>0</v>
      </c>
    </row>
    <row r="234" spans="1:42" x14ac:dyDescent="0.2">
      <c r="A234" s="120" t="s">
        <v>187</v>
      </c>
      <c r="B234" s="122"/>
      <c r="C234" s="214">
        <f t="shared" ref="C234:AP234" si="83">IF(AND(pbi_uti_tax_fed="Yes",pbi_uti_for_ds="No"),C564,0)</f>
        <v>0</v>
      </c>
      <c r="D234" s="214">
        <f t="shared" si="83"/>
        <v>0</v>
      </c>
      <c r="E234" s="214">
        <f t="shared" si="83"/>
        <v>0</v>
      </c>
      <c r="F234" s="214">
        <f t="shared" si="83"/>
        <v>0</v>
      </c>
      <c r="G234" s="214">
        <f t="shared" si="83"/>
        <v>0</v>
      </c>
      <c r="H234" s="214">
        <f t="shared" si="83"/>
        <v>0</v>
      </c>
      <c r="I234" s="214">
        <f t="shared" si="83"/>
        <v>0</v>
      </c>
      <c r="J234" s="214">
        <f t="shared" si="83"/>
        <v>0</v>
      </c>
      <c r="K234" s="214">
        <f t="shared" si="83"/>
        <v>0</v>
      </c>
      <c r="L234" s="214">
        <f t="shared" si="83"/>
        <v>0</v>
      </c>
      <c r="M234" s="214">
        <f t="shared" si="83"/>
        <v>0</v>
      </c>
      <c r="N234" s="214">
        <f t="shared" si="83"/>
        <v>0</v>
      </c>
      <c r="O234" s="214">
        <f t="shared" si="83"/>
        <v>0</v>
      </c>
      <c r="P234" s="214">
        <f t="shared" si="83"/>
        <v>0</v>
      </c>
      <c r="Q234" s="214">
        <f t="shared" si="83"/>
        <v>0</v>
      </c>
      <c r="R234" s="214">
        <f t="shared" si="83"/>
        <v>0</v>
      </c>
      <c r="S234" s="214">
        <f t="shared" si="83"/>
        <v>0</v>
      </c>
      <c r="T234" s="214">
        <f t="shared" si="83"/>
        <v>0</v>
      </c>
      <c r="U234" s="214">
        <f t="shared" si="83"/>
        <v>0</v>
      </c>
      <c r="V234" s="214">
        <f t="shared" si="83"/>
        <v>0</v>
      </c>
      <c r="W234" s="214">
        <f t="shared" si="83"/>
        <v>0</v>
      </c>
      <c r="X234" s="214">
        <f t="shared" si="83"/>
        <v>0</v>
      </c>
      <c r="Y234" s="214">
        <f t="shared" si="83"/>
        <v>0</v>
      </c>
      <c r="Z234" s="214">
        <f t="shared" si="83"/>
        <v>0</v>
      </c>
      <c r="AA234" s="214">
        <f t="shared" si="83"/>
        <v>0</v>
      </c>
      <c r="AB234" s="214">
        <f t="shared" si="83"/>
        <v>0</v>
      </c>
      <c r="AC234" s="214">
        <f t="shared" si="83"/>
        <v>0</v>
      </c>
      <c r="AD234" s="214">
        <f t="shared" si="83"/>
        <v>0</v>
      </c>
      <c r="AE234" s="214">
        <f t="shared" si="83"/>
        <v>0</v>
      </c>
      <c r="AF234" s="214">
        <f t="shared" si="83"/>
        <v>0</v>
      </c>
      <c r="AG234" s="214">
        <f t="shared" si="83"/>
        <v>0</v>
      </c>
      <c r="AH234" s="214">
        <f t="shared" si="83"/>
        <v>0</v>
      </c>
      <c r="AI234" s="214">
        <f t="shared" si="83"/>
        <v>0</v>
      </c>
      <c r="AJ234" s="214">
        <f t="shared" si="83"/>
        <v>0</v>
      </c>
      <c r="AK234" s="214">
        <f t="shared" si="83"/>
        <v>0</v>
      </c>
      <c r="AL234" s="214">
        <f t="shared" si="83"/>
        <v>0</v>
      </c>
      <c r="AM234" s="214">
        <f t="shared" si="83"/>
        <v>0</v>
      </c>
      <c r="AN234" s="214">
        <f t="shared" si="83"/>
        <v>0</v>
      </c>
      <c r="AO234" s="214">
        <f t="shared" si="83"/>
        <v>0</v>
      </c>
      <c r="AP234" s="214">
        <f t="shared" si="83"/>
        <v>0</v>
      </c>
    </row>
    <row r="235" spans="1:42" x14ac:dyDescent="0.2">
      <c r="A235" s="120" t="s">
        <v>188</v>
      </c>
      <c r="B235" s="122"/>
      <c r="C235" s="214">
        <f t="shared" ref="C235:AP235" si="84">IF(AND(pbi_oth_tax_fed="Yes",pbi_oth_for_ds="No"),C568,0)</f>
        <v>0</v>
      </c>
      <c r="D235" s="214">
        <f t="shared" si="84"/>
        <v>0</v>
      </c>
      <c r="E235" s="214">
        <f t="shared" si="84"/>
        <v>0</v>
      </c>
      <c r="F235" s="214">
        <f t="shared" si="84"/>
        <v>0</v>
      </c>
      <c r="G235" s="214">
        <f t="shared" si="84"/>
        <v>0</v>
      </c>
      <c r="H235" s="214">
        <f t="shared" si="84"/>
        <v>0</v>
      </c>
      <c r="I235" s="214">
        <f t="shared" si="84"/>
        <v>0</v>
      </c>
      <c r="J235" s="214">
        <f t="shared" si="84"/>
        <v>0</v>
      </c>
      <c r="K235" s="214">
        <f t="shared" si="84"/>
        <v>0</v>
      </c>
      <c r="L235" s="214">
        <f t="shared" si="84"/>
        <v>0</v>
      </c>
      <c r="M235" s="214">
        <f t="shared" si="84"/>
        <v>0</v>
      </c>
      <c r="N235" s="214">
        <f t="shared" si="84"/>
        <v>0</v>
      </c>
      <c r="O235" s="214">
        <f t="shared" si="84"/>
        <v>0</v>
      </c>
      <c r="P235" s="214">
        <f t="shared" si="84"/>
        <v>0</v>
      </c>
      <c r="Q235" s="214">
        <f t="shared" si="84"/>
        <v>0</v>
      </c>
      <c r="R235" s="214">
        <f t="shared" si="84"/>
        <v>0</v>
      </c>
      <c r="S235" s="214">
        <f t="shared" si="84"/>
        <v>0</v>
      </c>
      <c r="T235" s="214">
        <f t="shared" si="84"/>
        <v>0</v>
      </c>
      <c r="U235" s="214">
        <f t="shared" si="84"/>
        <v>0</v>
      </c>
      <c r="V235" s="214">
        <f t="shared" si="84"/>
        <v>0</v>
      </c>
      <c r="W235" s="214">
        <f t="shared" si="84"/>
        <v>0</v>
      </c>
      <c r="X235" s="214">
        <f t="shared" si="84"/>
        <v>0</v>
      </c>
      <c r="Y235" s="214">
        <f t="shared" si="84"/>
        <v>0</v>
      </c>
      <c r="Z235" s="214">
        <f t="shared" si="84"/>
        <v>0</v>
      </c>
      <c r="AA235" s="214">
        <f t="shared" si="84"/>
        <v>0</v>
      </c>
      <c r="AB235" s="214">
        <f t="shared" si="84"/>
        <v>0</v>
      </c>
      <c r="AC235" s="214">
        <f t="shared" si="84"/>
        <v>0</v>
      </c>
      <c r="AD235" s="214">
        <f t="shared" si="84"/>
        <v>0</v>
      </c>
      <c r="AE235" s="214">
        <f t="shared" si="84"/>
        <v>0</v>
      </c>
      <c r="AF235" s="214">
        <f t="shared" si="84"/>
        <v>0</v>
      </c>
      <c r="AG235" s="214">
        <f t="shared" si="84"/>
        <v>0</v>
      </c>
      <c r="AH235" s="214">
        <f t="shared" si="84"/>
        <v>0</v>
      </c>
      <c r="AI235" s="214">
        <f t="shared" si="84"/>
        <v>0</v>
      </c>
      <c r="AJ235" s="214">
        <f t="shared" si="84"/>
        <v>0</v>
      </c>
      <c r="AK235" s="214">
        <f t="shared" si="84"/>
        <v>0</v>
      </c>
      <c r="AL235" s="214">
        <f t="shared" si="84"/>
        <v>0</v>
      </c>
      <c r="AM235" s="214">
        <f t="shared" si="84"/>
        <v>0</v>
      </c>
      <c r="AN235" s="214">
        <f t="shared" si="84"/>
        <v>0</v>
      </c>
      <c r="AO235" s="214">
        <f t="shared" si="84"/>
        <v>0</v>
      </c>
      <c r="AP235" s="214">
        <f t="shared" si="84"/>
        <v>0</v>
      </c>
    </row>
    <row r="236" spans="1:42" x14ac:dyDescent="0.2">
      <c r="A236" s="120" t="s">
        <v>13</v>
      </c>
      <c r="B236" s="122"/>
      <c r="C236" s="215">
        <f>SUM(C232:C235)</f>
        <v>0</v>
      </c>
      <c r="D236" s="215">
        <f t="shared" ref="D236:AP236" si="85">SUM(D232:D235)</f>
        <v>0</v>
      </c>
      <c r="E236" s="215">
        <f t="shared" si="85"/>
        <v>0</v>
      </c>
      <c r="F236" s="215">
        <f t="shared" si="85"/>
        <v>0</v>
      </c>
      <c r="G236" s="215">
        <f t="shared" si="85"/>
        <v>0</v>
      </c>
      <c r="H236" s="215">
        <f t="shared" si="85"/>
        <v>0</v>
      </c>
      <c r="I236" s="215">
        <f t="shared" si="85"/>
        <v>0</v>
      </c>
      <c r="J236" s="215">
        <f t="shared" si="85"/>
        <v>0</v>
      </c>
      <c r="K236" s="215">
        <f t="shared" si="85"/>
        <v>0</v>
      </c>
      <c r="L236" s="215">
        <f t="shared" si="85"/>
        <v>0</v>
      </c>
      <c r="M236" s="215">
        <f t="shared" si="85"/>
        <v>0</v>
      </c>
      <c r="N236" s="215">
        <f t="shared" si="85"/>
        <v>0</v>
      </c>
      <c r="O236" s="215">
        <f t="shared" si="85"/>
        <v>0</v>
      </c>
      <c r="P236" s="215">
        <f t="shared" si="85"/>
        <v>0</v>
      </c>
      <c r="Q236" s="215">
        <f t="shared" si="85"/>
        <v>0</v>
      </c>
      <c r="R236" s="215">
        <f t="shared" si="85"/>
        <v>0</v>
      </c>
      <c r="S236" s="215">
        <f t="shared" si="85"/>
        <v>0</v>
      </c>
      <c r="T236" s="215">
        <f t="shared" si="85"/>
        <v>0</v>
      </c>
      <c r="U236" s="215">
        <f t="shared" si="85"/>
        <v>0</v>
      </c>
      <c r="V236" s="215">
        <f t="shared" si="85"/>
        <v>0</v>
      </c>
      <c r="W236" s="215">
        <f t="shared" si="85"/>
        <v>0</v>
      </c>
      <c r="X236" s="215">
        <f t="shared" si="85"/>
        <v>0</v>
      </c>
      <c r="Y236" s="215">
        <f t="shared" si="85"/>
        <v>0</v>
      </c>
      <c r="Z236" s="215">
        <f t="shared" si="85"/>
        <v>0</v>
      </c>
      <c r="AA236" s="215">
        <f t="shared" si="85"/>
        <v>0</v>
      </c>
      <c r="AB236" s="215">
        <f t="shared" si="85"/>
        <v>0</v>
      </c>
      <c r="AC236" s="215">
        <f t="shared" si="85"/>
        <v>0</v>
      </c>
      <c r="AD236" s="215">
        <f t="shared" si="85"/>
        <v>0</v>
      </c>
      <c r="AE236" s="215">
        <f t="shared" si="85"/>
        <v>0</v>
      </c>
      <c r="AF236" s="215">
        <f t="shared" si="85"/>
        <v>0</v>
      </c>
      <c r="AG236" s="215">
        <f t="shared" si="85"/>
        <v>0</v>
      </c>
      <c r="AH236" s="215">
        <f t="shared" si="85"/>
        <v>0</v>
      </c>
      <c r="AI236" s="215">
        <f t="shared" si="85"/>
        <v>0</v>
      </c>
      <c r="AJ236" s="215">
        <f t="shared" si="85"/>
        <v>0</v>
      </c>
      <c r="AK236" s="215">
        <f t="shared" si="85"/>
        <v>0</v>
      </c>
      <c r="AL236" s="215">
        <f t="shared" si="85"/>
        <v>0</v>
      </c>
      <c r="AM236" s="215">
        <f t="shared" si="85"/>
        <v>0</v>
      </c>
      <c r="AN236" s="215">
        <f t="shared" si="85"/>
        <v>0</v>
      </c>
      <c r="AO236" s="215">
        <f t="shared" si="85"/>
        <v>0</v>
      </c>
      <c r="AP236" s="215">
        <f t="shared" si="85"/>
        <v>0</v>
      </c>
    </row>
    <row r="237" spans="1:42" x14ac:dyDescent="0.2">
      <c r="A237" s="118" t="s">
        <v>40</v>
      </c>
      <c r="B237" s="122"/>
      <c r="C237" s="213">
        <f>C218+C224+C230+C236</f>
        <v>0</v>
      </c>
      <c r="D237" s="213">
        <f t="shared" ref="D237:AP237" si="86">D218+D224+D230+D236</f>
        <v>0</v>
      </c>
      <c r="E237" s="213">
        <f t="shared" si="86"/>
        <v>0</v>
      </c>
      <c r="F237" s="213">
        <f t="shared" si="86"/>
        <v>0</v>
      </c>
      <c r="G237" s="213">
        <f t="shared" si="86"/>
        <v>0</v>
      </c>
      <c r="H237" s="213">
        <f t="shared" si="86"/>
        <v>0</v>
      </c>
      <c r="I237" s="213">
        <f t="shared" si="86"/>
        <v>0</v>
      </c>
      <c r="J237" s="213">
        <f t="shared" si="86"/>
        <v>0</v>
      </c>
      <c r="K237" s="213">
        <f t="shared" si="86"/>
        <v>0</v>
      </c>
      <c r="L237" s="213">
        <f t="shared" si="86"/>
        <v>0</v>
      </c>
      <c r="M237" s="213">
        <f t="shared" si="86"/>
        <v>0</v>
      </c>
      <c r="N237" s="213">
        <f t="shared" si="86"/>
        <v>0</v>
      </c>
      <c r="O237" s="213">
        <f t="shared" si="86"/>
        <v>0</v>
      </c>
      <c r="P237" s="213">
        <f t="shared" si="86"/>
        <v>0</v>
      </c>
      <c r="Q237" s="213">
        <f t="shared" si="86"/>
        <v>0</v>
      </c>
      <c r="R237" s="213">
        <f t="shared" si="86"/>
        <v>0</v>
      </c>
      <c r="S237" s="213">
        <f t="shared" si="86"/>
        <v>0</v>
      </c>
      <c r="T237" s="213">
        <f t="shared" si="86"/>
        <v>0</v>
      </c>
      <c r="U237" s="213">
        <f t="shared" si="86"/>
        <v>0</v>
      </c>
      <c r="V237" s="213">
        <f t="shared" si="86"/>
        <v>0</v>
      </c>
      <c r="W237" s="213">
        <f t="shared" si="86"/>
        <v>0</v>
      </c>
      <c r="X237" s="213">
        <f t="shared" si="86"/>
        <v>0</v>
      </c>
      <c r="Y237" s="213">
        <f t="shared" si="86"/>
        <v>0</v>
      </c>
      <c r="Z237" s="213">
        <f t="shared" si="86"/>
        <v>0</v>
      </c>
      <c r="AA237" s="213">
        <f t="shared" si="86"/>
        <v>0</v>
      </c>
      <c r="AB237" s="213">
        <f t="shared" si="86"/>
        <v>0</v>
      </c>
      <c r="AC237" s="213">
        <f t="shared" si="86"/>
        <v>0</v>
      </c>
      <c r="AD237" s="213">
        <f t="shared" si="86"/>
        <v>0</v>
      </c>
      <c r="AE237" s="213">
        <f t="shared" si="86"/>
        <v>0</v>
      </c>
      <c r="AF237" s="213">
        <f t="shared" si="86"/>
        <v>0</v>
      </c>
      <c r="AG237" s="213">
        <f t="shared" si="86"/>
        <v>0</v>
      </c>
      <c r="AH237" s="213">
        <f t="shared" si="86"/>
        <v>0</v>
      </c>
      <c r="AI237" s="213">
        <f t="shared" si="86"/>
        <v>0</v>
      </c>
      <c r="AJ237" s="213">
        <f t="shared" si="86"/>
        <v>0</v>
      </c>
      <c r="AK237" s="213">
        <f t="shared" si="86"/>
        <v>0</v>
      </c>
      <c r="AL237" s="213">
        <f t="shared" si="86"/>
        <v>0</v>
      </c>
      <c r="AM237" s="213">
        <f t="shared" si="86"/>
        <v>0</v>
      </c>
      <c r="AN237" s="213">
        <f t="shared" si="86"/>
        <v>0</v>
      </c>
      <c r="AO237" s="213">
        <f t="shared" si="86"/>
        <v>0</v>
      </c>
      <c r="AP237" s="213">
        <f t="shared" si="86"/>
        <v>0</v>
      </c>
    </row>
    <row r="238" spans="1:42" x14ac:dyDescent="0.2">
      <c r="A238" s="120"/>
      <c r="B238" s="12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18" t="s">
        <v>41</v>
      </c>
      <c r="B239" s="122"/>
      <c r="C239" s="216">
        <f>C211+C237</f>
        <v>0</v>
      </c>
      <c r="D239" s="216">
        <f t="shared" ref="D239:AP239" si="87">D211+D237</f>
        <v>0</v>
      </c>
      <c r="E239" s="216">
        <f t="shared" si="87"/>
        <v>0</v>
      </c>
      <c r="F239" s="216">
        <f t="shared" si="87"/>
        <v>0</v>
      </c>
      <c r="G239" s="216">
        <f t="shared" si="87"/>
        <v>0</v>
      </c>
      <c r="H239" s="216">
        <f t="shared" si="87"/>
        <v>0</v>
      </c>
      <c r="I239" s="216">
        <f t="shared" si="87"/>
        <v>0</v>
      </c>
      <c r="J239" s="216">
        <f t="shared" si="87"/>
        <v>0</v>
      </c>
      <c r="K239" s="216">
        <f t="shared" si="87"/>
        <v>0</v>
      </c>
      <c r="L239" s="216">
        <f t="shared" si="87"/>
        <v>0</v>
      </c>
      <c r="M239" s="216">
        <f t="shared" si="87"/>
        <v>0</v>
      </c>
      <c r="N239" s="216">
        <f t="shared" si="87"/>
        <v>0</v>
      </c>
      <c r="O239" s="216">
        <f t="shared" si="87"/>
        <v>0</v>
      </c>
      <c r="P239" s="216">
        <f t="shared" si="87"/>
        <v>0</v>
      </c>
      <c r="Q239" s="216">
        <f t="shared" si="87"/>
        <v>0</v>
      </c>
      <c r="R239" s="216">
        <f t="shared" si="87"/>
        <v>0</v>
      </c>
      <c r="S239" s="216">
        <f t="shared" si="87"/>
        <v>0</v>
      </c>
      <c r="T239" s="216">
        <f t="shared" si="87"/>
        <v>0</v>
      </c>
      <c r="U239" s="216">
        <f t="shared" si="87"/>
        <v>0</v>
      </c>
      <c r="V239" s="216">
        <f t="shared" si="87"/>
        <v>0</v>
      </c>
      <c r="W239" s="216">
        <f t="shared" si="87"/>
        <v>0</v>
      </c>
      <c r="X239" s="216">
        <f t="shared" si="87"/>
        <v>0</v>
      </c>
      <c r="Y239" s="216">
        <f t="shared" si="87"/>
        <v>0</v>
      </c>
      <c r="Z239" s="216">
        <f t="shared" si="87"/>
        <v>0</v>
      </c>
      <c r="AA239" s="216">
        <f t="shared" si="87"/>
        <v>0</v>
      </c>
      <c r="AB239" s="216">
        <f t="shared" si="87"/>
        <v>0</v>
      </c>
      <c r="AC239" s="216">
        <f t="shared" si="87"/>
        <v>0</v>
      </c>
      <c r="AD239" s="216">
        <f t="shared" si="87"/>
        <v>0</v>
      </c>
      <c r="AE239" s="216">
        <f t="shared" si="87"/>
        <v>0</v>
      </c>
      <c r="AF239" s="216">
        <f t="shared" si="87"/>
        <v>0</v>
      </c>
      <c r="AG239" s="216">
        <f t="shared" si="87"/>
        <v>0</v>
      </c>
      <c r="AH239" s="216">
        <f t="shared" si="87"/>
        <v>0</v>
      </c>
      <c r="AI239" s="216">
        <f t="shared" si="87"/>
        <v>0</v>
      </c>
      <c r="AJ239" s="216">
        <f t="shared" si="87"/>
        <v>0</v>
      </c>
      <c r="AK239" s="216">
        <f t="shared" si="87"/>
        <v>0</v>
      </c>
      <c r="AL239" s="216">
        <f t="shared" si="87"/>
        <v>0</v>
      </c>
      <c r="AM239" s="216">
        <f t="shared" si="87"/>
        <v>0</v>
      </c>
      <c r="AN239" s="216">
        <f t="shared" si="87"/>
        <v>0</v>
      </c>
      <c r="AO239" s="216">
        <f t="shared" si="87"/>
        <v>0</v>
      </c>
      <c r="AP239" s="216">
        <f t="shared" si="87"/>
        <v>0</v>
      </c>
    </row>
    <row r="240" spans="1:42" x14ac:dyDescent="0.2">
      <c r="A240" s="118" t="s">
        <v>294</v>
      </c>
      <c r="B240" s="122">
        <f t="array" ref="B240:AP240">Inputs!C168:AQ168</f>
        <v>0</v>
      </c>
      <c r="C240" s="215">
        <v>0</v>
      </c>
      <c r="D240" s="215">
        <v>0</v>
      </c>
      <c r="E240" s="215">
        <v>0</v>
      </c>
      <c r="F240" s="215">
        <v>0</v>
      </c>
      <c r="G240" s="215">
        <v>0</v>
      </c>
      <c r="H240" s="215">
        <v>0</v>
      </c>
      <c r="I240" s="215">
        <v>0</v>
      </c>
      <c r="J240" s="215">
        <v>0</v>
      </c>
      <c r="K240" s="215">
        <v>0</v>
      </c>
      <c r="L240" s="215">
        <v>0</v>
      </c>
      <c r="M240" s="215">
        <v>0</v>
      </c>
      <c r="N240" s="215">
        <v>0</v>
      </c>
      <c r="O240" s="215">
        <v>0</v>
      </c>
      <c r="P240" s="215">
        <v>0</v>
      </c>
      <c r="Q240" s="215">
        <v>0</v>
      </c>
      <c r="R240" s="215">
        <v>0</v>
      </c>
      <c r="S240" s="215">
        <v>0</v>
      </c>
      <c r="T240" s="215">
        <v>0</v>
      </c>
      <c r="U240" s="215">
        <v>0</v>
      </c>
      <c r="V240" s="215">
        <v>0</v>
      </c>
      <c r="W240" s="215">
        <v>0</v>
      </c>
      <c r="X240" s="215">
        <v>0</v>
      </c>
      <c r="Y240" s="215">
        <v>0</v>
      </c>
      <c r="Z240" s="215">
        <v>0</v>
      </c>
      <c r="AA240" s="215">
        <v>0</v>
      </c>
      <c r="AB240" s="215">
        <v>0</v>
      </c>
      <c r="AC240" s="215">
        <v>0</v>
      </c>
      <c r="AD240" s="215">
        <v>0</v>
      </c>
      <c r="AE240" s="215">
        <v>0</v>
      </c>
      <c r="AF240" s="215">
        <v>0</v>
      </c>
      <c r="AG240" s="215">
        <v>0</v>
      </c>
      <c r="AH240" s="215">
        <v>0</v>
      </c>
      <c r="AI240" s="215">
        <v>0</v>
      </c>
      <c r="AJ240" s="215">
        <v>0</v>
      </c>
      <c r="AK240" s="215">
        <v>0</v>
      </c>
      <c r="AL240" s="215">
        <v>0</v>
      </c>
      <c r="AM240" s="215">
        <v>0</v>
      </c>
      <c r="AN240" s="215">
        <v>0</v>
      </c>
      <c r="AO240" s="215">
        <v>0</v>
      </c>
      <c r="AP240" s="215">
        <v>0</v>
      </c>
    </row>
    <row r="241" spans="1:42" x14ac:dyDescent="0.2">
      <c r="A241" s="118" t="s">
        <v>81</v>
      </c>
      <c r="B241" s="122"/>
      <c r="C241" s="216">
        <f>C239*-C240/100</f>
        <v>0</v>
      </c>
      <c r="D241" s="216">
        <f t="shared" ref="D241:AP241" si="88">D239*-D240/100</f>
        <v>0</v>
      </c>
      <c r="E241" s="216">
        <f t="shared" si="88"/>
        <v>0</v>
      </c>
      <c r="F241" s="216">
        <f t="shared" si="88"/>
        <v>0</v>
      </c>
      <c r="G241" s="216">
        <f t="shared" si="88"/>
        <v>0</v>
      </c>
      <c r="H241" s="216">
        <f t="shared" si="88"/>
        <v>0</v>
      </c>
      <c r="I241" s="216">
        <f t="shared" si="88"/>
        <v>0</v>
      </c>
      <c r="J241" s="216">
        <f t="shared" si="88"/>
        <v>0</v>
      </c>
      <c r="K241" s="216">
        <f t="shared" si="88"/>
        <v>0</v>
      </c>
      <c r="L241" s="216">
        <f t="shared" si="88"/>
        <v>0</v>
      </c>
      <c r="M241" s="216">
        <f t="shared" si="88"/>
        <v>0</v>
      </c>
      <c r="N241" s="216">
        <f t="shared" si="88"/>
        <v>0</v>
      </c>
      <c r="O241" s="216">
        <f t="shared" si="88"/>
        <v>0</v>
      </c>
      <c r="P241" s="216">
        <f t="shared" si="88"/>
        <v>0</v>
      </c>
      <c r="Q241" s="216">
        <f t="shared" si="88"/>
        <v>0</v>
      </c>
      <c r="R241" s="216">
        <f t="shared" si="88"/>
        <v>0</v>
      </c>
      <c r="S241" s="216">
        <f t="shared" si="88"/>
        <v>0</v>
      </c>
      <c r="T241" s="216">
        <f t="shared" si="88"/>
        <v>0</v>
      </c>
      <c r="U241" s="216">
        <f t="shared" si="88"/>
        <v>0</v>
      </c>
      <c r="V241" s="216">
        <f t="shared" si="88"/>
        <v>0</v>
      </c>
      <c r="W241" s="216">
        <f t="shared" si="88"/>
        <v>0</v>
      </c>
      <c r="X241" s="216">
        <f t="shared" si="88"/>
        <v>0</v>
      </c>
      <c r="Y241" s="216">
        <f t="shared" si="88"/>
        <v>0</v>
      </c>
      <c r="Z241" s="216">
        <f t="shared" si="88"/>
        <v>0</v>
      </c>
      <c r="AA241" s="216">
        <f t="shared" si="88"/>
        <v>0</v>
      </c>
      <c r="AB241" s="216">
        <f t="shared" si="88"/>
        <v>0</v>
      </c>
      <c r="AC241" s="216">
        <f t="shared" si="88"/>
        <v>0</v>
      </c>
      <c r="AD241" s="216">
        <f t="shared" si="88"/>
        <v>0</v>
      </c>
      <c r="AE241" s="216">
        <f t="shared" si="88"/>
        <v>0</v>
      </c>
      <c r="AF241" s="216">
        <f t="shared" si="88"/>
        <v>0</v>
      </c>
      <c r="AG241" s="216">
        <f t="shared" si="88"/>
        <v>0</v>
      </c>
      <c r="AH241" s="216">
        <f t="shared" si="88"/>
        <v>0</v>
      </c>
      <c r="AI241" s="216">
        <f t="shared" si="88"/>
        <v>0</v>
      </c>
      <c r="AJ241" s="216">
        <f t="shared" si="88"/>
        <v>0</v>
      </c>
      <c r="AK241" s="216">
        <f t="shared" si="88"/>
        <v>0</v>
      </c>
      <c r="AL241" s="216">
        <f t="shared" si="88"/>
        <v>0</v>
      </c>
      <c r="AM241" s="216">
        <f t="shared" si="88"/>
        <v>0</v>
      </c>
      <c r="AN241" s="216">
        <f t="shared" si="88"/>
        <v>0</v>
      </c>
      <c r="AO241" s="216">
        <f t="shared" si="88"/>
        <v>0</v>
      </c>
      <c r="AP241" s="216">
        <f t="shared" si="88"/>
        <v>0</v>
      </c>
    </row>
    <row r="242" spans="1:42" x14ac:dyDescent="0.2">
      <c r="A242" s="32"/>
      <c r="B242" s="12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row>
    <row r="243" spans="1:42" x14ac:dyDescent="0.2">
      <c r="A243" s="109" t="s">
        <v>95</v>
      </c>
      <c r="B243" s="287"/>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row>
    <row r="244" spans="1:42" x14ac:dyDescent="0.2">
      <c r="A244" s="29" t="s">
        <v>96</v>
      </c>
      <c r="B244" s="122"/>
    </row>
    <row r="245" spans="1:42" x14ac:dyDescent="0.2">
      <c r="A245" s="4" t="s">
        <v>243</v>
      </c>
      <c r="B245" s="122"/>
      <c r="G245" s="409" t="s">
        <v>65</v>
      </c>
      <c r="H245" s="410"/>
      <c r="I245" s="410"/>
      <c r="J245" s="411"/>
      <c r="K245" s="412" t="s">
        <v>66</v>
      </c>
      <c r="L245" s="413"/>
    </row>
    <row r="246" spans="1:42" ht="51" x14ac:dyDescent="0.2">
      <c r="B246" s="208" t="s">
        <v>55</v>
      </c>
      <c r="C246" s="18" t="s">
        <v>51</v>
      </c>
      <c r="D246" s="18" t="s">
        <v>53</v>
      </c>
      <c r="E246" s="34" t="s">
        <v>54</v>
      </c>
      <c r="F246" s="18" t="s">
        <v>56</v>
      </c>
      <c r="G246" s="18" t="s">
        <v>60</v>
      </c>
      <c r="H246" s="18" t="s">
        <v>62</v>
      </c>
      <c r="I246" s="67" t="s">
        <v>61</v>
      </c>
      <c r="J246" s="18" t="s">
        <v>63</v>
      </c>
      <c r="K246" s="40" t="s">
        <v>3</v>
      </c>
      <c r="L246" s="183" t="s">
        <v>63</v>
      </c>
      <c r="M246" s="35" t="s">
        <v>67</v>
      </c>
      <c r="N246" s="35" t="s">
        <v>68</v>
      </c>
      <c r="O246" s="18" t="s">
        <v>57</v>
      </c>
      <c r="P246" s="182" t="s">
        <v>87</v>
      </c>
      <c r="Q246" s="18" t="s">
        <v>88</v>
      </c>
    </row>
    <row r="247" spans="1:42" s="16" customFormat="1" x14ac:dyDescent="0.2">
      <c r="A247" s="41" t="str">
        <f>Inputs!B138</f>
        <v>5-yr MACRS</v>
      </c>
      <c r="B247" s="281">
        <f>IF(Inputs!$C$146=0,0,depr_alloc_macrs_5_percent*100/Inputs!$C$146)</f>
        <v>0</v>
      </c>
      <c r="C247" s="162">
        <f>-$B$102*depr_alloc_macrs_5_percent/100</f>
        <v>0</v>
      </c>
      <c r="D247" s="162">
        <f t="shared" ref="D247:E253" si="89">$B247/100*D$254</f>
        <v>0</v>
      </c>
      <c r="E247" s="162">
        <f t="shared" si="89"/>
        <v>0</v>
      </c>
      <c r="F247" s="164">
        <f>C247-D247-E247</f>
        <v>0</v>
      </c>
      <c r="G247" s="165">
        <f>IF(depr_itc_sta_macrs_5="Yes",F247,0)</f>
        <v>0</v>
      </c>
      <c r="H247" s="172">
        <f t="shared" ref="H247:H253" si="90">IF($G$254=0,0,G247/$G$254)*100</f>
        <v>0</v>
      </c>
      <c r="I247" s="168">
        <f t="shared" ref="I247:I253" si="91">$I$254*H247/100</f>
        <v>0</v>
      </c>
      <c r="J247" s="169">
        <f>I247*0.5</f>
        <v>0</v>
      </c>
      <c r="K247" s="166">
        <f t="shared" ref="K247:K253" si="92">H247/100*$K$254</f>
        <v>0</v>
      </c>
      <c r="L247" s="169">
        <f>K247*0.5</f>
        <v>0</v>
      </c>
      <c r="M247" s="162">
        <f t="shared" ref="M247:M251" si="93">IF(itc_sta_amount_deprbas_sta="Yes",L247,0)+IF(itc_sta_percent_deprbas_sta="Yes",J247,0)</f>
        <v>0</v>
      </c>
      <c r="N247" s="162">
        <f t="shared" ref="N247:N252" si="94">IF(itc_fed_amount_deprbas_sta="Yes",L383,0)+IF(itc_fed_percent_deprbas_sta="Yes",J383,0)</f>
        <v>0</v>
      </c>
      <c r="O247" s="170">
        <f t="shared" ref="O247:O251" si="95">F247-M247-N247</f>
        <v>0</v>
      </c>
      <c r="P247" s="162">
        <f>IF(depr_bonus_sta_macrs_5="Yes",O247*depr_bonus_sta/100,0)</f>
        <v>0</v>
      </c>
      <c r="Q247" s="164">
        <f>O247-P247</f>
        <v>0</v>
      </c>
    </row>
    <row r="248" spans="1:42" s="16" customFormat="1" x14ac:dyDescent="0.2">
      <c r="A248" s="41" t="str">
        <f>Inputs!B139</f>
        <v>15-yr MACRS</v>
      </c>
      <c r="B248" s="281">
        <f>IF(Inputs!$C$146=0,0,depr_alloc_macrs_15_percent*100/Inputs!$C$146)</f>
        <v>0</v>
      </c>
      <c r="C248" s="162">
        <f>-$B$102*depr_alloc_macrs_15_percent/100</f>
        <v>0</v>
      </c>
      <c r="D248" s="162">
        <f t="shared" si="89"/>
        <v>0</v>
      </c>
      <c r="E248" s="162">
        <f t="shared" si="89"/>
        <v>0</v>
      </c>
      <c r="F248" s="164">
        <f t="shared" ref="F248:F252" si="96">C248-D248-E248</f>
        <v>0</v>
      </c>
      <c r="G248" s="166">
        <f>IF(depr_itc_sta_macrs_15="Yes",F248,0)</f>
        <v>0</v>
      </c>
      <c r="H248" s="173">
        <f t="shared" si="90"/>
        <v>0</v>
      </c>
      <c r="I248" s="162">
        <f t="shared" si="91"/>
        <v>0</v>
      </c>
      <c r="J248" s="171">
        <f t="shared" ref="J248:J253" si="97">I248*0.5</f>
        <v>0</v>
      </c>
      <c r="K248" s="166">
        <f t="shared" si="92"/>
        <v>0</v>
      </c>
      <c r="L248" s="171">
        <f t="shared" ref="L248:L253" si="98">K248*0.5</f>
        <v>0</v>
      </c>
      <c r="M248" s="162">
        <f t="shared" si="93"/>
        <v>0</v>
      </c>
      <c r="N248" s="162">
        <f t="shared" si="94"/>
        <v>0</v>
      </c>
      <c r="O248" s="164">
        <f t="shared" si="95"/>
        <v>0</v>
      </c>
      <c r="P248" s="162">
        <f>IF(depr_bonus_sta_macrs_15="Yes",O248*depr_bonus_sta/100,0)</f>
        <v>0</v>
      </c>
      <c r="Q248" s="164">
        <f t="shared" ref="Q248:Q251" si="99">O248-P248</f>
        <v>0</v>
      </c>
    </row>
    <row r="249" spans="1:42" s="16" customFormat="1" x14ac:dyDescent="0.2">
      <c r="A249" s="41" t="str">
        <f>Inputs!B140</f>
        <v>5-yr SL</v>
      </c>
      <c r="B249" s="281">
        <f>IF(Inputs!$C$146=0,0,depr_alloc_sl_5_percent*100/Inputs!$C$146)</f>
        <v>0</v>
      </c>
      <c r="C249" s="162">
        <f>-$B$102*depr_alloc_sl_5_percent/100</f>
        <v>0</v>
      </c>
      <c r="D249" s="162">
        <f t="shared" si="89"/>
        <v>0</v>
      </c>
      <c r="E249" s="162">
        <f t="shared" si="89"/>
        <v>0</v>
      </c>
      <c r="F249" s="164">
        <f t="shared" si="96"/>
        <v>0</v>
      </c>
      <c r="G249" s="166">
        <f>IF(depr_itc_sta_sl_5="Yes",F249,0)</f>
        <v>0</v>
      </c>
      <c r="H249" s="173">
        <f t="shared" si="90"/>
        <v>0</v>
      </c>
      <c r="I249" s="162">
        <f t="shared" si="91"/>
        <v>0</v>
      </c>
      <c r="J249" s="171">
        <f t="shared" si="97"/>
        <v>0</v>
      </c>
      <c r="K249" s="166">
        <f t="shared" si="92"/>
        <v>0</v>
      </c>
      <c r="L249" s="171">
        <f t="shared" si="98"/>
        <v>0</v>
      </c>
      <c r="M249" s="162">
        <f t="shared" si="93"/>
        <v>0</v>
      </c>
      <c r="N249" s="162">
        <f t="shared" si="94"/>
        <v>0</v>
      </c>
      <c r="O249" s="164">
        <f t="shared" si="95"/>
        <v>0</v>
      </c>
      <c r="P249" s="162">
        <f>IF(depr_bonus_sta_sl_5="Yes",O249*depr_bonus_sta/100,0)</f>
        <v>0</v>
      </c>
      <c r="Q249" s="164">
        <f t="shared" si="99"/>
        <v>0</v>
      </c>
    </row>
    <row r="250" spans="1:42" s="16" customFormat="1" x14ac:dyDescent="0.2">
      <c r="A250" s="41" t="str">
        <f>Inputs!B141</f>
        <v>15-yr SL</v>
      </c>
      <c r="B250" s="281">
        <f>IF(Inputs!$C$146=0,0,depr_alloc_sl_15_percent*100/Inputs!$C$146)</f>
        <v>0</v>
      </c>
      <c r="C250" s="162">
        <f>-$B$102*depr_alloc_sl_15_percent/100</f>
        <v>0</v>
      </c>
      <c r="D250" s="162">
        <f t="shared" si="89"/>
        <v>0</v>
      </c>
      <c r="E250" s="162">
        <f t="shared" si="89"/>
        <v>0</v>
      </c>
      <c r="F250" s="164">
        <f t="shared" si="96"/>
        <v>0</v>
      </c>
      <c r="G250" s="166">
        <f>IF(depr_itc_sta_sl_15="Yes",F250,0)</f>
        <v>0</v>
      </c>
      <c r="H250" s="173">
        <f t="shared" si="90"/>
        <v>0</v>
      </c>
      <c r="I250" s="162">
        <f t="shared" si="91"/>
        <v>0</v>
      </c>
      <c r="J250" s="171">
        <f t="shared" si="97"/>
        <v>0</v>
      </c>
      <c r="K250" s="166">
        <f t="shared" si="92"/>
        <v>0</v>
      </c>
      <c r="L250" s="171">
        <f t="shared" si="98"/>
        <v>0</v>
      </c>
      <c r="M250" s="162">
        <f t="shared" si="93"/>
        <v>0</v>
      </c>
      <c r="N250" s="162">
        <f t="shared" si="94"/>
        <v>0</v>
      </c>
      <c r="O250" s="164">
        <f t="shared" si="95"/>
        <v>0</v>
      </c>
      <c r="P250" s="162">
        <f>IF(depr_bonus_sta_sl_15="Yes",O250*depr_bonus_sta/100,0)</f>
        <v>0</v>
      </c>
      <c r="Q250" s="164">
        <f t="shared" si="99"/>
        <v>0</v>
      </c>
    </row>
    <row r="251" spans="1:42" s="16" customFormat="1" x14ac:dyDescent="0.2">
      <c r="A251" s="41" t="str">
        <f>Inputs!B142</f>
        <v>20-yr SL</v>
      </c>
      <c r="B251" s="281">
        <f>IF(Inputs!$C$146=0,0,depr_alloc_sl_20_percent*100/Inputs!$C$146)</f>
        <v>0</v>
      </c>
      <c r="C251" s="162">
        <f>-$B$102*depr_alloc_sl_20_percent/100</f>
        <v>0</v>
      </c>
      <c r="D251" s="162">
        <f t="shared" si="89"/>
        <v>0</v>
      </c>
      <c r="E251" s="162">
        <f t="shared" si="89"/>
        <v>0</v>
      </c>
      <c r="F251" s="164">
        <f t="shared" si="96"/>
        <v>0</v>
      </c>
      <c r="G251" s="166">
        <f>IF(depr_itc_sta_sl_20="Yes",F251,0)</f>
        <v>0</v>
      </c>
      <c r="H251" s="173">
        <f t="shared" si="90"/>
        <v>0</v>
      </c>
      <c r="I251" s="162">
        <f t="shared" si="91"/>
        <v>0</v>
      </c>
      <c r="J251" s="171">
        <f t="shared" si="97"/>
        <v>0</v>
      </c>
      <c r="K251" s="166">
        <f t="shared" si="92"/>
        <v>0</v>
      </c>
      <c r="L251" s="171">
        <f t="shared" si="98"/>
        <v>0</v>
      </c>
      <c r="M251" s="162">
        <f t="shared" si="93"/>
        <v>0</v>
      </c>
      <c r="N251" s="162">
        <f t="shared" si="94"/>
        <v>0</v>
      </c>
      <c r="O251" s="164">
        <f t="shared" si="95"/>
        <v>0</v>
      </c>
      <c r="P251" s="162">
        <f>IF(depr_bonus_sta_sl_20="Yes",O251*depr_bonus_sta/100,0)</f>
        <v>0</v>
      </c>
      <c r="Q251" s="164">
        <f t="shared" si="99"/>
        <v>0</v>
      </c>
    </row>
    <row r="252" spans="1:42" s="16" customFormat="1" x14ac:dyDescent="0.2">
      <c r="A252" s="41" t="str">
        <f>Inputs!B143</f>
        <v>39-yr SL</v>
      </c>
      <c r="B252" s="375">
        <f>IF(Inputs!$C$146=0,0,depr_alloc_sl_39_percent*100/Inputs!$C$146)</f>
        <v>0</v>
      </c>
      <c r="C252" s="162">
        <f>-$B$102*depr_alloc_sl_39_percent/100</f>
        <v>0</v>
      </c>
      <c r="D252" s="162">
        <f t="shared" si="89"/>
        <v>0</v>
      </c>
      <c r="E252" s="162">
        <f t="shared" si="89"/>
        <v>0</v>
      </c>
      <c r="F252" s="164">
        <f t="shared" si="96"/>
        <v>0</v>
      </c>
      <c r="G252" s="166">
        <f>IF(depr_itc_sta_sl_39="Yes",F252,0)</f>
        <v>0</v>
      </c>
      <c r="H252" s="173">
        <f t="shared" si="90"/>
        <v>0</v>
      </c>
      <c r="I252" s="162">
        <f t="shared" si="91"/>
        <v>0</v>
      </c>
      <c r="J252" s="171">
        <f t="shared" si="97"/>
        <v>0</v>
      </c>
      <c r="K252" s="166">
        <f t="shared" si="92"/>
        <v>0</v>
      </c>
      <c r="L252" s="171">
        <f t="shared" si="98"/>
        <v>0</v>
      </c>
      <c r="M252" s="166">
        <f>IF(itc_sta_amount_deprbas_sta="Yes",L252,0)+IF(itc_sta_percent_deprbas_sta="Yes",J252,0)</f>
        <v>0</v>
      </c>
      <c r="N252" s="162">
        <f t="shared" si="94"/>
        <v>0</v>
      </c>
      <c r="O252" s="164">
        <f>F252-M252-N252</f>
        <v>0</v>
      </c>
      <c r="P252" s="162">
        <f>IF(depr_bonus_sta_sl_39="Yes",O252*depr_bonus_sta/100,0)</f>
        <v>0</v>
      </c>
      <c r="Q252" s="164">
        <f>O252-P252</f>
        <v>0</v>
      </c>
    </row>
    <row r="253" spans="1:42" s="16" customFormat="1" x14ac:dyDescent="0.2">
      <c r="A253" s="41" t="s">
        <v>331</v>
      </c>
      <c r="B253" s="282">
        <f>IF(Inputs!$C$146=0,0,depr_alloc_custom_percent*100/Inputs!$C$146)</f>
        <v>0</v>
      </c>
      <c r="C253" s="162">
        <f>-$B$102*depr_alloc_custom_percent/100</f>
        <v>0</v>
      </c>
      <c r="D253" s="162">
        <f t="shared" si="89"/>
        <v>0</v>
      </c>
      <c r="E253" s="162">
        <f t="shared" si="89"/>
        <v>0</v>
      </c>
      <c r="F253" s="164">
        <f>C253-D253-E253</f>
        <v>0</v>
      </c>
      <c r="G253" s="166">
        <f>IF(depr_itc_sta_custom="Yes",F252,0)</f>
        <v>0</v>
      </c>
      <c r="H253" s="173">
        <f t="shared" si="90"/>
        <v>0</v>
      </c>
      <c r="I253" s="162">
        <f t="shared" si="91"/>
        <v>0</v>
      </c>
      <c r="J253" s="171">
        <f t="shared" si="97"/>
        <v>0</v>
      </c>
      <c r="K253" s="166">
        <f t="shared" si="92"/>
        <v>0</v>
      </c>
      <c r="L253" s="162">
        <f t="shared" si="98"/>
        <v>0</v>
      </c>
      <c r="M253" s="166">
        <f>IF(itc_sta_amount_deprbas_sta="Yes",L253,0)+IF(itc_sta_percent_deprbas_sta="Yes",J253,0)</f>
        <v>0</v>
      </c>
      <c r="N253" s="171">
        <f>IF(itc_fed_amount_deprbas_sta="Yes",L389,0)+IF(itc_fed_percent_deprbas_sta="Yes",J389,0)</f>
        <v>0</v>
      </c>
      <c r="O253" s="167">
        <f>F253-M253-N253</f>
        <v>0</v>
      </c>
      <c r="P253" s="162">
        <f>IF(depr_bonus_sta_custom="Yes",O253*depr_bonus_sta/100,0)</f>
        <v>0</v>
      </c>
      <c r="Q253" s="167">
        <f>O253-P253</f>
        <v>0</v>
      </c>
    </row>
    <row r="254" spans="1:42" s="16" customFormat="1" x14ac:dyDescent="0.2">
      <c r="A254" s="41" t="s">
        <v>13</v>
      </c>
      <c r="B254" s="282">
        <f>SUM(B247:B253)</f>
        <v>0</v>
      </c>
      <c r="C254" s="180">
        <f>SUM(C247:C253)</f>
        <v>0</v>
      </c>
      <c r="D254" s="180">
        <f>B263+B269</f>
        <v>0</v>
      </c>
      <c r="E254" s="180">
        <f>B275</f>
        <v>0</v>
      </c>
      <c r="F254" s="267">
        <f>SUM(F247:F253)</f>
        <v>0</v>
      </c>
      <c r="G254" s="178">
        <f>SUM(G247:G253)</f>
        <v>0</v>
      </c>
      <c r="H254" s="174">
        <f>SUM(H247:H253)</f>
        <v>0</v>
      </c>
      <c r="I254" s="180">
        <f>MIN(itc_sta_percent_maxvalue,itc_sta_percent/100*G254)</f>
        <v>0</v>
      </c>
      <c r="J254" s="180">
        <f>SUM(J247:J253)</f>
        <v>0</v>
      </c>
      <c r="K254" s="178">
        <f>itc_sta_amount</f>
        <v>0</v>
      </c>
      <c r="L254" s="181">
        <f t="shared" ref="L254:Q254" si="100">SUM(L247:L253)</f>
        <v>0</v>
      </c>
      <c r="M254" s="178">
        <f t="shared" si="100"/>
        <v>0</v>
      </c>
      <c r="N254" s="181">
        <f t="shared" si="100"/>
        <v>0</v>
      </c>
      <c r="O254" s="167">
        <f t="shared" si="100"/>
        <v>0</v>
      </c>
      <c r="P254" s="267">
        <f t="shared" si="100"/>
        <v>0</v>
      </c>
      <c r="Q254" s="167">
        <f t="shared" si="100"/>
        <v>0</v>
      </c>
    </row>
    <row r="255" spans="1:42" s="122" customFormat="1" x14ac:dyDescent="0.2">
      <c r="A255" s="4"/>
      <c r="B255" s="4"/>
    </row>
    <row r="256" spans="1:42" s="122" customFormat="1" x14ac:dyDescent="0.2">
      <c r="A256" s="4" t="s">
        <v>64</v>
      </c>
      <c r="B256" s="4"/>
    </row>
    <row r="257" spans="1:2" s="122" customFormat="1" x14ac:dyDescent="0.2">
      <c r="A257" s="117" t="str">
        <f>A531</f>
        <v>Investment Based Incentive (IBI)</v>
      </c>
      <c r="B257" s="4"/>
    </row>
    <row r="258" spans="1:2" s="122" customFormat="1" x14ac:dyDescent="0.2">
      <c r="A258" s="27" t="str">
        <f t="shared" ref="A258:A269" si="101">A532</f>
        <v>As fixed amount</v>
      </c>
      <c r="B258" s="4"/>
    </row>
    <row r="259" spans="1:2" s="122" customFormat="1" x14ac:dyDescent="0.2">
      <c r="A259" s="119" t="str">
        <f t="shared" si="101"/>
        <v>Federal ($)</v>
      </c>
      <c r="B259" s="217">
        <f>IF(ibi_fed_amount_deprbas_sta="Yes",ibi_fed_amount,0)</f>
        <v>0</v>
      </c>
    </row>
    <row r="260" spans="1:2" s="122" customFormat="1" x14ac:dyDescent="0.2">
      <c r="A260" s="119" t="str">
        <f t="shared" si="101"/>
        <v>State ($)</v>
      </c>
      <c r="B260" s="217">
        <f>IF(ibi_sta_amount_deprbas_sta="Yes",ibi_sta_amount,0)</f>
        <v>0</v>
      </c>
    </row>
    <row r="261" spans="1:2" s="122" customFormat="1" x14ac:dyDescent="0.2">
      <c r="A261" s="119" t="str">
        <f t="shared" si="101"/>
        <v>Utility ($)</v>
      </c>
      <c r="B261" s="217">
        <f>IF(ibi_uti_amount_deprbas_sta="Yes",ibi_uti_amount,0)</f>
        <v>0</v>
      </c>
    </row>
    <row r="262" spans="1:2" s="122" customFormat="1" x14ac:dyDescent="0.2">
      <c r="A262" s="119" t="str">
        <f t="shared" si="101"/>
        <v>Other ($)</v>
      </c>
      <c r="B262" s="218">
        <f>IF(ibi_oth_amount_deprbas_sta="Yes",ibi_oth_amount,0)</f>
        <v>0</v>
      </c>
    </row>
    <row r="263" spans="1:2" s="122" customFormat="1" x14ac:dyDescent="0.2">
      <c r="A263" s="119" t="str">
        <f t="shared" si="101"/>
        <v>Total</v>
      </c>
      <c r="B263" s="217">
        <f>SUM(B259:B262)</f>
        <v>0</v>
      </c>
    </row>
    <row r="264" spans="1:2" s="122" customFormat="1" x14ac:dyDescent="0.2">
      <c r="A264" s="27" t="str">
        <f t="shared" si="101"/>
        <v>As percentage</v>
      </c>
      <c r="B264" s="4"/>
    </row>
    <row r="265" spans="1:2" s="122" customFormat="1" x14ac:dyDescent="0.2">
      <c r="A265" s="119" t="str">
        <f t="shared" si="101"/>
        <v>Federal (% of total installed cost)</v>
      </c>
      <c r="B265" s="217">
        <f>IF(ibi_fed_percent_deprbas_sta="Yes",C539,0)</f>
        <v>0</v>
      </c>
    </row>
    <row r="266" spans="1:2" s="122" customFormat="1" x14ac:dyDescent="0.2">
      <c r="A266" s="119" t="str">
        <f>A540</f>
        <v>State (% of total installed cost)</v>
      </c>
      <c r="B266" s="217">
        <f>IF(ibi_sta_percent_deprbas_sta="Yes",C540,0)</f>
        <v>0</v>
      </c>
    </row>
    <row r="267" spans="1:2" s="122" customFormat="1" x14ac:dyDescent="0.2">
      <c r="A267" s="119" t="str">
        <f t="shared" si="101"/>
        <v>Utility (% of total installed cost)</v>
      </c>
      <c r="B267" s="217">
        <f>IF(ibi_uti_percent_deprbas_sta="Yes",C541,0)</f>
        <v>0</v>
      </c>
    </row>
    <row r="268" spans="1:2" s="122" customFormat="1" x14ac:dyDescent="0.2">
      <c r="A268" s="119" t="str">
        <f t="shared" si="101"/>
        <v>Other (% of total installed cost)</v>
      </c>
      <c r="B268" s="218">
        <f>IF(ibi_oth_percent_deprbas_sta="Yes",C542,0)</f>
        <v>0</v>
      </c>
    </row>
    <row r="269" spans="1:2" s="122" customFormat="1" x14ac:dyDescent="0.2">
      <c r="A269" s="119" t="str">
        <f t="shared" si="101"/>
        <v>Total</v>
      </c>
      <c r="B269" s="217">
        <f>SUM(B265:B268)</f>
        <v>0</v>
      </c>
    </row>
    <row r="270" spans="1:2" s="122" customFormat="1" x14ac:dyDescent="0.2">
      <c r="A270" s="117" t="str">
        <f t="shared" ref="A270:A275" si="102">A545</f>
        <v>Capacity Based Incentive (CBI)</v>
      </c>
      <c r="B270" s="4"/>
    </row>
    <row r="271" spans="1:2" s="122" customFormat="1" x14ac:dyDescent="0.2">
      <c r="A271" s="27" t="str">
        <f t="shared" si="102"/>
        <v>Federal ($/W)</v>
      </c>
      <c r="B271" s="217">
        <f>IF(cbi_fed_deprbas_sta="Yes",C546,0)</f>
        <v>0</v>
      </c>
    </row>
    <row r="272" spans="1:2" s="122" customFormat="1" x14ac:dyDescent="0.2">
      <c r="A272" s="27" t="str">
        <f t="shared" si="102"/>
        <v>State ($/W)</v>
      </c>
      <c r="B272" s="217">
        <f>IF(cbi_sta_deprbas_sta="Yes",C547,0)</f>
        <v>0</v>
      </c>
    </row>
    <row r="273" spans="1:42" s="122" customFormat="1" x14ac:dyDescent="0.2">
      <c r="A273" s="27" t="str">
        <f t="shared" si="102"/>
        <v>Utility ($/W)</v>
      </c>
      <c r="B273" s="217">
        <f>IF(cbi_uti_deprbas_sta="Yes",C548,0)</f>
        <v>0</v>
      </c>
    </row>
    <row r="274" spans="1:42" s="122" customFormat="1" x14ac:dyDescent="0.2">
      <c r="A274" s="27" t="str">
        <f t="shared" si="102"/>
        <v>Other ($/W)</v>
      </c>
      <c r="B274" s="217">
        <f>IF(cbi_oth_deprbas_sta="Yes",C549,0)</f>
        <v>0</v>
      </c>
    </row>
    <row r="275" spans="1:42" s="122" customFormat="1" x14ac:dyDescent="0.2">
      <c r="A275" s="27" t="str">
        <f t="shared" si="102"/>
        <v>Total</v>
      </c>
      <c r="B275" s="216">
        <f>SUM(B271:B274)</f>
        <v>0</v>
      </c>
    </row>
    <row r="276" spans="1:42" s="122" customFormat="1" x14ac:dyDescent="0.2">
      <c r="A276" s="117" t="s">
        <v>52</v>
      </c>
      <c r="B276" s="217">
        <f>B263+B269+B275</f>
        <v>0</v>
      </c>
    </row>
    <row r="277" spans="1:42" s="122" customFormat="1" x14ac:dyDescent="0.2">
      <c r="A277" s="4"/>
      <c r="B277" s="4"/>
    </row>
    <row r="278" spans="1:42" s="122" customFormat="1" x14ac:dyDescent="0.2">
      <c r="A278" s="4" t="s">
        <v>82</v>
      </c>
      <c r="B278" s="4"/>
    </row>
    <row r="279" spans="1:42" s="122" customFormat="1" x14ac:dyDescent="0.2">
      <c r="A279" s="27" t="s">
        <v>58</v>
      </c>
      <c r="B279" s="4"/>
    </row>
    <row r="280" spans="1:42" x14ac:dyDescent="0.2">
      <c r="A280" s="33" t="str">
        <f t="shared" ref="A280:A285" si="103">A247</f>
        <v>5-yr MACRS</v>
      </c>
      <c r="B280" s="223">
        <f t="array" ref="B280">SUM(IF(ISNUMBER(C280:AP280),C280:AP280))</f>
        <v>0</v>
      </c>
      <c r="C280" s="224" t="e">
        <f>LOOKUP(C$2,'Depreciation Schedules'!$A$3:$A$42,'Depreciation Schedules'!$B$3:$B$42)</f>
        <v>#N/A</v>
      </c>
      <c r="D280" s="224" t="e">
        <f>LOOKUP(D$2,'Depreciation Schedules'!$A$3:$A$42,'Depreciation Schedules'!$B$3:$B$42)</f>
        <v>#N/A</v>
      </c>
      <c r="E280" s="224" t="e">
        <f>LOOKUP(E$2,'Depreciation Schedules'!$A$3:$A$42,'Depreciation Schedules'!$B$3:$B$42)</f>
        <v>#N/A</v>
      </c>
      <c r="F280" s="224" t="e">
        <f>LOOKUP(F$2,'Depreciation Schedules'!$A$3:$A$42,'Depreciation Schedules'!$B$3:$B$42)</f>
        <v>#N/A</v>
      </c>
      <c r="G280" s="224" t="e">
        <f>LOOKUP(G$2,'Depreciation Schedules'!$A$3:$A$42,'Depreciation Schedules'!$B$3:$B$42)</f>
        <v>#N/A</v>
      </c>
      <c r="H280" s="224" t="e">
        <f>LOOKUP(H$2,'Depreciation Schedules'!$A$3:$A$42,'Depreciation Schedules'!$B$3:$B$42)</f>
        <v>#N/A</v>
      </c>
      <c r="I280" s="224" t="e">
        <f>LOOKUP(I$2,'Depreciation Schedules'!$A$3:$A$42,'Depreciation Schedules'!$B$3:$B$42)</f>
        <v>#N/A</v>
      </c>
      <c r="J280" s="224" t="e">
        <f>LOOKUP(J$2,'Depreciation Schedules'!$A$3:$A$42,'Depreciation Schedules'!$B$3:$B$42)</f>
        <v>#N/A</v>
      </c>
      <c r="K280" s="224" t="e">
        <f>LOOKUP(K$2,'Depreciation Schedules'!$A$3:$A$42,'Depreciation Schedules'!$B$3:$B$42)</f>
        <v>#N/A</v>
      </c>
      <c r="L280" s="224" t="e">
        <f>LOOKUP(L$2,'Depreciation Schedules'!$A$3:$A$42,'Depreciation Schedules'!$B$3:$B$42)</f>
        <v>#N/A</v>
      </c>
      <c r="M280" s="224" t="e">
        <f>LOOKUP(M$2,'Depreciation Schedules'!$A$3:$A$42,'Depreciation Schedules'!$B$3:$B$42)</f>
        <v>#N/A</v>
      </c>
      <c r="N280" s="224" t="e">
        <f>LOOKUP(N$2,'Depreciation Schedules'!$A$3:$A$42,'Depreciation Schedules'!$B$3:$B$42)</f>
        <v>#N/A</v>
      </c>
      <c r="O280" s="224" t="e">
        <f>LOOKUP(O$2,'Depreciation Schedules'!$A$3:$A$42,'Depreciation Schedules'!$B$3:$B$42)</f>
        <v>#N/A</v>
      </c>
      <c r="P280" s="224" t="e">
        <f>LOOKUP(P$2,'Depreciation Schedules'!$A$3:$A$42,'Depreciation Schedules'!$B$3:$B$42)</f>
        <v>#N/A</v>
      </c>
      <c r="Q280" s="224" t="e">
        <f>LOOKUP(Q$2,'Depreciation Schedules'!$A$3:$A$42,'Depreciation Schedules'!$B$3:$B$42)</f>
        <v>#N/A</v>
      </c>
      <c r="R280" s="224" t="e">
        <f>LOOKUP(R$2,'Depreciation Schedules'!$A$3:$A$42,'Depreciation Schedules'!$B$3:$B$42)</f>
        <v>#N/A</v>
      </c>
      <c r="S280" s="224" t="e">
        <f>LOOKUP(S$2,'Depreciation Schedules'!$A$3:$A$42,'Depreciation Schedules'!$B$3:$B$42)</f>
        <v>#N/A</v>
      </c>
      <c r="T280" s="224" t="e">
        <f>LOOKUP(T$2,'Depreciation Schedules'!$A$3:$A$42,'Depreciation Schedules'!$B$3:$B$42)</f>
        <v>#N/A</v>
      </c>
      <c r="U280" s="224" t="e">
        <f>LOOKUP(U$2,'Depreciation Schedules'!$A$3:$A$42,'Depreciation Schedules'!$B$3:$B$42)</f>
        <v>#N/A</v>
      </c>
      <c r="V280" s="224" t="e">
        <f>LOOKUP(V$2,'Depreciation Schedules'!$A$3:$A$42,'Depreciation Schedules'!$B$3:$B$42)</f>
        <v>#N/A</v>
      </c>
      <c r="W280" s="224" t="e">
        <f>LOOKUP(W$2,'Depreciation Schedules'!$A$3:$A$42,'Depreciation Schedules'!$B$3:$B$42)</f>
        <v>#N/A</v>
      </c>
      <c r="X280" s="224" t="e">
        <f>LOOKUP(X$2,'Depreciation Schedules'!$A$3:$A$42,'Depreciation Schedules'!$B$3:$B$42)</f>
        <v>#N/A</v>
      </c>
      <c r="Y280" s="224" t="e">
        <f>LOOKUP(Y$2,'Depreciation Schedules'!$A$3:$A$42,'Depreciation Schedules'!$B$3:$B$42)</f>
        <v>#N/A</v>
      </c>
      <c r="Z280" s="224" t="e">
        <f>LOOKUP(Z$2,'Depreciation Schedules'!$A$3:$A$42,'Depreciation Schedules'!$B$3:$B$42)</f>
        <v>#N/A</v>
      </c>
      <c r="AA280" s="224" t="e">
        <f>LOOKUP(AA$2,'Depreciation Schedules'!$A$3:$A$42,'Depreciation Schedules'!$B$3:$B$42)</f>
        <v>#N/A</v>
      </c>
      <c r="AB280" s="224" t="e">
        <f>LOOKUP(AB$2,'Depreciation Schedules'!$A$3:$A$42,'Depreciation Schedules'!$B$3:$B$42)</f>
        <v>#N/A</v>
      </c>
      <c r="AC280" s="224" t="e">
        <f>LOOKUP(AC$2,'Depreciation Schedules'!$A$3:$A$42,'Depreciation Schedules'!$B$3:$B$42)</f>
        <v>#N/A</v>
      </c>
      <c r="AD280" s="224" t="e">
        <f>LOOKUP(AD$2,'Depreciation Schedules'!$A$3:$A$42,'Depreciation Schedules'!$B$3:$B$42)</f>
        <v>#N/A</v>
      </c>
      <c r="AE280" s="224" t="e">
        <f>LOOKUP(AE$2,'Depreciation Schedules'!$A$3:$A$42,'Depreciation Schedules'!$B$3:$B$42)</f>
        <v>#N/A</v>
      </c>
      <c r="AF280" s="224" t="e">
        <f>LOOKUP(AF$2,'Depreciation Schedules'!$A$3:$A$42,'Depreciation Schedules'!$B$3:$B$42)</f>
        <v>#N/A</v>
      </c>
      <c r="AG280" s="224" t="e">
        <f>LOOKUP(AG$2,'Depreciation Schedules'!$A$3:$A$42,'Depreciation Schedules'!$B$3:$B$42)</f>
        <v>#N/A</v>
      </c>
      <c r="AH280" s="224" t="e">
        <f>LOOKUP(AH$2,'Depreciation Schedules'!$A$3:$A$42,'Depreciation Schedules'!$B$3:$B$42)</f>
        <v>#N/A</v>
      </c>
      <c r="AI280" s="224" t="e">
        <f>LOOKUP(AI$2,'Depreciation Schedules'!$A$3:$A$42,'Depreciation Schedules'!$B$3:$B$42)</f>
        <v>#N/A</v>
      </c>
      <c r="AJ280" s="224" t="e">
        <f>LOOKUP(AJ$2,'Depreciation Schedules'!$A$3:$A$42,'Depreciation Schedules'!$B$3:$B$42)</f>
        <v>#N/A</v>
      </c>
      <c r="AK280" s="224" t="e">
        <f>LOOKUP(AK$2,'Depreciation Schedules'!$A$3:$A$42,'Depreciation Schedules'!$B$3:$B$42)</f>
        <v>#N/A</v>
      </c>
      <c r="AL280" s="224" t="e">
        <f>LOOKUP(AL$2,'Depreciation Schedules'!$A$3:$A$42,'Depreciation Schedules'!$B$3:$B$42)</f>
        <v>#N/A</v>
      </c>
      <c r="AM280" s="224" t="e">
        <f>LOOKUP(AM$2,'Depreciation Schedules'!$A$3:$A$42,'Depreciation Schedules'!$B$3:$B$42)</f>
        <v>#N/A</v>
      </c>
      <c r="AN280" s="224" t="e">
        <f>LOOKUP(AN$2,'Depreciation Schedules'!$A$3:$A$42,'Depreciation Schedules'!$B$3:$B$42)</f>
        <v>#N/A</v>
      </c>
      <c r="AO280" s="224" t="e">
        <f>LOOKUP(AO$2,'Depreciation Schedules'!$A$3:$A$42,'Depreciation Schedules'!$B$3:$B$42)</f>
        <v>#N/A</v>
      </c>
      <c r="AP280" s="224" t="e">
        <f>LOOKUP(AP$2,'Depreciation Schedules'!$A$3:$A$42,'Depreciation Schedules'!$B$3:$B$42)</f>
        <v>#N/A</v>
      </c>
    </row>
    <row r="281" spans="1:42" x14ac:dyDescent="0.2">
      <c r="A281" s="33" t="str">
        <f t="shared" si="103"/>
        <v>15-yr MACRS</v>
      </c>
      <c r="B281" s="223">
        <f t="array" ref="B281">SUM(IF(ISNUMBER(C281:AP281),C281:AP281))</f>
        <v>0</v>
      </c>
      <c r="C281" s="224" t="e">
        <f>LOOKUP(C$2,'Depreciation Schedules'!$A$3:$A$42,'Depreciation Schedules'!$C$3:$C$42)</f>
        <v>#N/A</v>
      </c>
      <c r="D281" s="224" t="e">
        <f>LOOKUP(D$2,'Depreciation Schedules'!$A$3:$A$42,'Depreciation Schedules'!$C$3:$C$42)</f>
        <v>#N/A</v>
      </c>
      <c r="E281" s="224" t="e">
        <f>LOOKUP(E$2,'Depreciation Schedules'!$A$3:$A$42,'Depreciation Schedules'!$C$3:$C$42)</f>
        <v>#N/A</v>
      </c>
      <c r="F281" s="224" t="e">
        <f>LOOKUP(F$2,'Depreciation Schedules'!$A$3:$A$42,'Depreciation Schedules'!$C$3:$C$42)</f>
        <v>#N/A</v>
      </c>
      <c r="G281" s="224" t="e">
        <f>LOOKUP(G$2,'Depreciation Schedules'!$A$3:$A$42,'Depreciation Schedules'!$C$3:$C$42)</f>
        <v>#N/A</v>
      </c>
      <c r="H281" s="224" t="e">
        <f>LOOKUP(H$2,'Depreciation Schedules'!$A$3:$A$42,'Depreciation Schedules'!$C$3:$C$42)</f>
        <v>#N/A</v>
      </c>
      <c r="I281" s="224" t="e">
        <f>LOOKUP(I$2,'Depreciation Schedules'!$A$3:$A$42,'Depreciation Schedules'!$C$3:$C$42)</f>
        <v>#N/A</v>
      </c>
      <c r="J281" s="224" t="e">
        <f>LOOKUP(J$2,'Depreciation Schedules'!$A$3:$A$42,'Depreciation Schedules'!$C$3:$C$42)</f>
        <v>#N/A</v>
      </c>
      <c r="K281" s="224" t="e">
        <f>LOOKUP(K$2,'Depreciation Schedules'!$A$3:$A$42,'Depreciation Schedules'!$C$3:$C$42)</f>
        <v>#N/A</v>
      </c>
      <c r="L281" s="224" t="e">
        <f>LOOKUP(L$2,'Depreciation Schedules'!$A$3:$A$42,'Depreciation Schedules'!$C$3:$C$42)</f>
        <v>#N/A</v>
      </c>
      <c r="M281" s="224" t="e">
        <f>LOOKUP(M$2,'Depreciation Schedules'!$A$3:$A$42,'Depreciation Schedules'!$C$3:$C$42)</f>
        <v>#N/A</v>
      </c>
      <c r="N281" s="224" t="e">
        <f>LOOKUP(N$2,'Depreciation Schedules'!$A$3:$A$42,'Depreciation Schedules'!$C$3:$C$42)</f>
        <v>#N/A</v>
      </c>
      <c r="O281" s="224" t="e">
        <f>LOOKUP(O$2,'Depreciation Schedules'!$A$3:$A$42,'Depreciation Schedules'!$C$3:$C$42)</f>
        <v>#N/A</v>
      </c>
      <c r="P281" s="224" t="e">
        <f>LOOKUP(P$2,'Depreciation Schedules'!$A$3:$A$42,'Depreciation Schedules'!$C$3:$C$42)</f>
        <v>#N/A</v>
      </c>
      <c r="Q281" s="224" t="e">
        <f>LOOKUP(Q$2,'Depreciation Schedules'!$A$3:$A$42,'Depreciation Schedules'!$C$3:$C$42)</f>
        <v>#N/A</v>
      </c>
      <c r="R281" s="224" t="e">
        <f>LOOKUP(R$2,'Depreciation Schedules'!$A$3:$A$42,'Depreciation Schedules'!$C$3:$C$42)</f>
        <v>#N/A</v>
      </c>
      <c r="S281" s="224" t="e">
        <f>LOOKUP(S$2,'Depreciation Schedules'!$A$3:$A$42,'Depreciation Schedules'!$C$3:$C$42)</f>
        <v>#N/A</v>
      </c>
      <c r="T281" s="224" t="e">
        <f>LOOKUP(T$2,'Depreciation Schedules'!$A$3:$A$42,'Depreciation Schedules'!$C$3:$C$42)</f>
        <v>#N/A</v>
      </c>
      <c r="U281" s="224" t="e">
        <f>LOOKUP(U$2,'Depreciation Schedules'!$A$3:$A$42,'Depreciation Schedules'!$C$3:$C$42)</f>
        <v>#N/A</v>
      </c>
      <c r="V281" s="224" t="e">
        <f>LOOKUP(V$2,'Depreciation Schedules'!$A$3:$A$42,'Depreciation Schedules'!$C$3:$C$42)</f>
        <v>#N/A</v>
      </c>
      <c r="W281" s="224" t="e">
        <f>LOOKUP(W$2,'Depreciation Schedules'!$A$3:$A$42,'Depreciation Schedules'!$C$3:$C$42)</f>
        <v>#N/A</v>
      </c>
      <c r="X281" s="224" t="e">
        <f>LOOKUP(X$2,'Depreciation Schedules'!$A$3:$A$42,'Depreciation Schedules'!$C$3:$C$42)</f>
        <v>#N/A</v>
      </c>
      <c r="Y281" s="224" t="e">
        <f>LOOKUP(Y$2,'Depreciation Schedules'!$A$3:$A$42,'Depreciation Schedules'!$C$3:$C$42)</f>
        <v>#N/A</v>
      </c>
      <c r="Z281" s="224" t="e">
        <f>LOOKUP(Z$2,'Depreciation Schedules'!$A$3:$A$42,'Depreciation Schedules'!$C$3:$C$42)</f>
        <v>#N/A</v>
      </c>
      <c r="AA281" s="224" t="e">
        <f>LOOKUP(AA$2,'Depreciation Schedules'!$A$3:$A$42,'Depreciation Schedules'!$C$3:$C$42)</f>
        <v>#N/A</v>
      </c>
      <c r="AB281" s="224" t="e">
        <f>LOOKUP(AB$2,'Depreciation Schedules'!$A$3:$A$42,'Depreciation Schedules'!$C$3:$C$42)</f>
        <v>#N/A</v>
      </c>
      <c r="AC281" s="224" t="e">
        <f>LOOKUP(AC$2,'Depreciation Schedules'!$A$3:$A$42,'Depreciation Schedules'!$C$3:$C$42)</f>
        <v>#N/A</v>
      </c>
      <c r="AD281" s="224" t="e">
        <f>LOOKUP(AD$2,'Depreciation Schedules'!$A$3:$A$42,'Depreciation Schedules'!$C$3:$C$42)</f>
        <v>#N/A</v>
      </c>
      <c r="AE281" s="224" t="e">
        <f>LOOKUP(AE$2,'Depreciation Schedules'!$A$3:$A$42,'Depreciation Schedules'!$C$3:$C$42)</f>
        <v>#N/A</v>
      </c>
      <c r="AF281" s="224" t="e">
        <f>LOOKUP(AF$2,'Depreciation Schedules'!$A$3:$A$42,'Depreciation Schedules'!$C$3:$C$42)</f>
        <v>#N/A</v>
      </c>
      <c r="AG281" s="224" t="e">
        <f>LOOKUP(AG$2,'Depreciation Schedules'!$A$3:$A$42,'Depreciation Schedules'!$C$3:$C$42)</f>
        <v>#N/A</v>
      </c>
      <c r="AH281" s="224" t="e">
        <f>LOOKUP(AH$2,'Depreciation Schedules'!$A$3:$A$42,'Depreciation Schedules'!$C$3:$C$42)</f>
        <v>#N/A</v>
      </c>
      <c r="AI281" s="224" t="e">
        <f>LOOKUP(AI$2,'Depreciation Schedules'!$A$3:$A$42,'Depreciation Schedules'!$C$3:$C$42)</f>
        <v>#N/A</v>
      </c>
      <c r="AJ281" s="224" t="e">
        <f>LOOKUP(AJ$2,'Depreciation Schedules'!$A$3:$A$42,'Depreciation Schedules'!$C$3:$C$42)</f>
        <v>#N/A</v>
      </c>
      <c r="AK281" s="224" t="e">
        <f>LOOKUP(AK$2,'Depreciation Schedules'!$A$3:$A$42,'Depreciation Schedules'!$C$3:$C$42)</f>
        <v>#N/A</v>
      </c>
      <c r="AL281" s="224" t="e">
        <f>LOOKUP(AL$2,'Depreciation Schedules'!$A$3:$A$42,'Depreciation Schedules'!$C$3:$C$42)</f>
        <v>#N/A</v>
      </c>
      <c r="AM281" s="224" t="e">
        <f>LOOKUP(AM$2,'Depreciation Schedules'!$A$3:$A$42,'Depreciation Schedules'!$C$3:$C$42)</f>
        <v>#N/A</v>
      </c>
      <c r="AN281" s="224" t="e">
        <f>LOOKUP(AN$2,'Depreciation Schedules'!$A$3:$A$42,'Depreciation Schedules'!$C$3:$C$42)</f>
        <v>#N/A</v>
      </c>
      <c r="AO281" s="224" t="e">
        <f>LOOKUP(AO$2,'Depreciation Schedules'!$A$3:$A$42,'Depreciation Schedules'!$C$3:$C$42)</f>
        <v>#N/A</v>
      </c>
      <c r="AP281" s="224" t="e">
        <f>LOOKUP(AP$2,'Depreciation Schedules'!$A$3:$A$42,'Depreciation Schedules'!$C$3:$C$42)</f>
        <v>#N/A</v>
      </c>
    </row>
    <row r="282" spans="1:42" x14ac:dyDescent="0.2">
      <c r="A282" s="33" t="str">
        <f t="shared" si="103"/>
        <v>5-yr SL</v>
      </c>
      <c r="B282" s="223">
        <f t="array" ref="B282">SUM(IF(ISNUMBER(C282:AP282),C282:AP282))</f>
        <v>0</v>
      </c>
      <c r="C282" s="224" t="e">
        <f>LOOKUP(C$2,'Depreciation Schedules'!$A$3:$A$42,'Depreciation Schedules'!$D$3:$D$42)</f>
        <v>#N/A</v>
      </c>
      <c r="D282" s="224" t="e">
        <f>LOOKUP(D$2,'Depreciation Schedules'!$A$3:$A$42,'Depreciation Schedules'!$D$3:$D$42)</f>
        <v>#N/A</v>
      </c>
      <c r="E282" s="224" t="e">
        <f>LOOKUP(E$2,'Depreciation Schedules'!$A$3:$A$42,'Depreciation Schedules'!$D$3:$D$42)</f>
        <v>#N/A</v>
      </c>
      <c r="F282" s="224" t="e">
        <f>LOOKUP(F$2,'Depreciation Schedules'!$A$3:$A$42,'Depreciation Schedules'!$D$3:$D$42)</f>
        <v>#N/A</v>
      </c>
      <c r="G282" s="224" t="e">
        <f>LOOKUP(G$2,'Depreciation Schedules'!$A$3:$A$42,'Depreciation Schedules'!$D$3:$D$42)</f>
        <v>#N/A</v>
      </c>
      <c r="H282" s="224" t="e">
        <f>LOOKUP(H$2,'Depreciation Schedules'!$A$3:$A$42,'Depreciation Schedules'!$D$3:$D$42)</f>
        <v>#N/A</v>
      </c>
      <c r="I282" s="224" t="e">
        <f>LOOKUP(I$2,'Depreciation Schedules'!$A$3:$A$42,'Depreciation Schedules'!$D$3:$D$42)</f>
        <v>#N/A</v>
      </c>
      <c r="J282" s="224" t="e">
        <f>LOOKUP(J$2,'Depreciation Schedules'!$A$3:$A$42,'Depreciation Schedules'!$D$3:$D$42)</f>
        <v>#N/A</v>
      </c>
      <c r="K282" s="224" t="e">
        <f>LOOKUP(K$2,'Depreciation Schedules'!$A$3:$A$42,'Depreciation Schedules'!$D$3:$D$42)</f>
        <v>#N/A</v>
      </c>
      <c r="L282" s="224" t="e">
        <f>LOOKUP(L$2,'Depreciation Schedules'!$A$3:$A$42,'Depreciation Schedules'!$D$3:$D$42)</f>
        <v>#N/A</v>
      </c>
      <c r="M282" s="224" t="e">
        <f>LOOKUP(M$2,'Depreciation Schedules'!$A$3:$A$42,'Depreciation Schedules'!$D$3:$D$42)</f>
        <v>#N/A</v>
      </c>
      <c r="N282" s="224" t="e">
        <f>LOOKUP(N$2,'Depreciation Schedules'!$A$3:$A$42,'Depreciation Schedules'!$D$3:$D$42)</f>
        <v>#N/A</v>
      </c>
      <c r="O282" s="224" t="e">
        <f>LOOKUP(O$2,'Depreciation Schedules'!$A$3:$A$42,'Depreciation Schedules'!$D$3:$D$42)</f>
        <v>#N/A</v>
      </c>
      <c r="P282" s="224" t="e">
        <f>LOOKUP(P$2,'Depreciation Schedules'!$A$3:$A$42,'Depreciation Schedules'!$D$3:$D$42)</f>
        <v>#N/A</v>
      </c>
      <c r="Q282" s="224" t="e">
        <f>LOOKUP(Q$2,'Depreciation Schedules'!$A$3:$A$42,'Depreciation Schedules'!$D$3:$D$42)</f>
        <v>#N/A</v>
      </c>
      <c r="R282" s="224" t="e">
        <f>LOOKUP(R$2,'Depreciation Schedules'!$A$3:$A$42,'Depreciation Schedules'!$D$3:$D$42)</f>
        <v>#N/A</v>
      </c>
      <c r="S282" s="224" t="e">
        <f>LOOKUP(S$2,'Depreciation Schedules'!$A$3:$A$42,'Depreciation Schedules'!$D$3:$D$42)</f>
        <v>#N/A</v>
      </c>
      <c r="T282" s="224" t="e">
        <f>LOOKUP(T$2,'Depreciation Schedules'!$A$3:$A$42,'Depreciation Schedules'!$D$3:$D$42)</f>
        <v>#N/A</v>
      </c>
      <c r="U282" s="224" t="e">
        <f>LOOKUP(U$2,'Depreciation Schedules'!$A$3:$A$42,'Depreciation Schedules'!$D$3:$D$42)</f>
        <v>#N/A</v>
      </c>
      <c r="V282" s="224" t="e">
        <f>LOOKUP(V$2,'Depreciation Schedules'!$A$3:$A$42,'Depreciation Schedules'!$D$3:$D$42)</f>
        <v>#N/A</v>
      </c>
      <c r="W282" s="224" t="e">
        <f>LOOKUP(W$2,'Depreciation Schedules'!$A$3:$A$42,'Depreciation Schedules'!$D$3:$D$42)</f>
        <v>#N/A</v>
      </c>
      <c r="X282" s="224" t="e">
        <f>LOOKUP(X$2,'Depreciation Schedules'!$A$3:$A$42,'Depreciation Schedules'!$D$3:$D$42)</f>
        <v>#N/A</v>
      </c>
      <c r="Y282" s="224" t="e">
        <f>LOOKUP(Y$2,'Depreciation Schedules'!$A$3:$A$42,'Depreciation Schedules'!$D$3:$D$42)</f>
        <v>#N/A</v>
      </c>
      <c r="Z282" s="224" t="e">
        <f>LOOKUP(Z$2,'Depreciation Schedules'!$A$3:$A$42,'Depreciation Schedules'!$D$3:$D$42)</f>
        <v>#N/A</v>
      </c>
      <c r="AA282" s="224" t="e">
        <f>LOOKUP(AA$2,'Depreciation Schedules'!$A$3:$A$42,'Depreciation Schedules'!$D$3:$D$42)</f>
        <v>#N/A</v>
      </c>
      <c r="AB282" s="224" t="e">
        <f>LOOKUP(AB$2,'Depreciation Schedules'!$A$3:$A$42,'Depreciation Schedules'!$D$3:$D$42)</f>
        <v>#N/A</v>
      </c>
      <c r="AC282" s="224" t="e">
        <f>LOOKUP(AC$2,'Depreciation Schedules'!$A$3:$A$42,'Depreciation Schedules'!$D$3:$D$42)</f>
        <v>#N/A</v>
      </c>
      <c r="AD282" s="224" t="e">
        <f>LOOKUP(AD$2,'Depreciation Schedules'!$A$3:$A$42,'Depreciation Schedules'!$D$3:$D$42)</f>
        <v>#N/A</v>
      </c>
      <c r="AE282" s="224" t="e">
        <f>LOOKUP(AE$2,'Depreciation Schedules'!$A$3:$A$42,'Depreciation Schedules'!$D$3:$D$42)</f>
        <v>#N/A</v>
      </c>
      <c r="AF282" s="224" t="e">
        <f>LOOKUP(AF$2,'Depreciation Schedules'!$A$3:$A$42,'Depreciation Schedules'!$D$3:$D$42)</f>
        <v>#N/A</v>
      </c>
      <c r="AG282" s="224" t="e">
        <f>LOOKUP(AG$2,'Depreciation Schedules'!$A$3:$A$42,'Depreciation Schedules'!$D$3:$D$42)</f>
        <v>#N/A</v>
      </c>
      <c r="AH282" s="224" t="e">
        <f>LOOKUP(AH$2,'Depreciation Schedules'!$A$3:$A$42,'Depreciation Schedules'!$D$3:$D$42)</f>
        <v>#N/A</v>
      </c>
      <c r="AI282" s="224" t="e">
        <f>LOOKUP(AI$2,'Depreciation Schedules'!$A$3:$A$42,'Depreciation Schedules'!$D$3:$D$42)</f>
        <v>#N/A</v>
      </c>
      <c r="AJ282" s="224" t="e">
        <f>LOOKUP(AJ$2,'Depreciation Schedules'!$A$3:$A$42,'Depreciation Schedules'!$D$3:$D$42)</f>
        <v>#N/A</v>
      </c>
      <c r="AK282" s="224" t="e">
        <f>LOOKUP(AK$2,'Depreciation Schedules'!$A$3:$A$42,'Depreciation Schedules'!$D$3:$D$42)</f>
        <v>#N/A</v>
      </c>
      <c r="AL282" s="224" t="e">
        <f>LOOKUP(AL$2,'Depreciation Schedules'!$A$3:$A$42,'Depreciation Schedules'!$D$3:$D$42)</f>
        <v>#N/A</v>
      </c>
      <c r="AM282" s="224" t="e">
        <f>LOOKUP(AM$2,'Depreciation Schedules'!$A$3:$A$42,'Depreciation Schedules'!$D$3:$D$42)</f>
        <v>#N/A</v>
      </c>
      <c r="AN282" s="224" t="e">
        <f>LOOKUP(AN$2,'Depreciation Schedules'!$A$3:$A$42,'Depreciation Schedules'!$D$3:$D$42)</f>
        <v>#N/A</v>
      </c>
      <c r="AO282" s="224" t="e">
        <f>LOOKUP(AO$2,'Depreciation Schedules'!$A$3:$A$42,'Depreciation Schedules'!$D$3:$D$42)</f>
        <v>#N/A</v>
      </c>
      <c r="AP282" s="224" t="e">
        <f>LOOKUP(AP$2,'Depreciation Schedules'!$A$3:$A$42,'Depreciation Schedules'!$D$3:$D$42)</f>
        <v>#N/A</v>
      </c>
    </row>
    <row r="283" spans="1:42" x14ac:dyDescent="0.2">
      <c r="A283" s="33" t="str">
        <f t="shared" si="103"/>
        <v>15-yr SL</v>
      </c>
      <c r="B283" s="223">
        <f t="array" ref="B283">SUM(IF(ISNUMBER(C283:AP283),C283:AP283))</f>
        <v>0</v>
      </c>
      <c r="C283" s="224" t="e">
        <f>LOOKUP(C$2,'Depreciation Schedules'!$A$3:$A$42,'Depreciation Schedules'!$E$3:$E$42)</f>
        <v>#N/A</v>
      </c>
      <c r="D283" s="224" t="e">
        <f>LOOKUP(D$2,'Depreciation Schedules'!$A$3:$A$42,'Depreciation Schedules'!$E$3:$E$42)</f>
        <v>#N/A</v>
      </c>
      <c r="E283" s="224" t="e">
        <f>LOOKUP(E$2,'Depreciation Schedules'!$A$3:$A$42,'Depreciation Schedules'!$E$3:$E$42)</f>
        <v>#N/A</v>
      </c>
      <c r="F283" s="224" t="e">
        <f>LOOKUP(F$2,'Depreciation Schedules'!$A$3:$A$42,'Depreciation Schedules'!$E$3:$E$42)</f>
        <v>#N/A</v>
      </c>
      <c r="G283" s="224" t="e">
        <f>LOOKUP(G$2,'Depreciation Schedules'!$A$3:$A$42,'Depreciation Schedules'!$E$3:$E$42)</f>
        <v>#N/A</v>
      </c>
      <c r="H283" s="224" t="e">
        <f>LOOKUP(H$2,'Depreciation Schedules'!$A$3:$A$42,'Depreciation Schedules'!$E$3:$E$42)</f>
        <v>#N/A</v>
      </c>
      <c r="I283" s="224" t="e">
        <f>LOOKUP(I$2,'Depreciation Schedules'!$A$3:$A$42,'Depreciation Schedules'!$E$3:$E$42)</f>
        <v>#N/A</v>
      </c>
      <c r="J283" s="224" t="e">
        <f>LOOKUP(J$2,'Depreciation Schedules'!$A$3:$A$42,'Depreciation Schedules'!$E$3:$E$42)</f>
        <v>#N/A</v>
      </c>
      <c r="K283" s="224" t="e">
        <f>LOOKUP(K$2,'Depreciation Schedules'!$A$3:$A$42,'Depreciation Schedules'!$E$3:$E$42)</f>
        <v>#N/A</v>
      </c>
      <c r="L283" s="224" t="e">
        <f>LOOKUP(L$2,'Depreciation Schedules'!$A$3:$A$42,'Depreciation Schedules'!$E$3:$E$42)</f>
        <v>#N/A</v>
      </c>
      <c r="M283" s="224" t="e">
        <f>LOOKUP(M$2,'Depreciation Schedules'!$A$3:$A$42,'Depreciation Schedules'!$E$3:$E$42)</f>
        <v>#N/A</v>
      </c>
      <c r="N283" s="224" t="e">
        <f>LOOKUP(N$2,'Depreciation Schedules'!$A$3:$A$42,'Depreciation Schedules'!$E$3:$E$42)</f>
        <v>#N/A</v>
      </c>
      <c r="O283" s="224" t="e">
        <f>LOOKUP(O$2,'Depreciation Schedules'!$A$3:$A$42,'Depreciation Schedules'!$E$3:$E$42)</f>
        <v>#N/A</v>
      </c>
      <c r="P283" s="224" t="e">
        <f>LOOKUP(P$2,'Depreciation Schedules'!$A$3:$A$42,'Depreciation Schedules'!$E$3:$E$42)</f>
        <v>#N/A</v>
      </c>
      <c r="Q283" s="224" t="e">
        <f>LOOKUP(Q$2,'Depreciation Schedules'!$A$3:$A$42,'Depreciation Schedules'!$E$3:$E$42)</f>
        <v>#N/A</v>
      </c>
      <c r="R283" s="224" t="e">
        <f>LOOKUP(R$2,'Depreciation Schedules'!$A$3:$A$42,'Depreciation Schedules'!$E$3:$E$42)</f>
        <v>#N/A</v>
      </c>
      <c r="S283" s="224" t="e">
        <f>LOOKUP(S$2,'Depreciation Schedules'!$A$3:$A$42,'Depreciation Schedules'!$E$3:$E$42)</f>
        <v>#N/A</v>
      </c>
      <c r="T283" s="224" t="e">
        <f>LOOKUP(T$2,'Depreciation Schedules'!$A$3:$A$42,'Depreciation Schedules'!$E$3:$E$42)</f>
        <v>#N/A</v>
      </c>
      <c r="U283" s="224" t="e">
        <f>LOOKUP(U$2,'Depreciation Schedules'!$A$3:$A$42,'Depreciation Schedules'!$E$3:$E$42)</f>
        <v>#N/A</v>
      </c>
      <c r="V283" s="224" t="e">
        <f>LOOKUP(V$2,'Depreciation Schedules'!$A$3:$A$42,'Depreciation Schedules'!$E$3:$E$42)</f>
        <v>#N/A</v>
      </c>
      <c r="W283" s="224" t="e">
        <f>LOOKUP(W$2,'Depreciation Schedules'!$A$3:$A$42,'Depreciation Schedules'!$E$3:$E$42)</f>
        <v>#N/A</v>
      </c>
      <c r="X283" s="224" t="e">
        <f>LOOKUP(X$2,'Depreciation Schedules'!$A$3:$A$42,'Depreciation Schedules'!$E$3:$E$42)</f>
        <v>#N/A</v>
      </c>
      <c r="Y283" s="224" t="e">
        <f>LOOKUP(Y$2,'Depreciation Schedules'!$A$3:$A$42,'Depreciation Schedules'!$E$3:$E$42)</f>
        <v>#N/A</v>
      </c>
      <c r="Z283" s="224" t="e">
        <f>LOOKUP(Z$2,'Depreciation Schedules'!$A$3:$A$42,'Depreciation Schedules'!$E$3:$E$42)</f>
        <v>#N/A</v>
      </c>
      <c r="AA283" s="224" t="e">
        <f>LOOKUP(AA$2,'Depreciation Schedules'!$A$3:$A$42,'Depreciation Schedules'!$E$3:$E$42)</f>
        <v>#N/A</v>
      </c>
      <c r="AB283" s="224" t="e">
        <f>LOOKUP(AB$2,'Depreciation Schedules'!$A$3:$A$42,'Depreciation Schedules'!$E$3:$E$42)</f>
        <v>#N/A</v>
      </c>
      <c r="AC283" s="224" t="e">
        <f>LOOKUP(AC$2,'Depreciation Schedules'!$A$3:$A$42,'Depreciation Schedules'!$E$3:$E$42)</f>
        <v>#N/A</v>
      </c>
      <c r="AD283" s="224" t="e">
        <f>LOOKUP(AD$2,'Depreciation Schedules'!$A$3:$A$42,'Depreciation Schedules'!$E$3:$E$42)</f>
        <v>#N/A</v>
      </c>
      <c r="AE283" s="224" t="e">
        <f>LOOKUP(AE$2,'Depreciation Schedules'!$A$3:$A$42,'Depreciation Schedules'!$E$3:$E$42)</f>
        <v>#N/A</v>
      </c>
      <c r="AF283" s="224" t="e">
        <f>LOOKUP(AF$2,'Depreciation Schedules'!$A$3:$A$42,'Depreciation Schedules'!$E$3:$E$42)</f>
        <v>#N/A</v>
      </c>
      <c r="AG283" s="224" t="e">
        <f>LOOKUP(AG$2,'Depreciation Schedules'!$A$3:$A$42,'Depreciation Schedules'!$E$3:$E$42)</f>
        <v>#N/A</v>
      </c>
      <c r="AH283" s="224" t="e">
        <f>LOOKUP(AH$2,'Depreciation Schedules'!$A$3:$A$42,'Depreciation Schedules'!$E$3:$E$42)</f>
        <v>#N/A</v>
      </c>
      <c r="AI283" s="224" t="e">
        <f>LOOKUP(AI$2,'Depreciation Schedules'!$A$3:$A$42,'Depreciation Schedules'!$E$3:$E$42)</f>
        <v>#N/A</v>
      </c>
      <c r="AJ283" s="224" t="e">
        <f>LOOKUP(AJ$2,'Depreciation Schedules'!$A$3:$A$42,'Depreciation Schedules'!$E$3:$E$42)</f>
        <v>#N/A</v>
      </c>
      <c r="AK283" s="224" t="e">
        <f>LOOKUP(AK$2,'Depreciation Schedules'!$A$3:$A$42,'Depreciation Schedules'!$E$3:$E$42)</f>
        <v>#N/A</v>
      </c>
      <c r="AL283" s="224" t="e">
        <f>LOOKUP(AL$2,'Depreciation Schedules'!$A$3:$A$42,'Depreciation Schedules'!$E$3:$E$42)</f>
        <v>#N/A</v>
      </c>
      <c r="AM283" s="224" t="e">
        <f>LOOKUP(AM$2,'Depreciation Schedules'!$A$3:$A$42,'Depreciation Schedules'!$E$3:$E$42)</f>
        <v>#N/A</v>
      </c>
      <c r="AN283" s="224" t="e">
        <f>LOOKUP(AN$2,'Depreciation Schedules'!$A$3:$A$42,'Depreciation Schedules'!$E$3:$E$42)</f>
        <v>#N/A</v>
      </c>
      <c r="AO283" s="224" t="e">
        <f>LOOKUP(AO$2,'Depreciation Schedules'!$A$3:$A$42,'Depreciation Schedules'!$E$3:$E$42)</f>
        <v>#N/A</v>
      </c>
      <c r="AP283" s="224" t="e">
        <f>LOOKUP(AP$2,'Depreciation Schedules'!$A$3:$A$42,'Depreciation Schedules'!$E$3:$E$42)</f>
        <v>#N/A</v>
      </c>
    </row>
    <row r="284" spans="1:42" x14ac:dyDescent="0.2">
      <c r="A284" s="33" t="str">
        <f t="shared" si="103"/>
        <v>20-yr SL</v>
      </c>
      <c r="B284" s="223">
        <f t="array" ref="B284">SUM(IF(ISNUMBER(C284:AP284),C284:AP284))</f>
        <v>0</v>
      </c>
      <c r="C284" s="224" t="e">
        <f>LOOKUP(C$2,'Depreciation Schedules'!$A$3:$A$42,'Depreciation Schedules'!$F$3:$F$42)</f>
        <v>#N/A</v>
      </c>
      <c r="D284" s="224" t="e">
        <f>LOOKUP(D$2,'Depreciation Schedules'!$A$3:$A$42,'Depreciation Schedules'!$F$3:$F$42)</f>
        <v>#N/A</v>
      </c>
      <c r="E284" s="224" t="e">
        <f>LOOKUP(E$2,'Depreciation Schedules'!$A$3:$A$42,'Depreciation Schedules'!$F$3:$F$42)</f>
        <v>#N/A</v>
      </c>
      <c r="F284" s="224" t="e">
        <f>LOOKUP(F$2,'Depreciation Schedules'!$A$3:$A$42,'Depreciation Schedules'!$F$3:$F$42)</f>
        <v>#N/A</v>
      </c>
      <c r="G284" s="224" t="e">
        <f>LOOKUP(G$2,'Depreciation Schedules'!$A$3:$A$42,'Depreciation Schedules'!$F$3:$F$42)</f>
        <v>#N/A</v>
      </c>
      <c r="H284" s="224" t="e">
        <f>LOOKUP(H$2,'Depreciation Schedules'!$A$3:$A$42,'Depreciation Schedules'!$F$3:$F$42)</f>
        <v>#N/A</v>
      </c>
      <c r="I284" s="224" t="e">
        <f>LOOKUP(I$2,'Depreciation Schedules'!$A$3:$A$42,'Depreciation Schedules'!$F$3:$F$42)</f>
        <v>#N/A</v>
      </c>
      <c r="J284" s="224" t="e">
        <f>LOOKUP(J$2,'Depreciation Schedules'!$A$3:$A$42,'Depreciation Schedules'!$F$3:$F$42)</f>
        <v>#N/A</v>
      </c>
      <c r="K284" s="224" t="e">
        <f>LOOKUP(K$2,'Depreciation Schedules'!$A$3:$A$42,'Depreciation Schedules'!$F$3:$F$42)</f>
        <v>#N/A</v>
      </c>
      <c r="L284" s="224" t="e">
        <f>LOOKUP(L$2,'Depreciation Schedules'!$A$3:$A$42,'Depreciation Schedules'!$F$3:$F$42)</f>
        <v>#N/A</v>
      </c>
      <c r="M284" s="224" t="e">
        <f>LOOKUP(M$2,'Depreciation Schedules'!$A$3:$A$42,'Depreciation Schedules'!$F$3:$F$42)</f>
        <v>#N/A</v>
      </c>
      <c r="N284" s="224" t="e">
        <f>LOOKUP(N$2,'Depreciation Schedules'!$A$3:$A$42,'Depreciation Schedules'!$F$3:$F$42)</f>
        <v>#N/A</v>
      </c>
      <c r="O284" s="224" t="e">
        <f>LOOKUP(O$2,'Depreciation Schedules'!$A$3:$A$42,'Depreciation Schedules'!$F$3:$F$42)</f>
        <v>#N/A</v>
      </c>
      <c r="P284" s="224" t="e">
        <f>LOOKUP(P$2,'Depreciation Schedules'!$A$3:$A$42,'Depreciation Schedules'!$F$3:$F$42)</f>
        <v>#N/A</v>
      </c>
      <c r="Q284" s="224" t="e">
        <f>LOOKUP(Q$2,'Depreciation Schedules'!$A$3:$A$42,'Depreciation Schedules'!$F$3:$F$42)</f>
        <v>#N/A</v>
      </c>
      <c r="R284" s="224" t="e">
        <f>LOOKUP(R$2,'Depreciation Schedules'!$A$3:$A$42,'Depreciation Schedules'!$F$3:$F$42)</f>
        <v>#N/A</v>
      </c>
      <c r="S284" s="224" t="e">
        <f>LOOKUP(S$2,'Depreciation Schedules'!$A$3:$A$42,'Depreciation Schedules'!$F$3:$F$42)</f>
        <v>#N/A</v>
      </c>
      <c r="T284" s="224" t="e">
        <f>LOOKUP(T$2,'Depreciation Schedules'!$A$3:$A$42,'Depreciation Schedules'!$F$3:$F$42)</f>
        <v>#N/A</v>
      </c>
      <c r="U284" s="224" t="e">
        <f>LOOKUP(U$2,'Depreciation Schedules'!$A$3:$A$42,'Depreciation Schedules'!$F$3:$F$42)</f>
        <v>#N/A</v>
      </c>
      <c r="V284" s="224" t="e">
        <f>LOOKUP(V$2,'Depreciation Schedules'!$A$3:$A$42,'Depreciation Schedules'!$F$3:$F$42)</f>
        <v>#N/A</v>
      </c>
      <c r="W284" s="224" t="e">
        <f>LOOKUP(W$2,'Depreciation Schedules'!$A$3:$A$42,'Depreciation Schedules'!$F$3:$F$42)</f>
        <v>#N/A</v>
      </c>
      <c r="X284" s="224" t="e">
        <f>LOOKUP(X$2,'Depreciation Schedules'!$A$3:$A$42,'Depreciation Schedules'!$F$3:$F$42)</f>
        <v>#N/A</v>
      </c>
      <c r="Y284" s="224" t="e">
        <f>LOOKUP(Y$2,'Depreciation Schedules'!$A$3:$A$42,'Depreciation Schedules'!$F$3:$F$42)</f>
        <v>#N/A</v>
      </c>
      <c r="Z284" s="224" t="e">
        <f>LOOKUP(Z$2,'Depreciation Schedules'!$A$3:$A$42,'Depreciation Schedules'!$F$3:$F$42)</f>
        <v>#N/A</v>
      </c>
      <c r="AA284" s="224" t="e">
        <f>LOOKUP(AA$2,'Depreciation Schedules'!$A$3:$A$42,'Depreciation Schedules'!$F$3:$F$42)</f>
        <v>#N/A</v>
      </c>
      <c r="AB284" s="224" t="e">
        <f>LOOKUP(AB$2,'Depreciation Schedules'!$A$3:$A$42,'Depreciation Schedules'!$F$3:$F$42)</f>
        <v>#N/A</v>
      </c>
      <c r="AC284" s="224" t="e">
        <f>LOOKUP(AC$2,'Depreciation Schedules'!$A$3:$A$42,'Depreciation Schedules'!$F$3:$F$42)</f>
        <v>#N/A</v>
      </c>
      <c r="AD284" s="224" t="e">
        <f>LOOKUP(AD$2,'Depreciation Schedules'!$A$3:$A$42,'Depreciation Schedules'!$F$3:$F$42)</f>
        <v>#N/A</v>
      </c>
      <c r="AE284" s="224" t="e">
        <f>LOOKUP(AE$2,'Depreciation Schedules'!$A$3:$A$42,'Depreciation Schedules'!$F$3:$F$42)</f>
        <v>#N/A</v>
      </c>
      <c r="AF284" s="224" t="e">
        <f>LOOKUP(AF$2,'Depreciation Schedules'!$A$3:$A$42,'Depreciation Schedules'!$F$3:$F$42)</f>
        <v>#N/A</v>
      </c>
      <c r="AG284" s="224" t="e">
        <f>LOOKUP(AG$2,'Depreciation Schedules'!$A$3:$A$42,'Depreciation Schedules'!$F$3:$F$42)</f>
        <v>#N/A</v>
      </c>
      <c r="AH284" s="224" t="e">
        <f>LOOKUP(AH$2,'Depreciation Schedules'!$A$3:$A$42,'Depreciation Schedules'!$F$3:$F$42)</f>
        <v>#N/A</v>
      </c>
      <c r="AI284" s="224" t="e">
        <f>LOOKUP(AI$2,'Depreciation Schedules'!$A$3:$A$42,'Depreciation Schedules'!$F$3:$F$42)</f>
        <v>#N/A</v>
      </c>
      <c r="AJ284" s="224" t="e">
        <f>LOOKUP(AJ$2,'Depreciation Schedules'!$A$3:$A$42,'Depreciation Schedules'!$F$3:$F$42)</f>
        <v>#N/A</v>
      </c>
      <c r="AK284" s="224" t="e">
        <f>LOOKUP(AK$2,'Depreciation Schedules'!$A$3:$A$42,'Depreciation Schedules'!$F$3:$F$42)</f>
        <v>#N/A</v>
      </c>
      <c r="AL284" s="224" t="e">
        <f>LOOKUP(AL$2,'Depreciation Schedules'!$A$3:$A$42,'Depreciation Schedules'!$F$3:$F$42)</f>
        <v>#N/A</v>
      </c>
      <c r="AM284" s="224" t="e">
        <f>LOOKUP(AM$2,'Depreciation Schedules'!$A$3:$A$42,'Depreciation Schedules'!$F$3:$F$42)</f>
        <v>#N/A</v>
      </c>
      <c r="AN284" s="224" t="e">
        <f>LOOKUP(AN$2,'Depreciation Schedules'!$A$3:$A$42,'Depreciation Schedules'!$F$3:$F$42)</f>
        <v>#N/A</v>
      </c>
      <c r="AO284" s="224" t="e">
        <f>LOOKUP(AO$2,'Depreciation Schedules'!$A$3:$A$42,'Depreciation Schedules'!$F$3:$F$42)</f>
        <v>#N/A</v>
      </c>
      <c r="AP284" s="224" t="e">
        <f>LOOKUP(AP$2,'Depreciation Schedules'!$A$3:$A$42,'Depreciation Schedules'!$F$3:$F$42)</f>
        <v>#N/A</v>
      </c>
    </row>
    <row r="285" spans="1:42" x14ac:dyDescent="0.2">
      <c r="A285" s="33" t="str">
        <f t="shared" si="103"/>
        <v>39-yr SL</v>
      </c>
      <c r="B285" s="227">
        <f>SUM(IF(ISNUMBER(C285:AP285),C285:AP285))</f>
        <v>0</v>
      </c>
      <c r="C285" s="224" t="e">
        <f>LOOKUP(C$2,'Depreciation Schedules'!$A$3:$A$42,'Depreciation Schedules'!$G$3:$G$42)</f>
        <v>#N/A</v>
      </c>
      <c r="D285" s="224" t="e">
        <f>LOOKUP(D$2,'Depreciation Schedules'!$A$3:$A$42,'Depreciation Schedules'!$G$3:$G$42)</f>
        <v>#N/A</v>
      </c>
      <c r="E285" s="224" t="e">
        <f>LOOKUP(E$2,'Depreciation Schedules'!$A$3:$A$42,'Depreciation Schedules'!$G$3:$G$42)</f>
        <v>#N/A</v>
      </c>
      <c r="F285" s="224" t="e">
        <f>LOOKUP(F$2,'Depreciation Schedules'!$A$3:$A$42,'Depreciation Schedules'!$G$3:$G$42)</f>
        <v>#N/A</v>
      </c>
      <c r="G285" s="224" t="e">
        <f>LOOKUP(G$2,'Depreciation Schedules'!$A$3:$A$42,'Depreciation Schedules'!$G$3:$G$42)</f>
        <v>#N/A</v>
      </c>
      <c r="H285" s="224" t="e">
        <f>LOOKUP(H$2,'Depreciation Schedules'!$A$3:$A$42,'Depreciation Schedules'!$G$3:$G$42)</f>
        <v>#N/A</v>
      </c>
      <c r="I285" s="224" t="e">
        <f>LOOKUP(I$2,'Depreciation Schedules'!$A$3:$A$42,'Depreciation Schedules'!$G$3:$G$42)</f>
        <v>#N/A</v>
      </c>
      <c r="J285" s="224" t="e">
        <f>LOOKUP(J$2,'Depreciation Schedules'!$A$3:$A$42,'Depreciation Schedules'!$G$3:$G$42)</f>
        <v>#N/A</v>
      </c>
      <c r="K285" s="224" t="e">
        <f>LOOKUP(K$2,'Depreciation Schedules'!$A$3:$A$42,'Depreciation Schedules'!$G$3:$G$42)</f>
        <v>#N/A</v>
      </c>
      <c r="L285" s="224" t="e">
        <f>LOOKUP(L$2,'Depreciation Schedules'!$A$3:$A$42,'Depreciation Schedules'!$G$3:$G$42)</f>
        <v>#N/A</v>
      </c>
      <c r="M285" s="224" t="e">
        <f>LOOKUP(M$2,'Depreciation Schedules'!$A$3:$A$42,'Depreciation Schedules'!$G$3:$G$42)</f>
        <v>#N/A</v>
      </c>
      <c r="N285" s="224" t="e">
        <f>LOOKUP(N$2,'Depreciation Schedules'!$A$3:$A$42,'Depreciation Schedules'!$G$3:$G$42)</f>
        <v>#N/A</v>
      </c>
      <c r="O285" s="224" t="e">
        <f>LOOKUP(O$2,'Depreciation Schedules'!$A$3:$A$42,'Depreciation Schedules'!$G$3:$G$42)</f>
        <v>#N/A</v>
      </c>
      <c r="P285" s="224" t="e">
        <f>LOOKUP(P$2,'Depreciation Schedules'!$A$3:$A$42,'Depreciation Schedules'!$G$3:$G$42)</f>
        <v>#N/A</v>
      </c>
      <c r="Q285" s="224" t="e">
        <f>LOOKUP(Q$2,'Depreciation Schedules'!$A$3:$A$42,'Depreciation Schedules'!$G$3:$G$42)</f>
        <v>#N/A</v>
      </c>
      <c r="R285" s="224" t="e">
        <f>LOOKUP(R$2,'Depreciation Schedules'!$A$3:$A$42,'Depreciation Schedules'!$G$3:$G$42)</f>
        <v>#N/A</v>
      </c>
      <c r="S285" s="224" t="e">
        <f>LOOKUP(S$2,'Depreciation Schedules'!$A$3:$A$42,'Depreciation Schedules'!$G$3:$G$42)</f>
        <v>#N/A</v>
      </c>
      <c r="T285" s="224" t="e">
        <f>LOOKUP(T$2,'Depreciation Schedules'!$A$3:$A$42,'Depreciation Schedules'!$G$3:$G$42)</f>
        <v>#N/A</v>
      </c>
      <c r="U285" s="224" t="e">
        <f>LOOKUP(U$2,'Depreciation Schedules'!$A$3:$A$42,'Depreciation Schedules'!$G$3:$G$42)</f>
        <v>#N/A</v>
      </c>
      <c r="V285" s="224" t="e">
        <f>LOOKUP(V$2,'Depreciation Schedules'!$A$3:$A$42,'Depreciation Schedules'!$G$3:$G$42)</f>
        <v>#N/A</v>
      </c>
      <c r="W285" s="224" t="e">
        <f>LOOKUP(W$2,'Depreciation Schedules'!$A$3:$A$42,'Depreciation Schedules'!$G$3:$G$42)</f>
        <v>#N/A</v>
      </c>
      <c r="X285" s="224" t="e">
        <f>LOOKUP(X$2,'Depreciation Schedules'!$A$3:$A$42,'Depreciation Schedules'!$G$3:$G$42)</f>
        <v>#N/A</v>
      </c>
      <c r="Y285" s="224" t="e">
        <f>LOOKUP(Y$2,'Depreciation Schedules'!$A$3:$A$42,'Depreciation Schedules'!$G$3:$G$42)</f>
        <v>#N/A</v>
      </c>
      <c r="Z285" s="224" t="e">
        <f>LOOKUP(Z$2,'Depreciation Schedules'!$A$3:$A$42,'Depreciation Schedules'!$G$3:$G$42)</f>
        <v>#N/A</v>
      </c>
      <c r="AA285" s="224" t="e">
        <f>LOOKUP(AA$2,'Depreciation Schedules'!$A$3:$A$42,'Depreciation Schedules'!$G$3:$G$42)</f>
        <v>#N/A</v>
      </c>
      <c r="AB285" s="224" t="e">
        <f>LOOKUP(AB$2,'Depreciation Schedules'!$A$3:$A$42,'Depreciation Schedules'!$G$3:$G$42)</f>
        <v>#N/A</v>
      </c>
      <c r="AC285" s="224" t="e">
        <f>LOOKUP(AC$2,'Depreciation Schedules'!$A$3:$A$42,'Depreciation Schedules'!$G$3:$G$42)</f>
        <v>#N/A</v>
      </c>
      <c r="AD285" s="224" t="e">
        <f>LOOKUP(AD$2,'Depreciation Schedules'!$A$3:$A$42,'Depreciation Schedules'!$G$3:$G$42)</f>
        <v>#N/A</v>
      </c>
      <c r="AE285" s="224" t="e">
        <f>LOOKUP(AE$2,'Depreciation Schedules'!$A$3:$A$42,'Depreciation Schedules'!$G$3:$G$42)</f>
        <v>#N/A</v>
      </c>
      <c r="AF285" s="224" t="e">
        <f>LOOKUP(AF$2,'Depreciation Schedules'!$A$3:$A$42,'Depreciation Schedules'!$G$3:$G$42)</f>
        <v>#N/A</v>
      </c>
      <c r="AG285" s="224" t="e">
        <f>LOOKUP(AG$2,'Depreciation Schedules'!$A$3:$A$42,'Depreciation Schedules'!$G$3:$G$42)</f>
        <v>#N/A</v>
      </c>
      <c r="AH285" s="224" t="e">
        <f>LOOKUP(AH$2,'Depreciation Schedules'!$A$3:$A$42,'Depreciation Schedules'!$G$3:$G$42)</f>
        <v>#N/A</v>
      </c>
      <c r="AI285" s="224" t="e">
        <f>LOOKUP(AI$2,'Depreciation Schedules'!$A$3:$A$42,'Depreciation Schedules'!$G$3:$G$42)</f>
        <v>#N/A</v>
      </c>
      <c r="AJ285" s="224" t="e">
        <f>LOOKUP(AJ$2,'Depreciation Schedules'!$A$3:$A$42,'Depreciation Schedules'!$G$3:$G$42)</f>
        <v>#N/A</v>
      </c>
      <c r="AK285" s="224" t="e">
        <f>LOOKUP(AK$2,'Depreciation Schedules'!$A$3:$A$42,'Depreciation Schedules'!$G$3:$G$42)</f>
        <v>#N/A</v>
      </c>
      <c r="AL285" s="224" t="e">
        <f>LOOKUP(AL$2,'Depreciation Schedules'!$A$3:$A$42,'Depreciation Schedules'!$G$3:$G$42)</f>
        <v>#N/A</v>
      </c>
      <c r="AM285" s="224" t="e">
        <f>LOOKUP(AM$2,'Depreciation Schedules'!$A$3:$A$42,'Depreciation Schedules'!$G$3:$G$42)</f>
        <v>#N/A</v>
      </c>
      <c r="AN285" s="224" t="e">
        <f>LOOKUP(AN$2,'Depreciation Schedules'!$A$3:$A$42,'Depreciation Schedules'!$G$3:$G$42)</f>
        <v>#N/A</v>
      </c>
      <c r="AO285" s="224" t="e">
        <f>LOOKUP(AO$2,'Depreciation Schedules'!$A$3:$A$42,'Depreciation Schedules'!$G$3:$G$42)</f>
        <v>#N/A</v>
      </c>
      <c r="AP285" s="224" t="e">
        <f>LOOKUP(AP$2,'Depreciation Schedules'!$A$3:$A$42,'Depreciation Schedules'!$G$3:$G$42)</f>
        <v>#N/A</v>
      </c>
    </row>
    <row r="286" spans="1:42" x14ac:dyDescent="0.2">
      <c r="A286" s="33" t="s">
        <v>331</v>
      </c>
      <c r="B286" s="227">
        <f>SUM(IF(ISNUMBER(C286:AP286),C286:AP286))</f>
        <v>0</v>
      </c>
      <c r="C286" s="224">
        <f t="array" ref="C286:AP286">Inputs!D201:AQ201</f>
        <v>0</v>
      </c>
      <c r="D286" s="224">
        <v>0</v>
      </c>
      <c r="E286" s="224">
        <v>0</v>
      </c>
      <c r="F286" s="224">
        <v>0</v>
      </c>
      <c r="G286" s="224">
        <v>0</v>
      </c>
      <c r="H286" s="224">
        <v>0</v>
      </c>
      <c r="I286" s="224">
        <v>0</v>
      </c>
      <c r="J286" s="224">
        <v>0</v>
      </c>
      <c r="K286" s="224">
        <v>0</v>
      </c>
      <c r="L286" s="224">
        <v>0</v>
      </c>
      <c r="M286" s="224">
        <v>0</v>
      </c>
      <c r="N286" s="224">
        <v>0</v>
      </c>
      <c r="O286" s="224">
        <v>0</v>
      </c>
      <c r="P286" s="224">
        <v>0</v>
      </c>
      <c r="Q286" s="224">
        <v>0</v>
      </c>
      <c r="R286" s="224">
        <v>0</v>
      </c>
      <c r="S286" s="224">
        <v>0</v>
      </c>
      <c r="T286" s="224">
        <v>0</v>
      </c>
      <c r="U286" s="224">
        <v>0</v>
      </c>
      <c r="V286" s="224">
        <v>0</v>
      </c>
      <c r="W286" s="224">
        <v>0</v>
      </c>
      <c r="X286" s="224">
        <v>0</v>
      </c>
      <c r="Y286" s="224">
        <v>0</v>
      </c>
      <c r="Z286" s="224">
        <v>0</v>
      </c>
      <c r="AA286" s="224">
        <v>0</v>
      </c>
      <c r="AB286" s="224">
        <v>0</v>
      </c>
      <c r="AC286" s="224">
        <v>0</v>
      </c>
      <c r="AD286" s="224">
        <v>0</v>
      </c>
      <c r="AE286" s="224">
        <v>0</v>
      </c>
      <c r="AF286" s="224">
        <v>0</v>
      </c>
      <c r="AG286" s="224">
        <v>0</v>
      </c>
      <c r="AH286" s="224">
        <v>0</v>
      </c>
      <c r="AI286" s="224">
        <v>0</v>
      </c>
      <c r="AJ286" s="224">
        <v>0</v>
      </c>
      <c r="AK286" s="224">
        <v>0</v>
      </c>
      <c r="AL286" s="224">
        <v>0</v>
      </c>
      <c r="AM286" s="224">
        <v>0</v>
      </c>
      <c r="AN286" s="224">
        <v>0</v>
      </c>
      <c r="AO286" s="224">
        <v>0</v>
      </c>
      <c r="AP286" s="224">
        <v>0</v>
      </c>
    </row>
    <row r="287" spans="1:42" x14ac:dyDescent="0.2">
      <c r="A287" s="27" t="s">
        <v>3</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row>
    <row r="288" spans="1:42" x14ac:dyDescent="0.2">
      <c r="A288" s="33" t="str">
        <f t="shared" ref="A288:A293" si="104">A280</f>
        <v>5-yr MACRS</v>
      </c>
      <c r="B288" s="228">
        <f>SUM(IF(ISNUMBER(C288:AP288),C288:AP288))</f>
        <v>0</v>
      </c>
      <c r="C288" s="189" t="e">
        <f>C280/100*$Q$247</f>
        <v>#N/A</v>
      </c>
      <c r="D288" s="366" t="e">
        <f t="shared" ref="D288:AP288" si="105">D280/100*$Q$247</f>
        <v>#N/A</v>
      </c>
      <c r="E288" s="366" t="e">
        <f t="shared" si="105"/>
        <v>#N/A</v>
      </c>
      <c r="F288" s="366" t="e">
        <f t="shared" si="105"/>
        <v>#N/A</v>
      </c>
      <c r="G288" s="366" t="e">
        <f t="shared" si="105"/>
        <v>#N/A</v>
      </c>
      <c r="H288" s="366" t="e">
        <f t="shared" si="105"/>
        <v>#N/A</v>
      </c>
      <c r="I288" s="366" t="e">
        <f t="shared" si="105"/>
        <v>#N/A</v>
      </c>
      <c r="J288" s="366" t="e">
        <f t="shared" si="105"/>
        <v>#N/A</v>
      </c>
      <c r="K288" s="366" t="e">
        <f t="shared" si="105"/>
        <v>#N/A</v>
      </c>
      <c r="L288" s="366" t="e">
        <f t="shared" si="105"/>
        <v>#N/A</v>
      </c>
      <c r="M288" s="366" t="e">
        <f t="shared" si="105"/>
        <v>#N/A</v>
      </c>
      <c r="N288" s="366" t="e">
        <f t="shared" si="105"/>
        <v>#N/A</v>
      </c>
      <c r="O288" s="366" t="e">
        <f t="shared" si="105"/>
        <v>#N/A</v>
      </c>
      <c r="P288" s="366" t="e">
        <f t="shared" si="105"/>
        <v>#N/A</v>
      </c>
      <c r="Q288" s="366" t="e">
        <f t="shared" si="105"/>
        <v>#N/A</v>
      </c>
      <c r="R288" s="366" t="e">
        <f t="shared" si="105"/>
        <v>#N/A</v>
      </c>
      <c r="S288" s="366" t="e">
        <f t="shared" si="105"/>
        <v>#N/A</v>
      </c>
      <c r="T288" s="366" t="e">
        <f t="shared" si="105"/>
        <v>#N/A</v>
      </c>
      <c r="U288" s="366" t="e">
        <f t="shared" si="105"/>
        <v>#N/A</v>
      </c>
      <c r="V288" s="366" t="e">
        <f t="shared" si="105"/>
        <v>#N/A</v>
      </c>
      <c r="W288" s="366" t="e">
        <f t="shared" si="105"/>
        <v>#N/A</v>
      </c>
      <c r="X288" s="366" t="e">
        <f t="shared" si="105"/>
        <v>#N/A</v>
      </c>
      <c r="Y288" s="366" t="e">
        <f t="shared" si="105"/>
        <v>#N/A</v>
      </c>
      <c r="Z288" s="366" t="e">
        <f t="shared" si="105"/>
        <v>#N/A</v>
      </c>
      <c r="AA288" s="366" t="e">
        <f t="shared" si="105"/>
        <v>#N/A</v>
      </c>
      <c r="AB288" s="366" t="e">
        <f t="shared" si="105"/>
        <v>#N/A</v>
      </c>
      <c r="AC288" s="366" t="e">
        <f t="shared" si="105"/>
        <v>#N/A</v>
      </c>
      <c r="AD288" s="366" t="e">
        <f t="shared" si="105"/>
        <v>#N/A</v>
      </c>
      <c r="AE288" s="366" t="e">
        <f t="shared" si="105"/>
        <v>#N/A</v>
      </c>
      <c r="AF288" s="366" t="e">
        <f t="shared" si="105"/>
        <v>#N/A</v>
      </c>
      <c r="AG288" s="366" t="e">
        <f t="shared" si="105"/>
        <v>#N/A</v>
      </c>
      <c r="AH288" s="366" t="e">
        <f t="shared" si="105"/>
        <v>#N/A</v>
      </c>
      <c r="AI288" s="366" t="e">
        <f t="shared" si="105"/>
        <v>#N/A</v>
      </c>
      <c r="AJ288" s="366" t="e">
        <f t="shared" si="105"/>
        <v>#N/A</v>
      </c>
      <c r="AK288" s="366" t="e">
        <f t="shared" si="105"/>
        <v>#N/A</v>
      </c>
      <c r="AL288" s="366" t="e">
        <f t="shared" si="105"/>
        <v>#N/A</v>
      </c>
      <c r="AM288" s="366" t="e">
        <f t="shared" si="105"/>
        <v>#N/A</v>
      </c>
      <c r="AN288" s="366" t="e">
        <f t="shared" si="105"/>
        <v>#N/A</v>
      </c>
      <c r="AO288" s="366" t="e">
        <f t="shared" si="105"/>
        <v>#N/A</v>
      </c>
      <c r="AP288" s="366" t="e">
        <f t="shared" si="105"/>
        <v>#N/A</v>
      </c>
    </row>
    <row r="289" spans="1:42" x14ac:dyDescent="0.2">
      <c r="A289" s="33" t="str">
        <f t="shared" si="104"/>
        <v>15-yr MACRS</v>
      </c>
      <c r="B289" s="228">
        <f t="array" ref="B289">SUM(IF(ISNUMBER(C289:AP289),C289:AP289))</f>
        <v>0</v>
      </c>
      <c r="C289" s="189" t="e">
        <f>C281/100*$Q$248</f>
        <v>#N/A</v>
      </c>
      <c r="D289" s="366" t="e">
        <f t="shared" ref="D289:AP289" si="106">D281/100*$Q$248</f>
        <v>#N/A</v>
      </c>
      <c r="E289" s="366" t="e">
        <f t="shared" si="106"/>
        <v>#N/A</v>
      </c>
      <c r="F289" s="366" t="e">
        <f t="shared" si="106"/>
        <v>#N/A</v>
      </c>
      <c r="G289" s="366" t="e">
        <f t="shared" si="106"/>
        <v>#N/A</v>
      </c>
      <c r="H289" s="366" t="e">
        <f t="shared" si="106"/>
        <v>#N/A</v>
      </c>
      <c r="I289" s="366" t="e">
        <f t="shared" si="106"/>
        <v>#N/A</v>
      </c>
      <c r="J289" s="366" t="e">
        <f t="shared" si="106"/>
        <v>#N/A</v>
      </c>
      <c r="K289" s="366" t="e">
        <f t="shared" si="106"/>
        <v>#N/A</v>
      </c>
      <c r="L289" s="366" t="e">
        <f t="shared" si="106"/>
        <v>#N/A</v>
      </c>
      <c r="M289" s="366" t="e">
        <f t="shared" si="106"/>
        <v>#N/A</v>
      </c>
      <c r="N289" s="366" t="e">
        <f t="shared" si="106"/>
        <v>#N/A</v>
      </c>
      <c r="O289" s="366" t="e">
        <f t="shared" si="106"/>
        <v>#N/A</v>
      </c>
      <c r="P289" s="366" t="e">
        <f t="shared" si="106"/>
        <v>#N/A</v>
      </c>
      <c r="Q289" s="366" t="e">
        <f t="shared" si="106"/>
        <v>#N/A</v>
      </c>
      <c r="R289" s="366" t="e">
        <f t="shared" si="106"/>
        <v>#N/A</v>
      </c>
      <c r="S289" s="366" t="e">
        <f t="shared" si="106"/>
        <v>#N/A</v>
      </c>
      <c r="T289" s="366" t="e">
        <f t="shared" si="106"/>
        <v>#N/A</v>
      </c>
      <c r="U289" s="366" t="e">
        <f t="shared" si="106"/>
        <v>#N/A</v>
      </c>
      <c r="V289" s="366" t="e">
        <f t="shared" si="106"/>
        <v>#N/A</v>
      </c>
      <c r="W289" s="366" t="e">
        <f t="shared" si="106"/>
        <v>#N/A</v>
      </c>
      <c r="X289" s="366" t="e">
        <f t="shared" si="106"/>
        <v>#N/A</v>
      </c>
      <c r="Y289" s="366" t="e">
        <f t="shared" si="106"/>
        <v>#N/A</v>
      </c>
      <c r="Z289" s="366" t="e">
        <f t="shared" si="106"/>
        <v>#N/A</v>
      </c>
      <c r="AA289" s="366" t="e">
        <f t="shared" si="106"/>
        <v>#N/A</v>
      </c>
      <c r="AB289" s="366" t="e">
        <f t="shared" si="106"/>
        <v>#N/A</v>
      </c>
      <c r="AC289" s="366" t="e">
        <f t="shared" si="106"/>
        <v>#N/A</v>
      </c>
      <c r="AD289" s="366" t="e">
        <f t="shared" si="106"/>
        <v>#N/A</v>
      </c>
      <c r="AE289" s="366" t="e">
        <f t="shared" si="106"/>
        <v>#N/A</v>
      </c>
      <c r="AF289" s="366" t="e">
        <f t="shared" si="106"/>
        <v>#N/A</v>
      </c>
      <c r="AG289" s="366" t="e">
        <f t="shared" si="106"/>
        <v>#N/A</v>
      </c>
      <c r="AH289" s="366" t="e">
        <f t="shared" si="106"/>
        <v>#N/A</v>
      </c>
      <c r="AI289" s="366" t="e">
        <f t="shared" si="106"/>
        <v>#N/A</v>
      </c>
      <c r="AJ289" s="366" t="e">
        <f t="shared" si="106"/>
        <v>#N/A</v>
      </c>
      <c r="AK289" s="366" t="e">
        <f t="shared" si="106"/>
        <v>#N/A</v>
      </c>
      <c r="AL289" s="366" t="e">
        <f t="shared" si="106"/>
        <v>#N/A</v>
      </c>
      <c r="AM289" s="366" t="e">
        <f t="shared" si="106"/>
        <v>#N/A</v>
      </c>
      <c r="AN289" s="366" t="e">
        <f t="shared" si="106"/>
        <v>#N/A</v>
      </c>
      <c r="AO289" s="366" t="e">
        <f t="shared" si="106"/>
        <v>#N/A</v>
      </c>
      <c r="AP289" s="366" t="e">
        <f t="shared" si="106"/>
        <v>#N/A</v>
      </c>
    </row>
    <row r="290" spans="1:42" x14ac:dyDescent="0.2">
      <c r="A290" s="33" t="str">
        <f t="shared" si="104"/>
        <v>5-yr SL</v>
      </c>
      <c r="B290" s="228">
        <f t="array" ref="B290">SUM(IF(ISNUMBER(C290:AP290),C290:AP290))</f>
        <v>0</v>
      </c>
      <c r="C290" s="189" t="e">
        <f>C282/100*$Q$249</f>
        <v>#N/A</v>
      </c>
      <c r="D290" s="366" t="e">
        <f t="shared" ref="D290:AP290" si="107">D282/100*$Q$249</f>
        <v>#N/A</v>
      </c>
      <c r="E290" s="366" t="e">
        <f t="shared" si="107"/>
        <v>#N/A</v>
      </c>
      <c r="F290" s="366" t="e">
        <f t="shared" si="107"/>
        <v>#N/A</v>
      </c>
      <c r="G290" s="366" t="e">
        <f t="shared" si="107"/>
        <v>#N/A</v>
      </c>
      <c r="H290" s="366" t="e">
        <f t="shared" si="107"/>
        <v>#N/A</v>
      </c>
      <c r="I290" s="366" t="e">
        <f t="shared" si="107"/>
        <v>#N/A</v>
      </c>
      <c r="J290" s="366" t="e">
        <f t="shared" si="107"/>
        <v>#N/A</v>
      </c>
      <c r="K290" s="366" t="e">
        <f t="shared" si="107"/>
        <v>#N/A</v>
      </c>
      <c r="L290" s="366" t="e">
        <f t="shared" si="107"/>
        <v>#N/A</v>
      </c>
      <c r="M290" s="366" t="e">
        <f t="shared" si="107"/>
        <v>#N/A</v>
      </c>
      <c r="N290" s="366" t="e">
        <f t="shared" si="107"/>
        <v>#N/A</v>
      </c>
      <c r="O290" s="366" t="e">
        <f t="shared" si="107"/>
        <v>#N/A</v>
      </c>
      <c r="P290" s="366" t="e">
        <f t="shared" si="107"/>
        <v>#N/A</v>
      </c>
      <c r="Q290" s="366" t="e">
        <f t="shared" si="107"/>
        <v>#N/A</v>
      </c>
      <c r="R290" s="366" t="e">
        <f t="shared" si="107"/>
        <v>#N/A</v>
      </c>
      <c r="S290" s="366" t="e">
        <f t="shared" si="107"/>
        <v>#N/A</v>
      </c>
      <c r="T290" s="366" t="e">
        <f t="shared" si="107"/>
        <v>#N/A</v>
      </c>
      <c r="U290" s="366" t="e">
        <f t="shared" si="107"/>
        <v>#N/A</v>
      </c>
      <c r="V290" s="366" t="e">
        <f t="shared" si="107"/>
        <v>#N/A</v>
      </c>
      <c r="W290" s="366" t="e">
        <f t="shared" si="107"/>
        <v>#N/A</v>
      </c>
      <c r="X290" s="366" t="e">
        <f t="shared" si="107"/>
        <v>#N/A</v>
      </c>
      <c r="Y290" s="366" t="e">
        <f t="shared" si="107"/>
        <v>#N/A</v>
      </c>
      <c r="Z290" s="366" t="e">
        <f t="shared" si="107"/>
        <v>#N/A</v>
      </c>
      <c r="AA290" s="366" t="e">
        <f t="shared" si="107"/>
        <v>#N/A</v>
      </c>
      <c r="AB290" s="366" t="e">
        <f t="shared" si="107"/>
        <v>#N/A</v>
      </c>
      <c r="AC290" s="366" t="e">
        <f t="shared" si="107"/>
        <v>#N/A</v>
      </c>
      <c r="AD290" s="366" t="e">
        <f t="shared" si="107"/>
        <v>#N/A</v>
      </c>
      <c r="AE290" s="366" t="e">
        <f t="shared" si="107"/>
        <v>#N/A</v>
      </c>
      <c r="AF290" s="366" t="e">
        <f t="shared" si="107"/>
        <v>#N/A</v>
      </c>
      <c r="AG290" s="366" t="e">
        <f t="shared" si="107"/>
        <v>#N/A</v>
      </c>
      <c r="AH290" s="366" t="e">
        <f t="shared" si="107"/>
        <v>#N/A</v>
      </c>
      <c r="AI290" s="366" t="e">
        <f t="shared" si="107"/>
        <v>#N/A</v>
      </c>
      <c r="AJ290" s="366" t="e">
        <f t="shared" si="107"/>
        <v>#N/A</v>
      </c>
      <c r="AK290" s="366" t="e">
        <f t="shared" si="107"/>
        <v>#N/A</v>
      </c>
      <c r="AL290" s="366" t="e">
        <f t="shared" si="107"/>
        <v>#N/A</v>
      </c>
      <c r="AM290" s="366" t="e">
        <f t="shared" si="107"/>
        <v>#N/A</v>
      </c>
      <c r="AN290" s="366" t="e">
        <f t="shared" si="107"/>
        <v>#N/A</v>
      </c>
      <c r="AO290" s="366" t="e">
        <f t="shared" si="107"/>
        <v>#N/A</v>
      </c>
      <c r="AP290" s="366" t="e">
        <f t="shared" si="107"/>
        <v>#N/A</v>
      </c>
    </row>
    <row r="291" spans="1:42" x14ac:dyDescent="0.2">
      <c r="A291" s="33" t="str">
        <f t="shared" si="104"/>
        <v>15-yr SL</v>
      </c>
      <c r="B291" s="228">
        <f t="array" ref="B291">SUM(IF(ISNUMBER(C291:AP291),C291:AP291))</f>
        <v>0</v>
      </c>
      <c r="C291" s="189" t="e">
        <f>C283/100*$Q$250</f>
        <v>#N/A</v>
      </c>
      <c r="D291" s="366" t="e">
        <f t="shared" ref="D291:AP291" si="108">D283/100*$Q$250</f>
        <v>#N/A</v>
      </c>
      <c r="E291" s="366" t="e">
        <f t="shared" si="108"/>
        <v>#N/A</v>
      </c>
      <c r="F291" s="366" t="e">
        <f t="shared" si="108"/>
        <v>#N/A</v>
      </c>
      <c r="G291" s="366" t="e">
        <f t="shared" si="108"/>
        <v>#N/A</v>
      </c>
      <c r="H291" s="366" t="e">
        <f t="shared" si="108"/>
        <v>#N/A</v>
      </c>
      <c r="I291" s="366" t="e">
        <f t="shared" si="108"/>
        <v>#N/A</v>
      </c>
      <c r="J291" s="366" t="e">
        <f t="shared" si="108"/>
        <v>#N/A</v>
      </c>
      <c r="K291" s="366" t="e">
        <f t="shared" si="108"/>
        <v>#N/A</v>
      </c>
      <c r="L291" s="366" t="e">
        <f t="shared" si="108"/>
        <v>#N/A</v>
      </c>
      <c r="M291" s="366" t="e">
        <f t="shared" si="108"/>
        <v>#N/A</v>
      </c>
      <c r="N291" s="366" t="e">
        <f t="shared" si="108"/>
        <v>#N/A</v>
      </c>
      <c r="O291" s="366" t="e">
        <f t="shared" si="108"/>
        <v>#N/A</v>
      </c>
      <c r="P291" s="366" t="e">
        <f t="shared" si="108"/>
        <v>#N/A</v>
      </c>
      <c r="Q291" s="366" t="e">
        <f t="shared" si="108"/>
        <v>#N/A</v>
      </c>
      <c r="R291" s="366" t="e">
        <f t="shared" si="108"/>
        <v>#N/A</v>
      </c>
      <c r="S291" s="366" t="e">
        <f t="shared" si="108"/>
        <v>#N/A</v>
      </c>
      <c r="T291" s="366" t="e">
        <f t="shared" si="108"/>
        <v>#N/A</v>
      </c>
      <c r="U291" s="366" t="e">
        <f t="shared" si="108"/>
        <v>#N/A</v>
      </c>
      <c r="V291" s="366" t="e">
        <f t="shared" si="108"/>
        <v>#N/A</v>
      </c>
      <c r="W291" s="366" t="e">
        <f t="shared" si="108"/>
        <v>#N/A</v>
      </c>
      <c r="X291" s="366" t="e">
        <f t="shared" si="108"/>
        <v>#N/A</v>
      </c>
      <c r="Y291" s="366" t="e">
        <f t="shared" si="108"/>
        <v>#N/A</v>
      </c>
      <c r="Z291" s="366" t="e">
        <f t="shared" si="108"/>
        <v>#N/A</v>
      </c>
      <c r="AA291" s="366" t="e">
        <f t="shared" si="108"/>
        <v>#N/A</v>
      </c>
      <c r="AB291" s="366" t="e">
        <f t="shared" si="108"/>
        <v>#N/A</v>
      </c>
      <c r="AC291" s="366" t="e">
        <f t="shared" si="108"/>
        <v>#N/A</v>
      </c>
      <c r="AD291" s="366" t="e">
        <f t="shared" si="108"/>
        <v>#N/A</v>
      </c>
      <c r="AE291" s="366" t="e">
        <f t="shared" si="108"/>
        <v>#N/A</v>
      </c>
      <c r="AF291" s="366" t="e">
        <f t="shared" si="108"/>
        <v>#N/A</v>
      </c>
      <c r="AG291" s="366" t="e">
        <f t="shared" si="108"/>
        <v>#N/A</v>
      </c>
      <c r="AH291" s="366" t="e">
        <f t="shared" si="108"/>
        <v>#N/A</v>
      </c>
      <c r="AI291" s="366" t="e">
        <f t="shared" si="108"/>
        <v>#N/A</v>
      </c>
      <c r="AJ291" s="366" t="e">
        <f t="shared" si="108"/>
        <v>#N/A</v>
      </c>
      <c r="AK291" s="366" t="e">
        <f t="shared" si="108"/>
        <v>#N/A</v>
      </c>
      <c r="AL291" s="366" t="e">
        <f t="shared" si="108"/>
        <v>#N/A</v>
      </c>
      <c r="AM291" s="366" t="e">
        <f t="shared" si="108"/>
        <v>#N/A</v>
      </c>
      <c r="AN291" s="366" t="e">
        <f t="shared" si="108"/>
        <v>#N/A</v>
      </c>
      <c r="AO291" s="366" t="e">
        <f t="shared" si="108"/>
        <v>#N/A</v>
      </c>
      <c r="AP291" s="366" t="e">
        <f t="shared" si="108"/>
        <v>#N/A</v>
      </c>
    </row>
    <row r="292" spans="1:42" x14ac:dyDescent="0.2">
      <c r="A292" s="33" t="str">
        <f t="shared" si="104"/>
        <v>20-yr SL</v>
      </c>
      <c r="B292" s="228">
        <f t="array" ref="B292">SUM(IF(ISNUMBER(C292:AP292),C292:AP292))</f>
        <v>0</v>
      </c>
      <c r="C292" s="189" t="e">
        <f>C284/100*$Q$251</f>
        <v>#N/A</v>
      </c>
      <c r="D292" s="366" t="e">
        <f t="shared" ref="D292:AP292" si="109">D284/100*$Q$251</f>
        <v>#N/A</v>
      </c>
      <c r="E292" s="366" t="e">
        <f t="shared" si="109"/>
        <v>#N/A</v>
      </c>
      <c r="F292" s="366" t="e">
        <f t="shared" si="109"/>
        <v>#N/A</v>
      </c>
      <c r="G292" s="366" t="e">
        <f t="shared" si="109"/>
        <v>#N/A</v>
      </c>
      <c r="H292" s="366" t="e">
        <f t="shared" si="109"/>
        <v>#N/A</v>
      </c>
      <c r="I292" s="366" t="e">
        <f t="shared" si="109"/>
        <v>#N/A</v>
      </c>
      <c r="J292" s="366" t="e">
        <f t="shared" si="109"/>
        <v>#N/A</v>
      </c>
      <c r="K292" s="366" t="e">
        <f t="shared" si="109"/>
        <v>#N/A</v>
      </c>
      <c r="L292" s="366" t="e">
        <f t="shared" si="109"/>
        <v>#N/A</v>
      </c>
      <c r="M292" s="366" t="e">
        <f t="shared" si="109"/>
        <v>#N/A</v>
      </c>
      <c r="N292" s="366" t="e">
        <f t="shared" si="109"/>
        <v>#N/A</v>
      </c>
      <c r="O292" s="366" t="e">
        <f t="shared" si="109"/>
        <v>#N/A</v>
      </c>
      <c r="P292" s="366" t="e">
        <f t="shared" si="109"/>
        <v>#N/A</v>
      </c>
      <c r="Q292" s="366" t="e">
        <f t="shared" si="109"/>
        <v>#N/A</v>
      </c>
      <c r="R292" s="366" t="e">
        <f t="shared" si="109"/>
        <v>#N/A</v>
      </c>
      <c r="S292" s="366" t="e">
        <f t="shared" si="109"/>
        <v>#N/A</v>
      </c>
      <c r="T292" s="366" t="e">
        <f t="shared" si="109"/>
        <v>#N/A</v>
      </c>
      <c r="U292" s="366" t="e">
        <f t="shared" si="109"/>
        <v>#N/A</v>
      </c>
      <c r="V292" s="366" t="e">
        <f t="shared" si="109"/>
        <v>#N/A</v>
      </c>
      <c r="W292" s="366" t="e">
        <f t="shared" si="109"/>
        <v>#N/A</v>
      </c>
      <c r="X292" s="366" t="e">
        <f t="shared" si="109"/>
        <v>#N/A</v>
      </c>
      <c r="Y292" s="366" t="e">
        <f t="shared" si="109"/>
        <v>#N/A</v>
      </c>
      <c r="Z292" s="366" t="e">
        <f t="shared" si="109"/>
        <v>#N/A</v>
      </c>
      <c r="AA292" s="366" t="e">
        <f t="shared" si="109"/>
        <v>#N/A</v>
      </c>
      <c r="AB292" s="366" t="e">
        <f t="shared" si="109"/>
        <v>#N/A</v>
      </c>
      <c r="AC292" s="366" t="e">
        <f t="shared" si="109"/>
        <v>#N/A</v>
      </c>
      <c r="AD292" s="366" t="e">
        <f t="shared" si="109"/>
        <v>#N/A</v>
      </c>
      <c r="AE292" s="366" t="e">
        <f t="shared" si="109"/>
        <v>#N/A</v>
      </c>
      <c r="AF292" s="366" t="e">
        <f t="shared" si="109"/>
        <v>#N/A</v>
      </c>
      <c r="AG292" s="366" t="e">
        <f t="shared" si="109"/>
        <v>#N/A</v>
      </c>
      <c r="AH292" s="366" t="e">
        <f t="shared" si="109"/>
        <v>#N/A</v>
      </c>
      <c r="AI292" s="366" t="e">
        <f t="shared" si="109"/>
        <v>#N/A</v>
      </c>
      <c r="AJ292" s="366" t="e">
        <f t="shared" si="109"/>
        <v>#N/A</v>
      </c>
      <c r="AK292" s="366" t="e">
        <f t="shared" si="109"/>
        <v>#N/A</v>
      </c>
      <c r="AL292" s="366" t="e">
        <f t="shared" si="109"/>
        <v>#N/A</v>
      </c>
      <c r="AM292" s="366" t="e">
        <f t="shared" si="109"/>
        <v>#N/A</v>
      </c>
      <c r="AN292" s="366" t="e">
        <f t="shared" si="109"/>
        <v>#N/A</v>
      </c>
      <c r="AO292" s="366" t="e">
        <f t="shared" si="109"/>
        <v>#N/A</v>
      </c>
      <c r="AP292" s="366" t="e">
        <f t="shared" si="109"/>
        <v>#N/A</v>
      </c>
    </row>
    <row r="293" spans="1:42" x14ac:dyDescent="0.2">
      <c r="A293" s="33" t="str">
        <f t="shared" si="104"/>
        <v>39-yr SL</v>
      </c>
      <c r="B293" s="228">
        <f>SUM(IF(ISNUMBER(C293:AP293),C293:AP293))</f>
        <v>0</v>
      </c>
      <c r="C293" s="189" t="e">
        <f>C285/100*$Q$252</f>
        <v>#N/A</v>
      </c>
      <c r="D293" s="366" t="e">
        <f t="shared" ref="D293:AP293" si="110">D285/100*$Q$252</f>
        <v>#N/A</v>
      </c>
      <c r="E293" s="366" t="e">
        <f t="shared" si="110"/>
        <v>#N/A</v>
      </c>
      <c r="F293" s="366" t="e">
        <f t="shared" si="110"/>
        <v>#N/A</v>
      </c>
      <c r="G293" s="366" t="e">
        <f t="shared" si="110"/>
        <v>#N/A</v>
      </c>
      <c r="H293" s="366" t="e">
        <f t="shared" si="110"/>
        <v>#N/A</v>
      </c>
      <c r="I293" s="366" t="e">
        <f t="shared" si="110"/>
        <v>#N/A</v>
      </c>
      <c r="J293" s="366" t="e">
        <f t="shared" si="110"/>
        <v>#N/A</v>
      </c>
      <c r="K293" s="366" t="e">
        <f t="shared" si="110"/>
        <v>#N/A</v>
      </c>
      <c r="L293" s="366" t="e">
        <f t="shared" si="110"/>
        <v>#N/A</v>
      </c>
      <c r="M293" s="366" t="e">
        <f t="shared" si="110"/>
        <v>#N/A</v>
      </c>
      <c r="N293" s="366" t="e">
        <f t="shared" si="110"/>
        <v>#N/A</v>
      </c>
      <c r="O293" s="366" t="e">
        <f t="shared" si="110"/>
        <v>#N/A</v>
      </c>
      <c r="P293" s="366" t="e">
        <f t="shared" si="110"/>
        <v>#N/A</v>
      </c>
      <c r="Q293" s="366" t="e">
        <f t="shared" si="110"/>
        <v>#N/A</v>
      </c>
      <c r="R293" s="366" t="e">
        <f t="shared" si="110"/>
        <v>#N/A</v>
      </c>
      <c r="S293" s="366" t="e">
        <f t="shared" si="110"/>
        <v>#N/A</v>
      </c>
      <c r="T293" s="366" t="e">
        <f t="shared" si="110"/>
        <v>#N/A</v>
      </c>
      <c r="U293" s="366" t="e">
        <f t="shared" si="110"/>
        <v>#N/A</v>
      </c>
      <c r="V293" s="366" t="e">
        <f t="shared" si="110"/>
        <v>#N/A</v>
      </c>
      <c r="W293" s="366" t="e">
        <f t="shared" si="110"/>
        <v>#N/A</v>
      </c>
      <c r="X293" s="366" t="e">
        <f t="shared" si="110"/>
        <v>#N/A</v>
      </c>
      <c r="Y293" s="366" t="e">
        <f t="shared" si="110"/>
        <v>#N/A</v>
      </c>
      <c r="Z293" s="366" t="e">
        <f t="shared" si="110"/>
        <v>#N/A</v>
      </c>
      <c r="AA293" s="366" t="e">
        <f t="shared" si="110"/>
        <v>#N/A</v>
      </c>
      <c r="AB293" s="366" t="e">
        <f t="shared" si="110"/>
        <v>#N/A</v>
      </c>
      <c r="AC293" s="366" t="e">
        <f t="shared" si="110"/>
        <v>#N/A</v>
      </c>
      <c r="AD293" s="366" t="e">
        <f t="shared" si="110"/>
        <v>#N/A</v>
      </c>
      <c r="AE293" s="366" t="e">
        <f t="shared" si="110"/>
        <v>#N/A</v>
      </c>
      <c r="AF293" s="366" t="e">
        <f t="shared" si="110"/>
        <v>#N/A</v>
      </c>
      <c r="AG293" s="366" t="e">
        <f t="shared" si="110"/>
        <v>#N/A</v>
      </c>
      <c r="AH293" s="366" t="e">
        <f t="shared" si="110"/>
        <v>#N/A</v>
      </c>
      <c r="AI293" s="366" t="e">
        <f t="shared" si="110"/>
        <v>#N/A</v>
      </c>
      <c r="AJ293" s="366" t="e">
        <f t="shared" si="110"/>
        <v>#N/A</v>
      </c>
      <c r="AK293" s="366" t="e">
        <f t="shared" si="110"/>
        <v>#N/A</v>
      </c>
      <c r="AL293" s="366" t="e">
        <f t="shared" si="110"/>
        <v>#N/A</v>
      </c>
      <c r="AM293" s="366" t="e">
        <f t="shared" si="110"/>
        <v>#N/A</v>
      </c>
      <c r="AN293" s="366" t="e">
        <f t="shared" si="110"/>
        <v>#N/A</v>
      </c>
      <c r="AO293" s="366" t="e">
        <f t="shared" si="110"/>
        <v>#N/A</v>
      </c>
      <c r="AP293" s="366" t="e">
        <f t="shared" si="110"/>
        <v>#N/A</v>
      </c>
    </row>
    <row r="294" spans="1:42" x14ac:dyDescent="0.2">
      <c r="A294" s="33" t="s">
        <v>331</v>
      </c>
      <c r="B294" s="377">
        <f>SUM(IF(ISNUMBER(C294:AP294),C294:AP294))</f>
        <v>0</v>
      </c>
      <c r="C294" s="366">
        <f t="shared" ref="C294:AP294" si="111">IF(C2&lt;=analysis_period,C286/100*$Q$253,0)</f>
        <v>0</v>
      </c>
      <c r="D294" s="366">
        <f t="shared" si="111"/>
        <v>0</v>
      </c>
      <c r="E294" s="366">
        <f t="shared" si="111"/>
        <v>0</v>
      </c>
      <c r="F294" s="366">
        <f t="shared" si="111"/>
        <v>0</v>
      </c>
      <c r="G294" s="366">
        <f t="shared" si="111"/>
        <v>0</v>
      </c>
      <c r="H294" s="366">
        <f t="shared" si="111"/>
        <v>0</v>
      </c>
      <c r="I294" s="366">
        <f t="shared" si="111"/>
        <v>0</v>
      </c>
      <c r="J294" s="366">
        <f t="shared" si="111"/>
        <v>0</v>
      </c>
      <c r="K294" s="366">
        <f t="shared" si="111"/>
        <v>0</v>
      </c>
      <c r="L294" s="366">
        <f t="shared" si="111"/>
        <v>0</v>
      </c>
      <c r="M294" s="366">
        <f t="shared" si="111"/>
        <v>0</v>
      </c>
      <c r="N294" s="366">
        <f t="shared" si="111"/>
        <v>0</v>
      </c>
      <c r="O294" s="366">
        <f t="shared" si="111"/>
        <v>0</v>
      </c>
      <c r="P294" s="366">
        <f t="shared" si="111"/>
        <v>0</v>
      </c>
      <c r="Q294" s="366">
        <f t="shared" si="111"/>
        <v>0</v>
      </c>
      <c r="R294" s="366">
        <f t="shared" si="111"/>
        <v>0</v>
      </c>
      <c r="S294" s="366">
        <f t="shared" si="111"/>
        <v>0</v>
      </c>
      <c r="T294" s="366">
        <f t="shared" si="111"/>
        <v>0</v>
      </c>
      <c r="U294" s="366">
        <f t="shared" si="111"/>
        <v>0</v>
      </c>
      <c r="V294" s="366">
        <f t="shared" si="111"/>
        <v>0</v>
      </c>
      <c r="W294" s="366">
        <f t="shared" si="111"/>
        <v>0</v>
      </c>
      <c r="X294" s="366">
        <f t="shared" si="111"/>
        <v>0</v>
      </c>
      <c r="Y294" s="366">
        <f t="shared" si="111"/>
        <v>0</v>
      </c>
      <c r="Z294" s="366">
        <f t="shared" si="111"/>
        <v>0</v>
      </c>
      <c r="AA294" s="366">
        <f t="shared" si="111"/>
        <v>0</v>
      </c>
      <c r="AB294" s="366">
        <f t="shared" si="111"/>
        <v>0</v>
      </c>
      <c r="AC294" s="366">
        <f t="shared" si="111"/>
        <v>0</v>
      </c>
      <c r="AD294" s="366">
        <f t="shared" si="111"/>
        <v>0</v>
      </c>
      <c r="AE294" s="366">
        <f t="shared" si="111"/>
        <v>0</v>
      </c>
      <c r="AF294" s="366">
        <f t="shared" si="111"/>
        <v>0</v>
      </c>
      <c r="AG294" s="366">
        <f t="shared" si="111"/>
        <v>0</v>
      </c>
      <c r="AH294" s="366">
        <f t="shared" si="111"/>
        <v>0</v>
      </c>
      <c r="AI294" s="366">
        <f t="shared" si="111"/>
        <v>0</v>
      </c>
      <c r="AJ294" s="366">
        <f t="shared" si="111"/>
        <v>0</v>
      </c>
      <c r="AK294" s="366">
        <f t="shared" si="111"/>
        <v>0</v>
      </c>
      <c r="AL294" s="366">
        <f t="shared" si="111"/>
        <v>0</v>
      </c>
      <c r="AM294" s="366">
        <f t="shared" si="111"/>
        <v>0</v>
      </c>
      <c r="AN294" s="366">
        <f t="shared" si="111"/>
        <v>0</v>
      </c>
      <c r="AO294" s="366">
        <f t="shared" si="111"/>
        <v>0</v>
      </c>
      <c r="AP294" s="366">
        <f t="shared" si="111"/>
        <v>0</v>
      </c>
    </row>
    <row r="295" spans="1:42" x14ac:dyDescent="0.2">
      <c r="A295" s="33" t="s">
        <v>87</v>
      </c>
      <c r="B295" s="229">
        <f t="shared" ref="B295" si="112">SUM(C295:AP295)</f>
        <v>0</v>
      </c>
      <c r="C295" s="195">
        <f>P254</f>
        <v>0</v>
      </c>
      <c r="D295" s="195">
        <v>0</v>
      </c>
      <c r="E295" s="195">
        <v>0</v>
      </c>
      <c r="F295" s="195">
        <v>0</v>
      </c>
      <c r="G295" s="195">
        <v>0</v>
      </c>
      <c r="H295" s="195">
        <v>0</v>
      </c>
      <c r="I295" s="195">
        <v>0</v>
      </c>
      <c r="J295" s="195">
        <v>0</v>
      </c>
      <c r="K295" s="195">
        <v>0</v>
      </c>
      <c r="L295" s="195">
        <v>0</v>
      </c>
      <c r="M295" s="195">
        <v>0</v>
      </c>
      <c r="N295" s="195">
        <v>0</v>
      </c>
      <c r="O295" s="195">
        <v>0</v>
      </c>
      <c r="P295" s="195">
        <v>0</v>
      </c>
      <c r="Q295" s="195">
        <v>0</v>
      </c>
      <c r="R295" s="195">
        <v>0</v>
      </c>
      <c r="S295" s="195">
        <v>0</v>
      </c>
      <c r="T295" s="195">
        <v>0</v>
      </c>
      <c r="U295" s="195">
        <v>0</v>
      </c>
      <c r="V295" s="195">
        <v>0</v>
      </c>
      <c r="W295" s="195">
        <v>0</v>
      </c>
      <c r="X295" s="195">
        <v>0</v>
      </c>
      <c r="Y295" s="195">
        <v>0</v>
      </c>
      <c r="Z295" s="195">
        <v>0</v>
      </c>
      <c r="AA295" s="195">
        <v>0</v>
      </c>
      <c r="AB295" s="195">
        <v>0</v>
      </c>
      <c r="AC295" s="195">
        <v>0</v>
      </c>
      <c r="AD295" s="195">
        <v>0</v>
      </c>
      <c r="AE295" s="195">
        <v>0</v>
      </c>
      <c r="AF295" s="195">
        <v>0</v>
      </c>
      <c r="AG295" s="195">
        <v>0</v>
      </c>
      <c r="AH295" s="195">
        <v>0</v>
      </c>
      <c r="AI295" s="195">
        <v>0</v>
      </c>
      <c r="AJ295" s="195">
        <v>0</v>
      </c>
      <c r="AK295" s="195">
        <v>0</v>
      </c>
      <c r="AL295" s="195">
        <v>0</v>
      </c>
      <c r="AM295" s="195">
        <v>0</v>
      </c>
      <c r="AN295" s="195">
        <v>0</v>
      </c>
      <c r="AO295" s="195">
        <v>0</v>
      </c>
      <c r="AP295" s="195">
        <v>0</v>
      </c>
    </row>
    <row r="296" spans="1:42" x14ac:dyDescent="0.2">
      <c r="A296" s="32"/>
      <c r="B296" s="230">
        <f t="array" ref="B296">SUM(IF(ISNUMBER(C296:AP296),C296:AP296))</f>
        <v>0</v>
      </c>
      <c r="C296" s="189" t="e">
        <f>SUM(C288:C295)</f>
        <v>#N/A</v>
      </c>
      <c r="D296" s="189" t="e">
        <f>SUM(D288:D295)</f>
        <v>#N/A</v>
      </c>
      <c r="E296" s="189" t="e">
        <f t="shared" ref="E296:AP296" si="113">SUM(E288:E295)</f>
        <v>#N/A</v>
      </c>
      <c r="F296" s="189" t="e">
        <f t="shared" si="113"/>
        <v>#N/A</v>
      </c>
      <c r="G296" s="189" t="e">
        <f t="shared" si="113"/>
        <v>#N/A</v>
      </c>
      <c r="H296" s="189" t="e">
        <f t="shared" si="113"/>
        <v>#N/A</v>
      </c>
      <c r="I296" s="189" t="e">
        <f t="shared" si="113"/>
        <v>#N/A</v>
      </c>
      <c r="J296" s="189" t="e">
        <f t="shared" si="113"/>
        <v>#N/A</v>
      </c>
      <c r="K296" s="189" t="e">
        <f t="shared" si="113"/>
        <v>#N/A</v>
      </c>
      <c r="L296" s="189" t="e">
        <f t="shared" si="113"/>
        <v>#N/A</v>
      </c>
      <c r="M296" s="189" t="e">
        <f t="shared" si="113"/>
        <v>#N/A</v>
      </c>
      <c r="N296" s="189" t="e">
        <f t="shared" si="113"/>
        <v>#N/A</v>
      </c>
      <c r="O296" s="189" t="e">
        <f t="shared" si="113"/>
        <v>#N/A</v>
      </c>
      <c r="P296" s="189" t="e">
        <f t="shared" si="113"/>
        <v>#N/A</v>
      </c>
      <c r="Q296" s="189" t="e">
        <f t="shared" si="113"/>
        <v>#N/A</v>
      </c>
      <c r="R296" s="189" t="e">
        <f t="shared" si="113"/>
        <v>#N/A</v>
      </c>
      <c r="S296" s="189" t="e">
        <f t="shared" si="113"/>
        <v>#N/A</v>
      </c>
      <c r="T296" s="189" t="e">
        <f t="shared" si="113"/>
        <v>#N/A</v>
      </c>
      <c r="U296" s="189" t="e">
        <f t="shared" si="113"/>
        <v>#N/A</v>
      </c>
      <c r="V296" s="189" t="e">
        <f t="shared" si="113"/>
        <v>#N/A</v>
      </c>
      <c r="W296" s="189" t="e">
        <f t="shared" si="113"/>
        <v>#N/A</v>
      </c>
      <c r="X296" s="189" t="e">
        <f t="shared" si="113"/>
        <v>#N/A</v>
      </c>
      <c r="Y296" s="189" t="e">
        <f t="shared" si="113"/>
        <v>#N/A</v>
      </c>
      <c r="Z296" s="189" t="e">
        <f t="shared" si="113"/>
        <v>#N/A</v>
      </c>
      <c r="AA296" s="189" t="e">
        <f t="shared" si="113"/>
        <v>#N/A</v>
      </c>
      <c r="AB296" s="189" t="e">
        <f t="shared" si="113"/>
        <v>#N/A</v>
      </c>
      <c r="AC296" s="189" t="e">
        <f t="shared" si="113"/>
        <v>#N/A</v>
      </c>
      <c r="AD296" s="189" t="e">
        <f t="shared" si="113"/>
        <v>#N/A</v>
      </c>
      <c r="AE296" s="189" t="e">
        <f t="shared" si="113"/>
        <v>#N/A</v>
      </c>
      <c r="AF296" s="189" t="e">
        <f t="shared" si="113"/>
        <v>#N/A</v>
      </c>
      <c r="AG296" s="189" t="e">
        <f t="shared" si="113"/>
        <v>#N/A</v>
      </c>
      <c r="AH296" s="189" t="e">
        <f t="shared" si="113"/>
        <v>#N/A</v>
      </c>
      <c r="AI296" s="189" t="e">
        <f t="shared" si="113"/>
        <v>#N/A</v>
      </c>
      <c r="AJ296" s="189" t="e">
        <f t="shared" si="113"/>
        <v>#N/A</v>
      </c>
      <c r="AK296" s="189" t="e">
        <f t="shared" si="113"/>
        <v>#N/A</v>
      </c>
      <c r="AL296" s="189" t="e">
        <f t="shared" si="113"/>
        <v>#N/A</v>
      </c>
      <c r="AM296" s="189" t="e">
        <f t="shared" si="113"/>
        <v>#N/A</v>
      </c>
      <c r="AN296" s="189" t="e">
        <f t="shared" si="113"/>
        <v>#N/A</v>
      </c>
      <c r="AO296" s="189" t="e">
        <f t="shared" si="113"/>
        <v>#N/A</v>
      </c>
      <c r="AP296" s="189" t="e">
        <f t="shared" si="113"/>
        <v>#N/A</v>
      </c>
    </row>
    <row r="297" spans="1:42" s="122" customFormat="1" x14ac:dyDescent="0.2">
      <c r="A297" s="32"/>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c r="AA297" s="203"/>
      <c r="AB297" s="203"/>
      <c r="AC297" s="203"/>
      <c r="AD297" s="203"/>
      <c r="AE297" s="203"/>
      <c r="AF297" s="203"/>
      <c r="AG297" s="203"/>
      <c r="AH297" s="203"/>
      <c r="AI297" s="203"/>
      <c r="AJ297" s="203"/>
      <c r="AK297" s="203"/>
      <c r="AL297" s="203"/>
      <c r="AM297" s="203"/>
      <c r="AN297" s="203"/>
      <c r="AO297" s="203"/>
      <c r="AP297" s="203"/>
    </row>
    <row r="298" spans="1:42" s="122" customFormat="1" x14ac:dyDescent="0.2">
      <c r="A298" s="30" t="s">
        <v>74</v>
      </c>
      <c r="C298" s="203"/>
      <c r="D298" s="203"/>
      <c r="E298" s="203"/>
      <c r="F298" s="203"/>
      <c r="G298" s="203"/>
      <c r="H298" s="203"/>
      <c r="I298" s="203"/>
      <c r="J298" s="203"/>
      <c r="K298" s="203"/>
      <c r="L298" s="203"/>
      <c r="M298" s="203"/>
      <c r="N298" s="203"/>
      <c r="O298" s="203"/>
      <c r="P298" s="203"/>
      <c r="Q298" s="203"/>
      <c r="R298" s="203"/>
      <c r="S298" s="203"/>
      <c r="T298" s="203"/>
      <c r="U298" s="203"/>
      <c r="V298" s="203"/>
      <c r="W298" s="203"/>
      <c r="X298" s="203"/>
      <c r="Y298" s="203"/>
      <c r="Z298" s="203"/>
      <c r="AA298" s="203"/>
      <c r="AB298" s="203"/>
      <c r="AC298" s="203"/>
      <c r="AD298" s="203"/>
      <c r="AE298" s="203"/>
      <c r="AF298" s="203"/>
      <c r="AG298" s="203"/>
      <c r="AH298" s="203"/>
      <c r="AI298" s="203"/>
      <c r="AJ298" s="203"/>
      <c r="AK298" s="203"/>
      <c r="AL298" s="203"/>
      <c r="AM298" s="203"/>
      <c r="AN298" s="203"/>
      <c r="AO298" s="203"/>
      <c r="AP298" s="203"/>
    </row>
    <row r="299" spans="1:42" x14ac:dyDescent="0.2">
      <c r="A299" s="32" t="s">
        <v>76</v>
      </c>
      <c r="B299" s="37" t="str">
        <f>equip_reserve_depr_sta</f>
        <v>5-yr MACRS</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77</v>
      </c>
      <c r="B300" s="232">
        <f t="shared" ref="B300:AP300" si="114">B2</f>
        <v>0</v>
      </c>
      <c r="C300" s="232" t="str">
        <f t="shared" si="114"/>
        <v/>
      </c>
      <c r="D300" s="232" t="str">
        <f t="shared" si="114"/>
        <v/>
      </c>
      <c r="E300" s="232" t="str">
        <f t="shared" si="114"/>
        <v/>
      </c>
      <c r="F300" s="232" t="str">
        <f t="shared" si="114"/>
        <v/>
      </c>
      <c r="G300" s="232" t="str">
        <f t="shared" si="114"/>
        <v/>
      </c>
      <c r="H300" s="232" t="str">
        <f t="shared" si="114"/>
        <v/>
      </c>
      <c r="I300" s="232" t="str">
        <f t="shared" si="114"/>
        <v/>
      </c>
      <c r="J300" s="232" t="str">
        <f t="shared" si="114"/>
        <v/>
      </c>
      <c r="K300" s="232" t="str">
        <f t="shared" si="114"/>
        <v/>
      </c>
      <c r="L300" s="232" t="str">
        <f t="shared" si="114"/>
        <v/>
      </c>
      <c r="M300" s="232" t="str">
        <f t="shared" si="114"/>
        <v/>
      </c>
      <c r="N300" s="232" t="str">
        <f t="shared" si="114"/>
        <v/>
      </c>
      <c r="O300" s="232" t="str">
        <f t="shared" si="114"/>
        <v/>
      </c>
      <c r="P300" s="232" t="str">
        <f t="shared" si="114"/>
        <v/>
      </c>
      <c r="Q300" s="232" t="str">
        <f t="shared" si="114"/>
        <v/>
      </c>
      <c r="R300" s="232" t="str">
        <f t="shared" si="114"/>
        <v/>
      </c>
      <c r="S300" s="232" t="str">
        <f t="shared" si="114"/>
        <v/>
      </c>
      <c r="T300" s="232" t="str">
        <f t="shared" si="114"/>
        <v/>
      </c>
      <c r="U300" s="232" t="str">
        <f t="shared" si="114"/>
        <v/>
      </c>
      <c r="V300" s="232" t="str">
        <f t="shared" si="114"/>
        <v/>
      </c>
      <c r="W300" s="232" t="str">
        <f t="shared" si="114"/>
        <v/>
      </c>
      <c r="X300" s="232" t="str">
        <f t="shared" si="114"/>
        <v/>
      </c>
      <c r="Y300" s="232" t="str">
        <f t="shared" si="114"/>
        <v/>
      </c>
      <c r="Z300" s="232" t="str">
        <f t="shared" si="114"/>
        <v/>
      </c>
      <c r="AA300" s="232" t="str">
        <f t="shared" si="114"/>
        <v/>
      </c>
      <c r="AB300" s="232" t="str">
        <f t="shared" si="114"/>
        <v/>
      </c>
      <c r="AC300" s="232" t="str">
        <f t="shared" si="114"/>
        <v/>
      </c>
      <c r="AD300" s="232" t="str">
        <f t="shared" si="114"/>
        <v/>
      </c>
      <c r="AE300" s="232" t="str">
        <f t="shared" si="114"/>
        <v/>
      </c>
      <c r="AF300" s="232" t="str">
        <f t="shared" si="114"/>
        <v/>
      </c>
      <c r="AG300" s="232" t="str">
        <f t="shared" si="114"/>
        <v/>
      </c>
      <c r="AH300" s="232" t="str">
        <f t="shared" si="114"/>
        <v/>
      </c>
      <c r="AI300" s="232" t="str">
        <f t="shared" si="114"/>
        <v/>
      </c>
      <c r="AJ300" s="232" t="str">
        <f t="shared" si="114"/>
        <v/>
      </c>
      <c r="AK300" s="232" t="str">
        <f t="shared" si="114"/>
        <v/>
      </c>
      <c r="AL300" s="232" t="str">
        <f t="shared" si="114"/>
        <v/>
      </c>
      <c r="AM300" s="232" t="str">
        <f t="shared" si="114"/>
        <v/>
      </c>
      <c r="AN300" s="232" t="str">
        <f t="shared" si="114"/>
        <v/>
      </c>
      <c r="AO300" s="232" t="str">
        <f t="shared" si="114"/>
        <v/>
      </c>
      <c r="AP300" s="232" t="str">
        <f t="shared" si="114"/>
        <v/>
      </c>
    </row>
    <row r="301" spans="1:42" x14ac:dyDescent="0.2">
      <c r="A301" s="32" t="s">
        <v>192</v>
      </c>
      <c r="B301" s="231">
        <v>0</v>
      </c>
      <c r="C301" s="224" t="e">
        <f t="shared" ref="C301:AP301" si="115">IF($B$299=$A280,C280,0)+IF($B$299=$A281,C281,0)+IF($B$299=$A282,C282,0)+IF($B$299=$A283,C283,0)+IF($B$299=$A284,C284,0)+IF($B$299=$A285,C285,0)</f>
        <v>#N/A</v>
      </c>
      <c r="D301" s="224" t="e">
        <f t="shared" si="115"/>
        <v>#N/A</v>
      </c>
      <c r="E301" s="224" t="e">
        <f t="shared" si="115"/>
        <v>#N/A</v>
      </c>
      <c r="F301" s="224" t="e">
        <f t="shared" si="115"/>
        <v>#N/A</v>
      </c>
      <c r="G301" s="224" t="e">
        <f t="shared" si="115"/>
        <v>#N/A</v>
      </c>
      <c r="H301" s="224" t="e">
        <f t="shared" si="115"/>
        <v>#N/A</v>
      </c>
      <c r="I301" s="224" t="e">
        <f t="shared" si="115"/>
        <v>#N/A</v>
      </c>
      <c r="J301" s="224" t="e">
        <f t="shared" si="115"/>
        <v>#N/A</v>
      </c>
      <c r="K301" s="224" t="e">
        <f t="shared" si="115"/>
        <v>#N/A</v>
      </c>
      <c r="L301" s="224" t="e">
        <f t="shared" si="115"/>
        <v>#N/A</v>
      </c>
      <c r="M301" s="224" t="e">
        <f t="shared" si="115"/>
        <v>#N/A</v>
      </c>
      <c r="N301" s="224" t="e">
        <f t="shared" si="115"/>
        <v>#N/A</v>
      </c>
      <c r="O301" s="224" t="e">
        <f t="shared" si="115"/>
        <v>#N/A</v>
      </c>
      <c r="P301" s="224" t="e">
        <f t="shared" si="115"/>
        <v>#N/A</v>
      </c>
      <c r="Q301" s="224" t="e">
        <f t="shared" si="115"/>
        <v>#N/A</v>
      </c>
      <c r="R301" s="224" t="e">
        <f t="shared" si="115"/>
        <v>#N/A</v>
      </c>
      <c r="S301" s="224" t="e">
        <f t="shared" si="115"/>
        <v>#N/A</v>
      </c>
      <c r="T301" s="224" t="e">
        <f t="shared" si="115"/>
        <v>#N/A</v>
      </c>
      <c r="U301" s="224" t="e">
        <f t="shared" si="115"/>
        <v>#N/A</v>
      </c>
      <c r="V301" s="224" t="e">
        <f t="shared" si="115"/>
        <v>#N/A</v>
      </c>
      <c r="W301" s="224" t="e">
        <f t="shared" si="115"/>
        <v>#N/A</v>
      </c>
      <c r="X301" s="224" t="e">
        <f t="shared" si="115"/>
        <v>#N/A</v>
      </c>
      <c r="Y301" s="224" t="e">
        <f t="shared" si="115"/>
        <v>#N/A</v>
      </c>
      <c r="Z301" s="224" t="e">
        <f t="shared" si="115"/>
        <v>#N/A</v>
      </c>
      <c r="AA301" s="224" t="e">
        <f t="shared" si="115"/>
        <v>#N/A</v>
      </c>
      <c r="AB301" s="224" t="e">
        <f t="shared" si="115"/>
        <v>#N/A</v>
      </c>
      <c r="AC301" s="224" t="e">
        <f t="shared" si="115"/>
        <v>#N/A</v>
      </c>
      <c r="AD301" s="224" t="e">
        <f t="shared" si="115"/>
        <v>#N/A</v>
      </c>
      <c r="AE301" s="224" t="e">
        <f t="shared" si="115"/>
        <v>#N/A</v>
      </c>
      <c r="AF301" s="224" t="e">
        <f t="shared" si="115"/>
        <v>#N/A</v>
      </c>
      <c r="AG301" s="224" t="e">
        <f t="shared" si="115"/>
        <v>#N/A</v>
      </c>
      <c r="AH301" s="224" t="e">
        <f t="shared" si="115"/>
        <v>#N/A</v>
      </c>
      <c r="AI301" s="224" t="e">
        <f t="shared" si="115"/>
        <v>#N/A</v>
      </c>
      <c r="AJ301" s="224" t="e">
        <f t="shared" si="115"/>
        <v>#N/A</v>
      </c>
      <c r="AK301" s="224" t="e">
        <f t="shared" si="115"/>
        <v>#N/A</v>
      </c>
      <c r="AL301" s="224" t="e">
        <f t="shared" si="115"/>
        <v>#N/A</v>
      </c>
      <c r="AM301" s="224" t="e">
        <f t="shared" si="115"/>
        <v>#N/A</v>
      </c>
      <c r="AN301" s="224" t="e">
        <f t="shared" si="115"/>
        <v>#N/A</v>
      </c>
      <c r="AO301" s="224" t="e">
        <f t="shared" si="115"/>
        <v>#N/A</v>
      </c>
      <c r="AP301" s="224" t="e">
        <f t="shared" si="115"/>
        <v>#N/A</v>
      </c>
    </row>
    <row r="302" spans="1:42" x14ac:dyDescent="0.2">
      <c r="A302" s="32"/>
      <c r="B302" s="38"/>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row>
    <row r="303" spans="1:42" x14ac:dyDescent="0.2">
      <c r="A303" s="30" t="s">
        <v>89</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32" t="s">
        <v>75</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2">
      <c r="A305" s="4">
        <v>1</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A305+1</f>
        <v>2</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ref="A307:A314" si="116">A306+1</f>
        <v>3</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6"/>
        <v>4</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6"/>
        <v>5</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6"/>
        <v>6</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6"/>
        <v>7</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 t="shared" si="116"/>
        <v>8</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A312+1</f>
        <v>9</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4">
        <f t="shared" si="116"/>
        <v>10</v>
      </c>
      <c r="B314" s="4">
        <v>0</v>
      </c>
      <c r="C314" s="213">
        <f>IF(C$2&lt;=analysis_period,IF(SUM($C635:C635)&gt;0,B314+1,0),0)</f>
        <v>0</v>
      </c>
      <c r="D314" s="213">
        <f>IF(D$2&lt;=analysis_period,IF(SUM($C635:D635)&gt;0,C314+1,0),0)</f>
        <v>0</v>
      </c>
      <c r="E314" s="213">
        <f>IF(E$2&lt;=analysis_period,IF(SUM($C635:E635)&gt;0,D314+1,0),0)</f>
        <v>0</v>
      </c>
      <c r="F314" s="213">
        <f>IF(F$2&lt;=analysis_period,IF(SUM($C635:F635)&gt;0,E314+1,0),0)</f>
        <v>0</v>
      </c>
      <c r="G314" s="213">
        <f>IF(G$2&lt;=analysis_period,IF(SUM($C635:G635)&gt;0,F314+1,0),0)</f>
        <v>0</v>
      </c>
      <c r="H314" s="213">
        <f>IF(H$2&lt;=analysis_period,IF(SUM($C635:H635)&gt;0,G314+1,0),0)</f>
        <v>0</v>
      </c>
      <c r="I314" s="213">
        <f>IF(I$2&lt;=analysis_period,IF(SUM($C635:I635)&gt;0,H314+1,0),0)</f>
        <v>0</v>
      </c>
      <c r="J314" s="213">
        <f>IF(J$2&lt;=analysis_period,IF(SUM($C635:J635)&gt;0,I314+1,0),0)</f>
        <v>0</v>
      </c>
      <c r="K314" s="213">
        <f>IF(K$2&lt;=analysis_period,IF(SUM($C635:K635)&gt;0,J314+1,0),0)</f>
        <v>0</v>
      </c>
      <c r="L314" s="213">
        <f>IF(L$2&lt;=analysis_period,IF(SUM($C635:L635)&gt;0,K314+1,0),0)</f>
        <v>0</v>
      </c>
      <c r="M314" s="213">
        <f>IF(M$2&lt;=analysis_period,IF(SUM($C635:M635)&gt;0,L314+1,0),0)</f>
        <v>0</v>
      </c>
      <c r="N314" s="213">
        <f>IF(N$2&lt;=analysis_period,IF(SUM($C635:N635)&gt;0,M314+1,0),0)</f>
        <v>0</v>
      </c>
      <c r="O314" s="213">
        <f>IF(O$2&lt;=analysis_period,IF(SUM($C635:O635)&gt;0,N314+1,0),0)</f>
        <v>0</v>
      </c>
      <c r="P314" s="213">
        <f>IF(P$2&lt;=analysis_period,IF(SUM($C635:P635)&gt;0,O314+1,0),0)</f>
        <v>0</v>
      </c>
      <c r="Q314" s="213">
        <f>IF(Q$2&lt;=analysis_period,IF(SUM($C635:Q635)&gt;0,P314+1,0),0)</f>
        <v>0</v>
      </c>
      <c r="R314" s="213">
        <f>IF(R$2&lt;=analysis_period,IF(SUM($C635:R635)&gt;0,Q314+1,0),0)</f>
        <v>0</v>
      </c>
      <c r="S314" s="213">
        <f>IF(S$2&lt;=analysis_period,IF(SUM($C635:S635)&gt;0,R314+1,0),0)</f>
        <v>0</v>
      </c>
      <c r="T314" s="213">
        <f>IF(T$2&lt;=analysis_period,IF(SUM($C635:T635)&gt;0,S314+1,0),0)</f>
        <v>0</v>
      </c>
      <c r="U314" s="213">
        <f>IF(U$2&lt;=analysis_period,IF(SUM($C635:U635)&gt;0,T314+1,0),0)</f>
        <v>0</v>
      </c>
      <c r="V314" s="213">
        <f>IF(V$2&lt;=analysis_period,IF(SUM($C635:V635)&gt;0,U314+1,0),0)</f>
        <v>0</v>
      </c>
      <c r="W314" s="213">
        <f>IF(W$2&lt;=analysis_period,IF(SUM($C635:W635)&gt;0,V314+1,0),0)</f>
        <v>0</v>
      </c>
      <c r="X314" s="213">
        <f>IF(X$2&lt;=analysis_period,IF(SUM($C635:X635)&gt;0,W314+1,0),0)</f>
        <v>0</v>
      </c>
      <c r="Y314" s="213">
        <f>IF(Y$2&lt;=analysis_period,IF(SUM($C635:Y635)&gt;0,X314+1,0),0)</f>
        <v>0</v>
      </c>
      <c r="Z314" s="213">
        <f>IF(Z$2&lt;=analysis_period,IF(SUM($C635:Z635)&gt;0,Y314+1,0),0)</f>
        <v>0</v>
      </c>
      <c r="AA314" s="213">
        <f>IF(AA$2&lt;=analysis_period,IF(SUM($C635:AA635)&gt;0,Z314+1,0),0)</f>
        <v>0</v>
      </c>
      <c r="AB314" s="213">
        <f>IF(AB$2&lt;=analysis_period,IF(SUM($C635:AB635)&gt;0,AA314+1,0),0)</f>
        <v>0</v>
      </c>
      <c r="AC314" s="213">
        <f>IF(AC$2&lt;=analysis_period,IF(SUM($C635:AC635)&gt;0,AB314+1,0),0)</f>
        <v>0</v>
      </c>
      <c r="AD314" s="213">
        <f>IF(AD$2&lt;=analysis_period,IF(SUM($C635:AD635)&gt;0,AC314+1,0),0)</f>
        <v>0</v>
      </c>
      <c r="AE314" s="213">
        <f>IF(AE$2&lt;=analysis_period,IF(SUM($C635:AE635)&gt;0,AD314+1,0),0)</f>
        <v>0</v>
      </c>
      <c r="AF314" s="213">
        <f>IF(AF$2&lt;=analysis_period,IF(SUM($C635:AF635)&gt;0,AE314+1,0),0)</f>
        <v>0</v>
      </c>
      <c r="AG314" s="213">
        <f>IF(AG$2&lt;=analysis_period,IF(SUM($C635:AG635)&gt;0,AF314+1,0),0)</f>
        <v>0</v>
      </c>
      <c r="AH314" s="213">
        <f>IF(AH$2&lt;=analysis_period,IF(SUM($C635:AH635)&gt;0,AG314+1,0),0)</f>
        <v>0</v>
      </c>
      <c r="AI314" s="213">
        <f>IF(AI$2&lt;=analysis_period,IF(SUM($C635:AI635)&gt;0,AH314+1,0),0)</f>
        <v>0</v>
      </c>
      <c r="AJ314" s="213">
        <f>IF(AJ$2&lt;=analysis_period,IF(SUM($C635:AJ635)&gt;0,AI314+1,0),0)</f>
        <v>0</v>
      </c>
      <c r="AK314" s="213">
        <f>IF(AK$2&lt;=analysis_period,IF(SUM($C635:AK635)&gt;0,AJ314+1,0),0)</f>
        <v>0</v>
      </c>
      <c r="AL314" s="213">
        <f>IF(AL$2&lt;=analysis_period,IF(SUM($C635:AL635)&gt;0,AK314+1,0),0)</f>
        <v>0</v>
      </c>
      <c r="AM314" s="213">
        <f>IF(AM$2&lt;=analysis_period,IF(SUM($C635:AM635)&gt;0,AL314+1,0),0)</f>
        <v>0</v>
      </c>
      <c r="AN314" s="213">
        <f>IF(AN$2&lt;=analysis_period,IF(SUM($C635:AN635)&gt;0,AM314+1,0),0)</f>
        <v>0</v>
      </c>
      <c r="AO314" s="213">
        <f>IF(AO$2&lt;=analysis_period,IF(SUM($C635:AO635)&gt;0,AN314+1,0),0)</f>
        <v>0</v>
      </c>
      <c r="AP314" s="213">
        <f>IF(AP$2&lt;=analysis_period,IF(SUM($C635:AP635)&gt;0,AO314+1,0),0)</f>
        <v>0</v>
      </c>
    </row>
    <row r="315" spans="1:42" x14ac:dyDescent="0.2">
      <c r="A315" s="32" t="s">
        <v>79</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4">
        <v>1</v>
      </c>
      <c r="B316" s="233">
        <f>SUM(C316:AP316)</f>
        <v>0</v>
      </c>
      <c r="C316" s="213">
        <f t="shared" ref="C316:AP316" si="117">LOOKUP(C305,$B$300:$AP$300,$B$301:$AP$301)/100*$B626</f>
        <v>0</v>
      </c>
      <c r="D316" s="213">
        <f t="shared" si="117"/>
        <v>0</v>
      </c>
      <c r="E316" s="213">
        <f t="shared" si="117"/>
        <v>0</v>
      </c>
      <c r="F316" s="213">
        <f t="shared" si="117"/>
        <v>0</v>
      </c>
      <c r="G316" s="213">
        <f t="shared" si="117"/>
        <v>0</v>
      </c>
      <c r="H316" s="213">
        <f t="shared" si="117"/>
        <v>0</v>
      </c>
      <c r="I316" s="213">
        <f t="shared" si="117"/>
        <v>0</v>
      </c>
      <c r="J316" s="213">
        <f t="shared" si="117"/>
        <v>0</v>
      </c>
      <c r="K316" s="213">
        <f t="shared" si="117"/>
        <v>0</v>
      </c>
      <c r="L316" s="213">
        <f t="shared" si="117"/>
        <v>0</v>
      </c>
      <c r="M316" s="213">
        <f t="shared" si="117"/>
        <v>0</v>
      </c>
      <c r="N316" s="213">
        <f t="shared" si="117"/>
        <v>0</v>
      </c>
      <c r="O316" s="213">
        <f t="shared" si="117"/>
        <v>0</v>
      </c>
      <c r="P316" s="213">
        <f t="shared" si="117"/>
        <v>0</v>
      </c>
      <c r="Q316" s="213">
        <f t="shared" si="117"/>
        <v>0</v>
      </c>
      <c r="R316" s="213">
        <f t="shared" si="117"/>
        <v>0</v>
      </c>
      <c r="S316" s="213">
        <f t="shared" si="117"/>
        <v>0</v>
      </c>
      <c r="T316" s="213">
        <f t="shared" si="117"/>
        <v>0</v>
      </c>
      <c r="U316" s="213">
        <f t="shared" si="117"/>
        <v>0</v>
      </c>
      <c r="V316" s="213">
        <f t="shared" si="117"/>
        <v>0</v>
      </c>
      <c r="W316" s="213">
        <f t="shared" si="117"/>
        <v>0</v>
      </c>
      <c r="X316" s="213">
        <f t="shared" si="117"/>
        <v>0</v>
      </c>
      <c r="Y316" s="213">
        <f t="shared" si="117"/>
        <v>0</v>
      </c>
      <c r="Z316" s="213">
        <f t="shared" si="117"/>
        <v>0</v>
      </c>
      <c r="AA316" s="213">
        <f t="shared" si="117"/>
        <v>0</v>
      </c>
      <c r="AB316" s="213">
        <f t="shared" si="117"/>
        <v>0</v>
      </c>
      <c r="AC316" s="213">
        <f t="shared" si="117"/>
        <v>0</v>
      </c>
      <c r="AD316" s="213">
        <f t="shared" si="117"/>
        <v>0</v>
      </c>
      <c r="AE316" s="213">
        <f t="shared" si="117"/>
        <v>0</v>
      </c>
      <c r="AF316" s="213">
        <f t="shared" si="117"/>
        <v>0</v>
      </c>
      <c r="AG316" s="213">
        <f t="shared" si="117"/>
        <v>0</v>
      </c>
      <c r="AH316" s="213">
        <f t="shared" si="117"/>
        <v>0</v>
      </c>
      <c r="AI316" s="213">
        <f t="shared" si="117"/>
        <v>0</v>
      </c>
      <c r="AJ316" s="213">
        <f t="shared" si="117"/>
        <v>0</v>
      </c>
      <c r="AK316" s="213">
        <f t="shared" si="117"/>
        <v>0</v>
      </c>
      <c r="AL316" s="213">
        <f t="shared" si="117"/>
        <v>0</v>
      </c>
      <c r="AM316" s="213">
        <f t="shared" si="117"/>
        <v>0</v>
      </c>
      <c r="AN316" s="213">
        <f t="shared" si="117"/>
        <v>0</v>
      </c>
      <c r="AO316" s="213">
        <f t="shared" si="117"/>
        <v>0</v>
      </c>
      <c r="AP316" s="213">
        <f t="shared" si="117"/>
        <v>0</v>
      </c>
    </row>
    <row r="317" spans="1:42" x14ac:dyDescent="0.2">
      <c r="A317" s="4">
        <f>A316+1</f>
        <v>2</v>
      </c>
      <c r="B317" s="233">
        <f t="shared" ref="B317:B325" si="118">SUM(C317:AP317)</f>
        <v>0</v>
      </c>
      <c r="C317" s="213">
        <f t="shared" ref="C317:AP317" si="119">LOOKUP(C306,$B$300:$AP$300,$B$301:$AP$301)/100*$B627</f>
        <v>0</v>
      </c>
      <c r="D317" s="213">
        <f t="shared" si="119"/>
        <v>0</v>
      </c>
      <c r="E317" s="213">
        <f t="shared" si="119"/>
        <v>0</v>
      </c>
      <c r="F317" s="213">
        <f t="shared" si="119"/>
        <v>0</v>
      </c>
      <c r="G317" s="213">
        <f t="shared" si="119"/>
        <v>0</v>
      </c>
      <c r="H317" s="213">
        <f t="shared" si="119"/>
        <v>0</v>
      </c>
      <c r="I317" s="213">
        <f t="shared" si="119"/>
        <v>0</v>
      </c>
      <c r="J317" s="213">
        <f t="shared" si="119"/>
        <v>0</v>
      </c>
      <c r="K317" s="213">
        <f t="shared" si="119"/>
        <v>0</v>
      </c>
      <c r="L317" s="213">
        <f t="shared" si="119"/>
        <v>0</v>
      </c>
      <c r="M317" s="213">
        <f t="shared" si="119"/>
        <v>0</v>
      </c>
      <c r="N317" s="213">
        <f t="shared" si="119"/>
        <v>0</v>
      </c>
      <c r="O317" s="213">
        <f t="shared" si="119"/>
        <v>0</v>
      </c>
      <c r="P317" s="213">
        <f t="shared" si="119"/>
        <v>0</v>
      </c>
      <c r="Q317" s="213">
        <f t="shared" si="119"/>
        <v>0</v>
      </c>
      <c r="R317" s="213">
        <f t="shared" si="119"/>
        <v>0</v>
      </c>
      <c r="S317" s="213">
        <f t="shared" si="119"/>
        <v>0</v>
      </c>
      <c r="T317" s="213">
        <f t="shared" si="119"/>
        <v>0</v>
      </c>
      <c r="U317" s="213">
        <f t="shared" si="119"/>
        <v>0</v>
      </c>
      <c r="V317" s="213">
        <f t="shared" si="119"/>
        <v>0</v>
      </c>
      <c r="W317" s="213">
        <f t="shared" si="119"/>
        <v>0</v>
      </c>
      <c r="X317" s="213">
        <f t="shared" si="119"/>
        <v>0</v>
      </c>
      <c r="Y317" s="213">
        <f t="shared" si="119"/>
        <v>0</v>
      </c>
      <c r="Z317" s="213">
        <f t="shared" si="119"/>
        <v>0</v>
      </c>
      <c r="AA317" s="213">
        <f t="shared" si="119"/>
        <v>0</v>
      </c>
      <c r="AB317" s="213">
        <f t="shared" si="119"/>
        <v>0</v>
      </c>
      <c r="AC317" s="213">
        <f t="shared" si="119"/>
        <v>0</v>
      </c>
      <c r="AD317" s="213">
        <f t="shared" si="119"/>
        <v>0</v>
      </c>
      <c r="AE317" s="213">
        <f t="shared" si="119"/>
        <v>0</v>
      </c>
      <c r="AF317" s="213">
        <f t="shared" si="119"/>
        <v>0</v>
      </c>
      <c r="AG317" s="213">
        <f t="shared" si="119"/>
        <v>0</v>
      </c>
      <c r="AH317" s="213">
        <f t="shared" si="119"/>
        <v>0</v>
      </c>
      <c r="AI317" s="213">
        <f t="shared" si="119"/>
        <v>0</v>
      </c>
      <c r="AJ317" s="213">
        <f t="shared" si="119"/>
        <v>0</v>
      </c>
      <c r="AK317" s="213">
        <f t="shared" si="119"/>
        <v>0</v>
      </c>
      <c r="AL317" s="213">
        <f t="shared" si="119"/>
        <v>0</v>
      </c>
      <c r="AM317" s="213">
        <f t="shared" si="119"/>
        <v>0</v>
      </c>
      <c r="AN317" s="213">
        <f t="shared" si="119"/>
        <v>0</v>
      </c>
      <c r="AO317" s="213">
        <f t="shared" si="119"/>
        <v>0</v>
      </c>
      <c r="AP317" s="213">
        <f t="shared" si="119"/>
        <v>0</v>
      </c>
    </row>
    <row r="318" spans="1:42" x14ac:dyDescent="0.2">
      <c r="A318" s="4">
        <f t="shared" ref="A318:A325" si="120">A317+1</f>
        <v>3</v>
      </c>
      <c r="B318" s="233">
        <f t="shared" si="118"/>
        <v>0</v>
      </c>
      <c r="C318" s="213">
        <f t="shared" ref="C318:AP318" si="121">LOOKUP(C307,$B$300:$AP$300,$B$301:$AP$301)/100*$B628</f>
        <v>0</v>
      </c>
      <c r="D318" s="213">
        <f t="shared" si="121"/>
        <v>0</v>
      </c>
      <c r="E318" s="213">
        <f t="shared" si="121"/>
        <v>0</v>
      </c>
      <c r="F318" s="213">
        <f t="shared" si="121"/>
        <v>0</v>
      </c>
      <c r="G318" s="213">
        <f t="shared" si="121"/>
        <v>0</v>
      </c>
      <c r="H318" s="213">
        <f t="shared" si="121"/>
        <v>0</v>
      </c>
      <c r="I318" s="213">
        <f t="shared" si="121"/>
        <v>0</v>
      </c>
      <c r="J318" s="213">
        <f t="shared" si="121"/>
        <v>0</v>
      </c>
      <c r="K318" s="213">
        <f t="shared" si="121"/>
        <v>0</v>
      </c>
      <c r="L318" s="213">
        <f t="shared" si="121"/>
        <v>0</v>
      </c>
      <c r="M318" s="213">
        <f t="shared" si="121"/>
        <v>0</v>
      </c>
      <c r="N318" s="213">
        <f t="shared" si="121"/>
        <v>0</v>
      </c>
      <c r="O318" s="213">
        <f t="shared" si="121"/>
        <v>0</v>
      </c>
      <c r="P318" s="213">
        <f t="shared" si="121"/>
        <v>0</v>
      </c>
      <c r="Q318" s="213">
        <f t="shared" si="121"/>
        <v>0</v>
      </c>
      <c r="R318" s="213">
        <f t="shared" si="121"/>
        <v>0</v>
      </c>
      <c r="S318" s="213">
        <f t="shared" si="121"/>
        <v>0</v>
      </c>
      <c r="T318" s="213">
        <f t="shared" si="121"/>
        <v>0</v>
      </c>
      <c r="U318" s="213">
        <f t="shared" si="121"/>
        <v>0</v>
      </c>
      <c r="V318" s="213">
        <f t="shared" si="121"/>
        <v>0</v>
      </c>
      <c r="W318" s="213">
        <f t="shared" si="121"/>
        <v>0</v>
      </c>
      <c r="X318" s="213">
        <f t="shared" si="121"/>
        <v>0</v>
      </c>
      <c r="Y318" s="213">
        <f t="shared" si="121"/>
        <v>0</v>
      </c>
      <c r="Z318" s="213">
        <f t="shared" si="121"/>
        <v>0</v>
      </c>
      <c r="AA318" s="213">
        <f t="shared" si="121"/>
        <v>0</v>
      </c>
      <c r="AB318" s="213">
        <f t="shared" si="121"/>
        <v>0</v>
      </c>
      <c r="AC318" s="213">
        <f t="shared" si="121"/>
        <v>0</v>
      </c>
      <c r="AD318" s="213">
        <f t="shared" si="121"/>
        <v>0</v>
      </c>
      <c r="AE318" s="213">
        <f t="shared" si="121"/>
        <v>0</v>
      </c>
      <c r="AF318" s="213">
        <f t="shared" si="121"/>
        <v>0</v>
      </c>
      <c r="AG318" s="213">
        <f t="shared" si="121"/>
        <v>0</v>
      </c>
      <c r="AH318" s="213">
        <f t="shared" si="121"/>
        <v>0</v>
      </c>
      <c r="AI318" s="213">
        <f t="shared" si="121"/>
        <v>0</v>
      </c>
      <c r="AJ318" s="213">
        <f t="shared" si="121"/>
        <v>0</v>
      </c>
      <c r="AK318" s="213">
        <f t="shared" si="121"/>
        <v>0</v>
      </c>
      <c r="AL318" s="213">
        <f t="shared" si="121"/>
        <v>0</v>
      </c>
      <c r="AM318" s="213">
        <f t="shared" si="121"/>
        <v>0</v>
      </c>
      <c r="AN318" s="213">
        <f t="shared" si="121"/>
        <v>0</v>
      </c>
      <c r="AO318" s="213">
        <f t="shared" si="121"/>
        <v>0</v>
      </c>
      <c r="AP318" s="213">
        <f t="shared" si="121"/>
        <v>0</v>
      </c>
    </row>
    <row r="319" spans="1:42" x14ac:dyDescent="0.2">
      <c r="A319" s="4">
        <f t="shared" si="120"/>
        <v>4</v>
      </c>
      <c r="B319" s="233">
        <f t="shared" si="118"/>
        <v>0</v>
      </c>
      <c r="C319" s="213">
        <f t="shared" ref="C319:AP319" si="122">LOOKUP(C308,$B$300:$AP$300,$B$301:$AP$301)/100*$B629</f>
        <v>0</v>
      </c>
      <c r="D319" s="213">
        <f t="shared" si="122"/>
        <v>0</v>
      </c>
      <c r="E319" s="213">
        <f t="shared" si="122"/>
        <v>0</v>
      </c>
      <c r="F319" s="213">
        <f t="shared" si="122"/>
        <v>0</v>
      </c>
      <c r="G319" s="213">
        <f t="shared" si="122"/>
        <v>0</v>
      </c>
      <c r="H319" s="213">
        <f t="shared" si="122"/>
        <v>0</v>
      </c>
      <c r="I319" s="213">
        <f t="shared" si="122"/>
        <v>0</v>
      </c>
      <c r="J319" s="213">
        <f t="shared" si="122"/>
        <v>0</v>
      </c>
      <c r="K319" s="213">
        <f t="shared" si="122"/>
        <v>0</v>
      </c>
      <c r="L319" s="213">
        <f t="shared" si="122"/>
        <v>0</v>
      </c>
      <c r="M319" s="213">
        <f t="shared" si="122"/>
        <v>0</v>
      </c>
      <c r="N319" s="213">
        <f t="shared" si="122"/>
        <v>0</v>
      </c>
      <c r="O319" s="213">
        <f t="shared" si="122"/>
        <v>0</v>
      </c>
      <c r="P319" s="213">
        <f t="shared" si="122"/>
        <v>0</v>
      </c>
      <c r="Q319" s="213">
        <f t="shared" si="122"/>
        <v>0</v>
      </c>
      <c r="R319" s="213">
        <f t="shared" si="122"/>
        <v>0</v>
      </c>
      <c r="S319" s="213">
        <f t="shared" si="122"/>
        <v>0</v>
      </c>
      <c r="T319" s="213">
        <f t="shared" si="122"/>
        <v>0</v>
      </c>
      <c r="U319" s="213">
        <f t="shared" si="122"/>
        <v>0</v>
      </c>
      <c r="V319" s="213">
        <f t="shared" si="122"/>
        <v>0</v>
      </c>
      <c r="W319" s="213">
        <f t="shared" si="122"/>
        <v>0</v>
      </c>
      <c r="X319" s="213">
        <f t="shared" si="122"/>
        <v>0</v>
      </c>
      <c r="Y319" s="213">
        <f t="shared" si="122"/>
        <v>0</v>
      </c>
      <c r="Z319" s="213">
        <f t="shared" si="122"/>
        <v>0</v>
      </c>
      <c r="AA319" s="213">
        <f t="shared" si="122"/>
        <v>0</v>
      </c>
      <c r="AB319" s="213">
        <f t="shared" si="122"/>
        <v>0</v>
      </c>
      <c r="AC319" s="213">
        <f t="shared" si="122"/>
        <v>0</v>
      </c>
      <c r="AD319" s="213">
        <f t="shared" si="122"/>
        <v>0</v>
      </c>
      <c r="AE319" s="213">
        <f t="shared" si="122"/>
        <v>0</v>
      </c>
      <c r="AF319" s="213">
        <f t="shared" si="122"/>
        <v>0</v>
      </c>
      <c r="AG319" s="213">
        <f t="shared" si="122"/>
        <v>0</v>
      </c>
      <c r="AH319" s="213">
        <f t="shared" si="122"/>
        <v>0</v>
      </c>
      <c r="AI319" s="213">
        <f t="shared" si="122"/>
        <v>0</v>
      </c>
      <c r="AJ319" s="213">
        <f t="shared" si="122"/>
        <v>0</v>
      </c>
      <c r="AK319" s="213">
        <f t="shared" si="122"/>
        <v>0</v>
      </c>
      <c r="AL319" s="213">
        <f t="shared" si="122"/>
        <v>0</v>
      </c>
      <c r="AM319" s="213">
        <f t="shared" si="122"/>
        <v>0</v>
      </c>
      <c r="AN319" s="213">
        <f t="shared" si="122"/>
        <v>0</v>
      </c>
      <c r="AO319" s="213">
        <f t="shared" si="122"/>
        <v>0</v>
      </c>
      <c r="AP319" s="213">
        <f t="shared" si="122"/>
        <v>0</v>
      </c>
    </row>
    <row r="320" spans="1:42" x14ac:dyDescent="0.2">
      <c r="A320" s="4">
        <f t="shared" si="120"/>
        <v>5</v>
      </c>
      <c r="B320" s="233">
        <f t="shared" si="118"/>
        <v>0</v>
      </c>
      <c r="C320" s="213">
        <f t="shared" ref="C320:AP320" si="123">LOOKUP(C309,$B$300:$AP$300,$B$301:$AP$301)/100*$B630</f>
        <v>0</v>
      </c>
      <c r="D320" s="213">
        <f t="shared" si="123"/>
        <v>0</v>
      </c>
      <c r="E320" s="213">
        <f t="shared" si="123"/>
        <v>0</v>
      </c>
      <c r="F320" s="213">
        <f t="shared" si="123"/>
        <v>0</v>
      </c>
      <c r="G320" s="213">
        <f t="shared" si="123"/>
        <v>0</v>
      </c>
      <c r="H320" s="213">
        <f t="shared" si="123"/>
        <v>0</v>
      </c>
      <c r="I320" s="213">
        <f t="shared" si="123"/>
        <v>0</v>
      </c>
      <c r="J320" s="213">
        <f t="shared" si="123"/>
        <v>0</v>
      </c>
      <c r="K320" s="213">
        <f t="shared" si="123"/>
        <v>0</v>
      </c>
      <c r="L320" s="213">
        <f t="shared" si="123"/>
        <v>0</v>
      </c>
      <c r="M320" s="213">
        <f t="shared" si="123"/>
        <v>0</v>
      </c>
      <c r="N320" s="213">
        <f t="shared" si="123"/>
        <v>0</v>
      </c>
      <c r="O320" s="213">
        <f t="shared" si="123"/>
        <v>0</v>
      </c>
      <c r="P320" s="213">
        <f t="shared" si="123"/>
        <v>0</v>
      </c>
      <c r="Q320" s="213">
        <f t="shared" si="123"/>
        <v>0</v>
      </c>
      <c r="R320" s="213">
        <f t="shared" si="123"/>
        <v>0</v>
      </c>
      <c r="S320" s="213">
        <f t="shared" si="123"/>
        <v>0</v>
      </c>
      <c r="T320" s="213">
        <f t="shared" si="123"/>
        <v>0</v>
      </c>
      <c r="U320" s="213">
        <f t="shared" si="123"/>
        <v>0</v>
      </c>
      <c r="V320" s="213">
        <f t="shared" si="123"/>
        <v>0</v>
      </c>
      <c r="W320" s="213">
        <f t="shared" si="123"/>
        <v>0</v>
      </c>
      <c r="X320" s="213">
        <f t="shared" si="123"/>
        <v>0</v>
      </c>
      <c r="Y320" s="213">
        <f t="shared" si="123"/>
        <v>0</v>
      </c>
      <c r="Z320" s="213">
        <f t="shared" si="123"/>
        <v>0</v>
      </c>
      <c r="AA320" s="213">
        <f t="shared" si="123"/>
        <v>0</v>
      </c>
      <c r="AB320" s="213">
        <f t="shared" si="123"/>
        <v>0</v>
      </c>
      <c r="AC320" s="213">
        <f t="shared" si="123"/>
        <v>0</v>
      </c>
      <c r="AD320" s="213">
        <f t="shared" si="123"/>
        <v>0</v>
      </c>
      <c r="AE320" s="213">
        <f t="shared" si="123"/>
        <v>0</v>
      </c>
      <c r="AF320" s="213">
        <f t="shared" si="123"/>
        <v>0</v>
      </c>
      <c r="AG320" s="213">
        <f t="shared" si="123"/>
        <v>0</v>
      </c>
      <c r="AH320" s="213">
        <f t="shared" si="123"/>
        <v>0</v>
      </c>
      <c r="AI320" s="213">
        <f t="shared" si="123"/>
        <v>0</v>
      </c>
      <c r="AJ320" s="213">
        <f t="shared" si="123"/>
        <v>0</v>
      </c>
      <c r="AK320" s="213">
        <f t="shared" si="123"/>
        <v>0</v>
      </c>
      <c r="AL320" s="213">
        <f t="shared" si="123"/>
        <v>0</v>
      </c>
      <c r="AM320" s="213">
        <f t="shared" si="123"/>
        <v>0</v>
      </c>
      <c r="AN320" s="213">
        <f t="shared" si="123"/>
        <v>0</v>
      </c>
      <c r="AO320" s="213">
        <f t="shared" si="123"/>
        <v>0</v>
      </c>
      <c r="AP320" s="213">
        <f t="shared" si="123"/>
        <v>0</v>
      </c>
    </row>
    <row r="321" spans="1:42" x14ac:dyDescent="0.2">
      <c r="A321" s="16">
        <f t="shared" si="120"/>
        <v>6</v>
      </c>
      <c r="B321" s="233">
        <f t="shared" si="118"/>
        <v>0</v>
      </c>
      <c r="C321" s="213">
        <f t="shared" ref="C321:AP321" si="124">LOOKUP(C310,$B$300:$AP$300,$B$301:$AP$301)/100*$B631</f>
        <v>0</v>
      </c>
      <c r="D321" s="213">
        <f t="shared" si="124"/>
        <v>0</v>
      </c>
      <c r="E321" s="213">
        <f t="shared" si="124"/>
        <v>0</v>
      </c>
      <c r="F321" s="213">
        <f t="shared" si="124"/>
        <v>0</v>
      </c>
      <c r="G321" s="213">
        <f t="shared" si="124"/>
        <v>0</v>
      </c>
      <c r="H321" s="213">
        <f t="shared" si="124"/>
        <v>0</v>
      </c>
      <c r="I321" s="213">
        <f t="shared" si="124"/>
        <v>0</v>
      </c>
      <c r="J321" s="213">
        <f t="shared" si="124"/>
        <v>0</v>
      </c>
      <c r="K321" s="213">
        <f t="shared" si="124"/>
        <v>0</v>
      </c>
      <c r="L321" s="213">
        <f t="shared" si="124"/>
        <v>0</v>
      </c>
      <c r="M321" s="213">
        <f t="shared" si="124"/>
        <v>0</v>
      </c>
      <c r="N321" s="213">
        <f t="shared" si="124"/>
        <v>0</v>
      </c>
      <c r="O321" s="213">
        <f t="shared" si="124"/>
        <v>0</v>
      </c>
      <c r="P321" s="213">
        <f t="shared" si="124"/>
        <v>0</v>
      </c>
      <c r="Q321" s="213">
        <f t="shared" si="124"/>
        <v>0</v>
      </c>
      <c r="R321" s="213">
        <f t="shared" si="124"/>
        <v>0</v>
      </c>
      <c r="S321" s="213">
        <f t="shared" si="124"/>
        <v>0</v>
      </c>
      <c r="T321" s="213">
        <f t="shared" si="124"/>
        <v>0</v>
      </c>
      <c r="U321" s="213">
        <f t="shared" si="124"/>
        <v>0</v>
      </c>
      <c r="V321" s="213">
        <f t="shared" si="124"/>
        <v>0</v>
      </c>
      <c r="W321" s="213">
        <f t="shared" si="124"/>
        <v>0</v>
      </c>
      <c r="X321" s="213">
        <f t="shared" si="124"/>
        <v>0</v>
      </c>
      <c r="Y321" s="213">
        <f t="shared" si="124"/>
        <v>0</v>
      </c>
      <c r="Z321" s="213">
        <f t="shared" si="124"/>
        <v>0</v>
      </c>
      <c r="AA321" s="213">
        <f t="shared" si="124"/>
        <v>0</v>
      </c>
      <c r="AB321" s="213">
        <f t="shared" si="124"/>
        <v>0</v>
      </c>
      <c r="AC321" s="213">
        <f t="shared" si="124"/>
        <v>0</v>
      </c>
      <c r="AD321" s="213">
        <f t="shared" si="124"/>
        <v>0</v>
      </c>
      <c r="AE321" s="213">
        <f t="shared" si="124"/>
        <v>0</v>
      </c>
      <c r="AF321" s="213">
        <f t="shared" si="124"/>
        <v>0</v>
      </c>
      <c r="AG321" s="213">
        <f t="shared" si="124"/>
        <v>0</v>
      </c>
      <c r="AH321" s="213">
        <f t="shared" si="124"/>
        <v>0</v>
      </c>
      <c r="AI321" s="213">
        <f t="shared" si="124"/>
        <v>0</v>
      </c>
      <c r="AJ321" s="213">
        <f t="shared" si="124"/>
        <v>0</v>
      </c>
      <c r="AK321" s="213">
        <f t="shared" si="124"/>
        <v>0</v>
      </c>
      <c r="AL321" s="213">
        <f t="shared" si="124"/>
        <v>0</v>
      </c>
      <c r="AM321" s="213">
        <f t="shared" si="124"/>
        <v>0</v>
      </c>
      <c r="AN321" s="213">
        <f t="shared" si="124"/>
        <v>0</v>
      </c>
      <c r="AO321" s="213">
        <f t="shared" si="124"/>
        <v>0</v>
      </c>
      <c r="AP321" s="213">
        <f t="shared" si="124"/>
        <v>0</v>
      </c>
    </row>
    <row r="322" spans="1:42" x14ac:dyDescent="0.2">
      <c r="A322" s="16">
        <f t="shared" si="120"/>
        <v>7</v>
      </c>
      <c r="B322" s="233">
        <f t="shared" si="118"/>
        <v>0</v>
      </c>
      <c r="C322" s="213">
        <f t="shared" ref="C322:AP322" si="125">LOOKUP(C311,$B$300:$AP$300,$B$301:$AP$301)/100*$B632</f>
        <v>0</v>
      </c>
      <c r="D322" s="213">
        <f t="shared" si="125"/>
        <v>0</v>
      </c>
      <c r="E322" s="213">
        <f t="shared" si="125"/>
        <v>0</v>
      </c>
      <c r="F322" s="213">
        <f t="shared" si="125"/>
        <v>0</v>
      </c>
      <c r="G322" s="213">
        <f t="shared" si="125"/>
        <v>0</v>
      </c>
      <c r="H322" s="213">
        <f t="shared" si="125"/>
        <v>0</v>
      </c>
      <c r="I322" s="213">
        <f t="shared" si="125"/>
        <v>0</v>
      </c>
      <c r="J322" s="213">
        <f t="shared" si="125"/>
        <v>0</v>
      </c>
      <c r="K322" s="213">
        <f t="shared" si="125"/>
        <v>0</v>
      </c>
      <c r="L322" s="213">
        <f t="shared" si="125"/>
        <v>0</v>
      </c>
      <c r="M322" s="213">
        <f t="shared" si="125"/>
        <v>0</v>
      </c>
      <c r="N322" s="213">
        <f t="shared" si="125"/>
        <v>0</v>
      </c>
      <c r="O322" s="213">
        <f t="shared" si="125"/>
        <v>0</v>
      </c>
      <c r="P322" s="213">
        <f t="shared" si="125"/>
        <v>0</v>
      </c>
      <c r="Q322" s="213">
        <f t="shared" si="125"/>
        <v>0</v>
      </c>
      <c r="R322" s="213">
        <f t="shared" si="125"/>
        <v>0</v>
      </c>
      <c r="S322" s="213">
        <f t="shared" si="125"/>
        <v>0</v>
      </c>
      <c r="T322" s="213">
        <f t="shared" si="125"/>
        <v>0</v>
      </c>
      <c r="U322" s="213">
        <f t="shared" si="125"/>
        <v>0</v>
      </c>
      <c r="V322" s="213">
        <f t="shared" si="125"/>
        <v>0</v>
      </c>
      <c r="W322" s="213">
        <f t="shared" si="125"/>
        <v>0</v>
      </c>
      <c r="X322" s="213">
        <f t="shared" si="125"/>
        <v>0</v>
      </c>
      <c r="Y322" s="213">
        <f t="shared" si="125"/>
        <v>0</v>
      </c>
      <c r="Z322" s="213">
        <f t="shared" si="125"/>
        <v>0</v>
      </c>
      <c r="AA322" s="213">
        <f t="shared" si="125"/>
        <v>0</v>
      </c>
      <c r="AB322" s="213">
        <f t="shared" si="125"/>
        <v>0</v>
      </c>
      <c r="AC322" s="213">
        <f t="shared" si="125"/>
        <v>0</v>
      </c>
      <c r="AD322" s="213">
        <f t="shared" si="125"/>
        <v>0</v>
      </c>
      <c r="AE322" s="213">
        <f t="shared" si="125"/>
        <v>0</v>
      </c>
      <c r="AF322" s="213">
        <f t="shared" si="125"/>
        <v>0</v>
      </c>
      <c r="AG322" s="213">
        <f t="shared" si="125"/>
        <v>0</v>
      </c>
      <c r="AH322" s="213">
        <f t="shared" si="125"/>
        <v>0</v>
      </c>
      <c r="AI322" s="213">
        <f t="shared" si="125"/>
        <v>0</v>
      </c>
      <c r="AJ322" s="213">
        <f t="shared" si="125"/>
        <v>0</v>
      </c>
      <c r="AK322" s="213">
        <f t="shared" si="125"/>
        <v>0</v>
      </c>
      <c r="AL322" s="213">
        <f t="shared" si="125"/>
        <v>0</v>
      </c>
      <c r="AM322" s="213">
        <f t="shared" si="125"/>
        <v>0</v>
      </c>
      <c r="AN322" s="213">
        <f t="shared" si="125"/>
        <v>0</v>
      </c>
      <c r="AO322" s="213">
        <f t="shared" si="125"/>
        <v>0</v>
      </c>
      <c r="AP322" s="213">
        <f t="shared" si="125"/>
        <v>0</v>
      </c>
    </row>
    <row r="323" spans="1:42" x14ac:dyDescent="0.2">
      <c r="A323" s="16">
        <f t="shared" si="120"/>
        <v>8</v>
      </c>
      <c r="B323" s="233">
        <f t="shared" si="118"/>
        <v>0</v>
      </c>
      <c r="C323" s="213">
        <f t="shared" ref="C323:AP323" si="126">LOOKUP(C312,$B$300:$AP$300,$B$301:$AP$301)/100*$B633</f>
        <v>0</v>
      </c>
      <c r="D323" s="213">
        <f t="shared" si="126"/>
        <v>0</v>
      </c>
      <c r="E323" s="213">
        <f t="shared" si="126"/>
        <v>0</v>
      </c>
      <c r="F323" s="213">
        <f t="shared" si="126"/>
        <v>0</v>
      </c>
      <c r="G323" s="213">
        <f t="shared" si="126"/>
        <v>0</v>
      </c>
      <c r="H323" s="213">
        <f t="shared" si="126"/>
        <v>0</v>
      </c>
      <c r="I323" s="213">
        <f t="shared" si="126"/>
        <v>0</v>
      </c>
      <c r="J323" s="213">
        <f t="shared" si="126"/>
        <v>0</v>
      </c>
      <c r="K323" s="213">
        <f t="shared" si="126"/>
        <v>0</v>
      </c>
      <c r="L323" s="213">
        <f t="shared" si="126"/>
        <v>0</v>
      </c>
      <c r="M323" s="213">
        <f t="shared" si="126"/>
        <v>0</v>
      </c>
      <c r="N323" s="213">
        <f t="shared" si="126"/>
        <v>0</v>
      </c>
      <c r="O323" s="213">
        <f t="shared" si="126"/>
        <v>0</v>
      </c>
      <c r="P323" s="213">
        <f t="shared" si="126"/>
        <v>0</v>
      </c>
      <c r="Q323" s="213">
        <f t="shared" si="126"/>
        <v>0</v>
      </c>
      <c r="R323" s="213">
        <f t="shared" si="126"/>
        <v>0</v>
      </c>
      <c r="S323" s="213">
        <f t="shared" si="126"/>
        <v>0</v>
      </c>
      <c r="T323" s="213">
        <f t="shared" si="126"/>
        <v>0</v>
      </c>
      <c r="U323" s="213">
        <f t="shared" si="126"/>
        <v>0</v>
      </c>
      <c r="V323" s="213">
        <f t="shared" si="126"/>
        <v>0</v>
      </c>
      <c r="W323" s="213">
        <f t="shared" si="126"/>
        <v>0</v>
      </c>
      <c r="X323" s="213">
        <f t="shared" si="126"/>
        <v>0</v>
      </c>
      <c r="Y323" s="213">
        <f t="shared" si="126"/>
        <v>0</v>
      </c>
      <c r="Z323" s="213">
        <f t="shared" si="126"/>
        <v>0</v>
      </c>
      <c r="AA323" s="213">
        <f t="shared" si="126"/>
        <v>0</v>
      </c>
      <c r="AB323" s="213">
        <f t="shared" si="126"/>
        <v>0</v>
      </c>
      <c r="AC323" s="213">
        <f t="shared" si="126"/>
        <v>0</v>
      </c>
      <c r="AD323" s="213">
        <f t="shared" si="126"/>
        <v>0</v>
      </c>
      <c r="AE323" s="213">
        <f t="shared" si="126"/>
        <v>0</v>
      </c>
      <c r="AF323" s="213">
        <f t="shared" si="126"/>
        <v>0</v>
      </c>
      <c r="AG323" s="213">
        <f t="shared" si="126"/>
        <v>0</v>
      </c>
      <c r="AH323" s="213">
        <f t="shared" si="126"/>
        <v>0</v>
      </c>
      <c r="AI323" s="213">
        <f t="shared" si="126"/>
        <v>0</v>
      </c>
      <c r="AJ323" s="213">
        <f t="shared" si="126"/>
        <v>0</v>
      </c>
      <c r="AK323" s="213">
        <f t="shared" si="126"/>
        <v>0</v>
      </c>
      <c r="AL323" s="213">
        <f t="shared" si="126"/>
        <v>0</v>
      </c>
      <c r="AM323" s="213">
        <f t="shared" si="126"/>
        <v>0</v>
      </c>
      <c r="AN323" s="213">
        <f t="shared" si="126"/>
        <v>0</v>
      </c>
      <c r="AO323" s="213">
        <f t="shared" si="126"/>
        <v>0</v>
      </c>
      <c r="AP323" s="213">
        <f t="shared" si="126"/>
        <v>0</v>
      </c>
    </row>
    <row r="324" spans="1:42" x14ac:dyDescent="0.2">
      <c r="A324" s="16">
        <f>A323+1</f>
        <v>9</v>
      </c>
      <c r="B324" s="233">
        <f t="shared" si="118"/>
        <v>0</v>
      </c>
      <c r="C324" s="213">
        <f t="shared" ref="C324:AP324" si="127">LOOKUP(C313,$B$300:$AP$300,$B$301:$AP$301)/100*$B634</f>
        <v>0</v>
      </c>
      <c r="D324" s="213">
        <f t="shared" si="127"/>
        <v>0</v>
      </c>
      <c r="E324" s="213">
        <f t="shared" si="127"/>
        <v>0</v>
      </c>
      <c r="F324" s="213">
        <f t="shared" si="127"/>
        <v>0</v>
      </c>
      <c r="G324" s="213">
        <f t="shared" si="127"/>
        <v>0</v>
      </c>
      <c r="H324" s="213">
        <f t="shared" si="127"/>
        <v>0</v>
      </c>
      <c r="I324" s="213">
        <f t="shared" si="127"/>
        <v>0</v>
      </c>
      <c r="J324" s="213">
        <f t="shared" si="127"/>
        <v>0</v>
      </c>
      <c r="K324" s="213">
        <f t="shared" si="127"/>
        <v>0</v>
      </c>
      <c r="L324" s="213">
        <f t="shared" si="127"/>
        <v>0</v>
      </c>
      <c r="M324" s="213">
        <f t="shared" si="127"/>
        <v>0</v>
      </c>
      <c r="N324" s="213">
        <f t="shared" si="127"/>
        <v>0</v>
      </c>
      <c r="O324" s="213">
        <f t="shared" si="127"/>
        <v>0</v>
      </c>
      <c r="P324" s="213">
        <f t="shared" si="127"/>
        <v>0</v>
      </c>
      <c r="Q324" s="213">
        <f t="shared" si="127"/>
        <v>0</v>
      </c>
      <c r="R324" s="213">
        <f t="shared" si="127"/>
        <v>0</v>
      </c>
      <c r="S324" s="213">
        <f t="shared" si="127"/>
        <v>0</v>
      </c>
      <c r="T324" s="213">
        <f t="shared" si="127"/>
        <v>0</v>
      </c>
      <c r="U324" s="213">
        <f t="shared" si="127"/>
        <v>0</v>
      </c>
      <c r="V324" s="213">
        <f t="shared" si="127"/>
        <v>0</v>
      </c>
      <c r="W324" s="213">
        <f t="shared" si="127"/>
        <v>0</v>
      </c>
      <c r="X324" s="213">
        <f t="shared" si="127"/>
        <v>0</v>
      </c>
      <c r="Y324" s="213">
        <f t="shared" si="127"/>
        <v>0</v>
      </c>
      <c r="Z324" s="213">
        <f t="shared" si="127"/>
        <v>0</v>
      </c>
      <c r="AA324" s="213">
        <f t="shared" si="127"/>
        <v>0</v>
      </c>
      <c r="AB324" s="213">
        <f t="shared" si="127"/>
        <v>0</v>
      </c>
      <c r="AC324" s="213">
        <f t="shared" si="127"/>
        <v>0</v>
      </c>
      <c r="AD324" s="213">
        <f t="shared" si="127"/>
        <v>0</v>
      </c>
      <c r="AE324" s="213">
        <f t="shared" si="127"/>
        <v>0</v>
      </c>
      <c r="AF324" s="213">
        <f t="shared" si="127"/>
        <v>0</v>
      </c>
      <c r="AG324" s="213">
        <f t="shared" si="127"/>
        <v>0</v>
      </c>
      <c r="AH324" s="213">
        <f t="shared" si="127"/>
        <v>0</v>
      </c>
      <c r="AI324" s="213">
        <f t="shared" si="127"/>
        <v>0</v>
      </c>
      <c r="AJ324" s="213">
        <f t="shared" si="127"/>
        <v>0</v>
      </c>
      <c r="AK324" s="213">
        <f t="shared" si="127"/>
        <v>0</v>
      </c>
      <c r="AL324" s="213">
        <f t="shared" si="127"/>
        <v>0</v>
      </c>
      <c r="AM324" s="213">
        <f t="shared" si="127"/>
        <v>0</v>
      </c>
      <c r="AN324" s="213">
        <f t="shared" si="127"/>
        <v>0</v>
      </c>
      <c r="AO324" s="213">
        <f t="shared" si="127"/>
        <v>0</v>
      </c>
      <c r="AP324" s="213">
        <f t="shared" si="127"/>
        <v>0</v>
      </c>
    </row>
    <row r="325" spans="1:42" x14ac:dyDescent="0.2">
      <c r="A325" s="16">
        <f t="shared" si="120"/>
        <v>10</v>
      </c>
      <c r="B325" s="233">
        <f t="shared" si="118"/>
        <v>0</v>
      </c>
      <c r="C325" s="213">
        <f t="shared" ref="C325:AP325" si="128">LOOKUP(C314,$B$300:$AP$300,$B$301:$AP$301)/100*$B635</f>
        <v>0</v>
      </c>
      <c r="D325" s="213">
        <f t="shared" si="128"/>
        <v>0</v>
      </c>
      <c r="E325" s="213">
        <f t="shared" si="128"/>
        <v>0</v>
      </c>
      <c r="F325" s="213">
        <f t="shared" si="128"/>
        <v>0</v>
      </c>
      <c r="G325" s="213">
        <f t="shared" si="128"/>
        <v>0</v>
      </c>
      <c r="H325" s="213">
        <f t="shared" si="128"/>
        <v>0</v>
      </c>
      <c r="I325" s="213">
        <f t="shared" si="128"/>
        <v>0</v>
      </c>
      <c r="J325" s="213">
        <f t="shared" si="128"/>
        <v>0</v>
      </c>
      <c r="K325" s="213">
        <f t="shared" si="128"/>
        <v>0</v>
      </c>
      <c r="L325" s="213">
        <f t="shared" si="128"/>
        <v>0</v>
      </c>
      <c r="M325" s="213">
        <f t="shared" si="128"/>
        <v>0</v>
      </c>
      <c r="N325" s="213">
        <f t="shared" si="128"/>
        <v>0</v>
      </c>
      <c r="O325" s="213">
        <f t="shared" si="128"/>
        <v>0</v>
      </c>
      <c r="P325" s="213">
        <f t="shared" si="128"/>
        <v>0</v>
      </c>
      <c r="Q325" s="213">
        <f t="shared" si="128"/>
        <v>0</v>
      </c>
      <c r="R325" s="213">
        <f t="shared" si="128"/>
        <v>0</v>
      </c>
      <c r="S325" s="213">
        <f t="shared" si="128"/>
        <v>0</v>
      </c>
      <c r="T325" s="213">
        <f t="shared" si="128"/>
        <v>0</v>
      </c>
      <c r="U325" s="213">
        <f t="shared" si="128"/>
        <v>0</v>
      </c>
      <c r="V325" s="213">
        <f t="shared" si="128"/>
        <v>0</v>
      </c>
      <c r="W325" s="213">
        <f t="shared" si="128"/>
        <v>0</v>
      </c>
      <c r="X325" s="213">
        <f t="shared" si="128"/>
        <v>0</v>
      </c>
      <c r="Y325" s="213">
        <f t="shared" si="128"/>
        <v>0</v>
      </c>
      <c r="Z325" s="213">
        <f t="shared" si="128"/>
        <v>0</v>
      </c>
      <c r="AA325" s="213">
        <f t="shared" si="128"/>
        <v>0</v>
      </c>
      <c r="AB325" s="213">
        <f t="shared" si="128"/>
        <v>0</v>
      </c>
      <c r="AC325" s="213">
        <f t="shared" si="128"/>
        <v>0</v>
      </c>
      <c r="AD325" s="213">
        <f t="shared" si="128"/>
        <v>0</v>
      </c>
      <c r="AE325" s="213">
        <f t="shared" si="128"/>
        <v>0</v>
      </c>
      <c r="AF325" s="213">
        <f t="shared" si="128"/>
        <v>0</v>
      </c>
      <c r="AG325" s="213">
        <f t="shared" si="128"/>
        <v>0</v>
      </c>
      <c r="AH325" s="213">
        <f t="shared" si="128"/>
        <v>0</v>
      </c>
      <c r="AI325" s="213">
        <f t="shared" si="128"/>
        <v>0</v>
      </c>
      <c r="AJ325" s="213">
        <f t="shared" si="128"/>
        <v>0</v>
      </c>
      <c r="AK325" s="213">
        <f t="shared" si="128"/>
        <v>0</v>
      </c>
      <c r="AL325" s="213">
        <f t="shared" si="128"/>
        <v>0</v>
      </c>
      <c r="AM325" s="213">
        <f t="shared" si="128"/>
        <v>0</v>
      </c>
      <c r="AN325" s="213">
        <f t="shared" si="128"/>
        <v>0</v>
      </c>
      <c r="AO325" s="213">
        <f t="shared" si="128"/>
        <v>0</v>
      </c>
      <c r="AP325" s="213">
        <f t="shared" si="128"/>
        <v>0</v>
      </c>
    </row>
    <row r="326" spans="1:42" s="16" customFormat="1" ht="12" customHeight="1" x14ac:dyDescent="0.2">
      <c r="A326" s="39" t="s">
        <v>13</v>
      </c>
      <c r="B326" s="214"/>
      <c r="C326" s="214">
        <f>SUM(C316:C325)</f>
        <v>0</v>
      </c>
      <c r="D326" s="214">
        <f t="shared" ref="D326:AP326" si="129">SUM(D316:D325)</f>
        <v>0</v>
      </c>
      <c r="E326" s="214">
        <f t="shared" si="129"/>
        <v>0</v>
      </c>
      <c r="F326" s="214">
        <f t="shared" si="129"/>
        <v>0</v>
      </c>
      <c r="G326" s="214">
        <f t="shared" si="129"/>
        <v>0</v>
      </c>
      <c r="H326" s="214">
        <f t="shared" si="129"/>
        <v>0</v>
      </c>
      <c r="I326" s="214">
        <f t="shared" si="129"/>
        <v>0</v>
      </c>
      <c r="J326" s="214">
        <f t="shared" si="129"/>
        <v>0</v>
      </c>
      <c r="K326" s="214">
        <f t="shared" si="129"/>
        <v>0</v>
      </c>
      <c r="L326" s="214">
        <f t="shared" si="129"/>
        <v>0</v>
      </c>
      <c r="M326" s="214">
        <f t="shared" si="129"/>
        <v>0</v>
      </c>
      <c r="N326" s="214">
        <f t="shared" si="129"/>
        <v>0</v>
      </c>
      <c r="O326" s="214">
        <f t="shared" si="129"/>
        <v>0</v>
      </c>
      <c r="P326" s="214">
        <f t="shared" si="129"/>
        <v>0</v>
      </c>
      <c r="Q326" s="214">
        <f t="shared" si="129"/>
        <v>0</v>
      </c>
      <c r="R326" s="214">
        <f t="shared" si="129"/>
        <v>0</v>
      </c>
      <c r="S326" s="214">
        <f t="shared" si="129"/>
        <v>0</v>
      </c>
      <c r="T326" s="214">
        <f t="shared" si="129"/>
        <v>0</v>
      </c>
      <c r="U326" s="214">
        <f t="shared" si="129"/>
        <v>0</v>
      </c>
      <c r="V326" s="214">
        <f t="shared" si="129"/>
        <v>0</v>
      </c>
      <c r="W326" s="214">
        <f t="shared" si="129"/>
        <v>0</v>
      </c>
      <c r="X326" s="214">
        <f t="shared" si="129"/>
        <v>0</v>
      </c>
      <c r="Y326" s="214">
        <f t="shared" si="129"/>
        <v>0</v>
      </c>
      <c r="Z326" s="214">
        <f t="shared" si="129"/>
        <v>0</v>
      </c>
      <c r="AA326" s="214">
        <f t="shared" si="129"/>
        <v>0</v>
      </c>
      <c r="AB326" s="214">
        <f t="shared" si="129"/>
        <v>0</v>
      </c>
      <c r="AC326" s="214">
        <f t="shared" si="129"/>
        <v>0</v>
      </c>
      <c r="AD326" s="214">
        <f t="shared" si="129"/>
        <v>0</v>
      </c>
      <c r="AE326" s="214">
        <f t="shared" si="129"/>
        <v>0</v>
      </c>
      <c r="AF326" s="214">
        <f t="shared" si="129"/>
        <v>0</v>
      </c>
      <c r="AG326" s="214">
        <f t="shared" si="129"/>
        <v>0</v>
      </c>
      <c r="AH326" s="214">
        <f t="shared" si="129"/>
        <v>0</v>
      </c>
      <c r="AI326" s="214">
        <f t="shared" si="129"/>
        <v>0</v>
      </c>
      <c r="AJ326" s="214">
        <f t="shared" si="129"/>
        <v>0</v>
      </c>
      <c r="AK326" s="214">
        <f t="shared" si="129"/>
        <v>0</v>
      </c>
      <c r="AL326" s="214">
        <f t="shared" si="129"/>
        <v>0</v>
      </c>
      <c r="AM326" s="214">
        <f t="shared" si="129"/>
        <v>0</v>
      </c>
      <c r="AN326" s="214">
        <f t="shared" si="129"/>
        <v>0</v>
      </c>
      <c r="AO326" s="214">
        <f t="shared" si="129"/>
        <v>0</v>
      </c>
      <c r="AP326" s="214">
        <f t="shared" si="129"/>
        <v>0</v>
      </c>
    </row>
    <row r="327" spans="1:42" x14ac:dyDescent="0.2">
      <c r="A327" s="3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0" t="s">
        <v>90</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32" t="s">
        <v>75</v>
      </c>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spans="1:42" x14ac:dyDescent="0.2">
      <c r="A330" s="16">
        <v>1</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A330+1</f>
        <v>2</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ref="A332:A339" si="130">A331+1</f>
        <v>3</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30"/>
        <v>4</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30"/>
        <v>5</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30"/>
        <v>6</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30"/>
        <v>7</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 t="shared" si="130"/>
        <v>8</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A337+1</f>
        <v>9</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16">
        <f t="shared" si="130"/>
        <v>10</v>
      </c>
      <c r="B339" s="4">
        <v>0</v>
      </c>
      <c r="C339" s="213">
        <f>IF(C$2&lt;=analysis_period,IF(SUM($C667:C667)&gt;0,B339+1,0),0)</f>
        <v>0</v>
      </c>
      <c r="D339" s="213">
        <f>IF(D$2&lt;=analysis_period,IF(SUM($C667:D667)&gt;0,C339+1,0),0)</f>
        <v>0</v>
      </c>
      <c r="E339" s="213">
        <f>IF(E$2&lt;=analysis_period,IF(SUM($C667:E667)&gt;0,D339+1,0),0)</f>
        <v>0</v>
      </c>
      <c r="F339" s="213">
        <f>IF(F$2&lt;=analysis_period,IF(SUM($C667:F667)&gt;0,E339+1,0),0)</f>
        <v>0</v>
      </c>
      <c r="G339" s="213">
        <f>IF(G$2&lt;=analysis_period,IF(SUM($C667:G667)&gt;0,F339+1,0),0)</f>
        <v>0</v>
      </c>
      <c r="H339" s="213">
        <f>IF(H$2&lt;=analysis_period,IF(SUM($C667:H667)&gt;0,G339+1,0),0)</f>
        <v>0</v>
      </c>
      <c r="I339" s="213">
        <f>IF(I$2&lt;=analysis_period,IF(SUM($C667:I667)&gt;0,H339+1,0),0)</f>
        <v>0</v>
      </c>
      <c r="J339" s="213">
        <f>IF(J$2&lt;=analysis_period,IF(SUM($C667:J667)&gt;0,I339+1,0),0)</f>
        <v>0</v>
      </c>
      <c r="K339" s="213">
        <f>IF(K$2&lt;=analysis_period,IF(SUM($C667:K667)&gt;0,J339+1,0),0)</f>
        <v>0</v>
      </c>
      <c r="L339" s="213">
        <f>IF(L$2&lt;=analysis_period,IF(SUM($C667:L667)&gt;0,K339+1,0),0)</f>
        <v>0</v>
      </c>
      <c r="M339" s="213">
        <f>IF(M$2&lt;=analysis_period,IF(SUM($C667:M667)&gt;0,L339+1,0),0)</f>
        <v>0</v>
      </c>
      <c r="N339" s="213">
        <f>IF(N$2&lt;=analysis_period,IF(SUM($C667:N667)&gt;0,M339+1,0),0)</f>
        <v>0</v>
      </c>
      <c r="O339" s="213">
        <f>IF(O$2&lt;=analysis_period,IF(SUM($C667:O667)&gt;0,N339+1,0),0)</f>
        <v>0</v>
      </c>
      <c r="P339" s="213">
        <f>IF(P$2&lt;=analysis_period,IF(SUM($C667:P667)&gt;0,O339+1,0),0)</f>
        <v>0</v>
      </c>
      <c r="Q339" s="213">
        <f>IF(Q$2&lt;=analysis_period,IF(SUM($C667:Q667)&gt;0,P339+1,0),0)</f>
        <v>0</v>
      </c>
      <c r="R339" s="213">
        <f>IF(R$2&lt;=analysis_period,IF(SUM($C667:R667)&gt;0,Q339+1,0),0)</f>
        <v>0</v>
      </c>
      <c r="S339" s="213">
        <f>IF(S$2&lt;=analysis_period,IF(SUM($C667:S667)&gt;0,R339+1,0),0)</f>
        <v>0</v>
      </c>
      <c r="T339" s="213">
        <f>IF(T$2&lt;=analysis_period,IF(SUM($C667:T667)&gt;0,S339+1,0),0)</f>
        <v>0</v>
      </c>
      <c r="U339" s="213">
        <f>IF(U$2&lt;=analysis_period,IF(SUM($C667:U667)&gt;0,T339+1,0),0)</f>
        <v>0</v>
      </c>
      <c r="V339" s="213">
        <f>IF(V$2&lt;=analysis_period,IF(SUM($C667:V667)&gt;0,U339+1,0),0)</f>
        <v>0</v>
      </c>
      <c r="W339" s="213">
        <f>IF(W$2&lt;=analysis_period,IF(SUM($C667:W667)&gt;0,V339+1,0),0)</f>
        <v>0</v>
      </c>
      <c r="X339" s="213">
        <f>IF(X$2&lt;=analysis_period,IF(SUM($C667:X667)&gt;0,W339+1,0),0)</f>
        <v>0</v>
      </c>
      <c r="Y339" s="213">
        <f>IF(Y$2&lt;=analysis_period,IF(SUM($C667:Y667)&gt;0,X339+1,0),0)</f>
        <v>0</v>
      </c>
      <c r="Z339" s="213">
        <f>IF(Z$2&lt;=analysis_period,IF(SUM($C667:Z667)&gt;0,Y339+1,0),0)</f>
        <v>0</v>
      </c>
      <c r="AA339" s="213">
        <f>IF(AA$2&lt;=analysis_period,IF(SUM($C667:AA667)&gt;0,Z339+1,0),0)</f>
        <v>0</v>
      </c>
      <c r="AB339" s="213">
        <f>IF(AB$2&lt;=analysis_period,IF(SUM($C667:AB667)&gt;0,AA339+1,0),0)</f>
        <v>0</v>
      </c>
      <c r="AC339" s="213">
        <f>IF(AC$2&lt;=analysis_period,IF(SUM($C667:AC667)&gt;0,AB339+1,0),0)</f>
        <v>0</v>
      </c>
      <c r="AD339" s="213">
        <f>IF(AD$2&lt;=analysis_period,IF(SUM($C667:AD667)&gt;0,AC339+1,0),0)</f>
        <v>0</v>
      </c>
      <c r="AE339" s="213">
        <f>IF(AE$2&lt;=analysis_period,IF(SUM($C667:AE667)&gt;0,AD339+1,0),0)</f>
        <v>0</v>
      </c>
      <c r="AF339" s="213">
        <f>IF(AF$2&lt;=analysis_period,IF(SUM($C667:AF667)&gt;0,AE339+1,0),0)</f>
        <v>0</v>
      </c>
      <c r="AG339" s="213">
        <f>IF(AG$2&lt;=analysis_period,IF(SUM($C667:AG667)&gt;0,AF339+1,0),0)</f>
        <v>0</v>
      </c>
      <c r="AH339" s="213">
        <f>IF(AH$2&lt;=analysis_period,IF(SUM($C667:AH667)&gt;0,AG339+1,0),0)</f>
        <v>0</v>
      </c>
      <c r="AI339" s="213">
        <f>IF(AI$2&lt;=analysis_period,IF(SUM($C667:AI667)&gt;0,AH339+1,0),0)</f>
        <v>0</v>
      </c>
      <c r="AJ339" s="213">
        <f>IF(AJ$2&lt;=analysis_period,IF(SUM($C667:AJ667)&gt;0,AI339+1,0),0)</f>
        <v>0</v>
      </c>
      <c r="AK339" s="213">
        <f>IF(AK$2&lt;=analysis_period,IF(SUM($C667:AK667)&gt;0,AJ339+1,0),0)</f>
        <v>0</v>
      </c>
      <c r="AL339" s="213">
        <f>IF(AL$2&lt;=analysis_period,IF(SUM($C667:AL667)&gt;0,AK339+1,0),0)</f>
        <v>0</v>
      </c>
      <c r="AM339" s="213">
        <f>IF(AM$2&lt;=analysis_period,IF(SUM($C667:AM667)&gt;0,AL339+1,0),0)</f>
        <v>0</v>
      </c>
      <c r="AN339" s="213">
        <f>IF(AN$2&lt;=analysis_period,IF(SUM($C667:AN667)&gt;0,AM339+1,0),0)</f>
        <v>0</v>
      </c>
      <c r="AO339" s="213">
        <f>IF(AO$2&lt;=analysis_period,IF(SUM($C667:AO667)&gt;0,AN339+1,0),0)</f>
        <v>0</v>
      </c>
      <c r="AP339" s="213">
        <f>IF(AP$2&lt;=analysis_period,IF(SUM($C667:AP667)&gt;0,AO339+1,0),0)</f>
        <v>0</v>
      </c>
    </row>
    <row r="340" spans="1:42" x14ac:dyDescent="0.2">
      <c r="A340" s="3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32" t="s">
        <v>79</v>
      </c>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16">
        <v>1</v>
      </c>
      <c r="B342" s="233">
        <f t="shared" ref="B342:B351" si="131">SUM(C342:AP342)</f>
        <v>0</v>
      </c>
      <c r="C342" s="235">
        <f t="shared" ref="C342:AP342" si="132">LOOKUP(C330,$B$300:$AP$300,$B$301:$AP$301)/100*$B658</f>
        <v>0</v>
      </c>
      <c r="D342" s="235">
        <f t="shared" si="132"/>
        <v>0</v>
      </c>
      <c r="E342" s="235">
        <f t="shared" si="132"/>
        <v>0</v>
      </c>
      <c r="F342" s="235">
        <f t="shared" si="132"/>
        <v>0</v>
      </c>
      <c r="G342" s="235">
        <f t="shared" si="132"/>
        <v>0</v>
      </c>
      <c r="H342" s="235">
        <f t="shared" si="132"/>
        <v>0</v>
      </c>
      <c r="I342" s="235">
        <f t="shared" si="132"/>
        <v>0</v>
      </c>
      <c r="J342" s="235">
        <f t="shared" si="132"/>
        <v>0</v>
      </c>
      <c r="K342" s="235">
        <f t="shared" si="132"/>
        <v>0</v>
      </c>
      <c r="L342" s="235">
        <f t="shared" si="132"/>
        <v>0</v>
      </c>
      <c r="M342" s="235">
        <f t="shared" si="132"/>
        <v>0</v>
      </c>
      <c r="N342" s="235">
        <f t="shared" si="132"/>
        <v>0</v>
      </c>
      <c r="O342" s="235">
        <f t="shared" si="132"/>
        <v>0</v>
      </c>
      <c r="P342" s="235">
        <f t="shared" si="132"/>
        <v>0</v>
      </c>
      <c r="Q342" s="235">
        <f t="shared" si="132"/>
        <v>0</v>
      </c>
      <c r="R342" s="235">
        <f t="shared" si="132"/>
        <v>0</v>
      </c>
      <c r="S342" s="235">
        <f t="shared" si="132"/>
        <v>0</v>
      </c>
      <c r="T342" s="235">
        <f t="shared" si="132"/>
        <v>0</v>
      </c>
      <c r="U342" s="235">
        <f t="shared" si="132"/>
        <v>0</v>
      </c>
      <c r="V342" s="235">
        <f t="shared" si="132"/>
        <v>0</v>
      </c>
      <c r="W342" s="235">
        <f t="shared" si="132"/>
        <v>0</v>
      </c>
      <c r="X342" s="235">
        <f t="shared" si="132"/>
        <v>0</v>
      </c>
      <c r="Y342" s="235">
        <f t="shared" si="132"/>
        <v>0</v>
      </c>
      <c r="Z342" s="235">
        <f t="shared" si="132"/>
        <v>0</v>
      </c>
      <c r="AA342" s="235">
        <f t="shared" si="132"/>
        <v>0</v>
      </c>
      <c r="AB342" s="235">
        <f t="shared" si="132"/>
        <v>0</v>
      </c>
      <c r="AC342" s="235">
        <f t="shared" si="132"/>
        <v>0</v>
      </c>
      <c r="AD342" s="235">
        <f t="shared" si="132"/>
        <v>0</v>
      </c>
      <c r="AE342" s="235">
        <f t="shared" si="132"/>
        <v>0</v>
      </c>
      <c r="AF342" s="235">
        <f t="shared" si="132"/>
        <v>0</v>
      </c>
      <c r="AG342" s="235">
        <f t="shared" si="132"/>
        <v>0</v>
      </c>
      <c r="AH342" s="235">
        <f t="shared" si="132"/>
        <v>0</v>
      </c>
      <c r="AI342" s="235">
        <f t="shared" si="132"/>
        <v>0</v>
      </c>
      <c r="AJ342" s="235">
        <f t="shared" si="132"/>
        <v>0</v>
      </c>
      <c r="AK342" s="235">
        <f t="shared" si="132"/>
        <v>0</v>
      </c>
      <c r="AL342" s="235">
        <f t="shared" si="132"/>
        <v>0</v>
      </c>
      <c r="AM342" s="235">
        <f t="shared" si="132"/>
        <v>0</v>
      </c>
      <c r="AN342" s="235">
        <f t="shared" si="132"/>
        <v>0</v>
      </c>
      <c r="AO342" s="235">
        <f t="shared" si="132"/>
        <v>0</v>
      </c>
      <c r="AP342" s="235">
        <f t="shared" si="132"/>
        <v>0</v>
      </c>
    </row>
    <row r="343" spans="1:42" x14ac:dyDescent="0.2">
      <c r="A343" s="16">
        <f>A342+1</f>
        <v>2</v>
      </c>
      <c r="B343" s="233">
        <f t="shared" si="131"/>
        <v>0</v>
      </c>
      <c r="C343" s="235">
        <f t="shared" ref="C343:AP343" si="133">LOOKUP(C331,$B$300:$AP$300,$B$301:$AP$301)/100*$B659</f>
        <v>0</v>
      </c>
      <c r="D343" s="235">
        <f t="shared" si="133"/>
        <v>0</v>
      </c>
      <c r="E343" s="235">
        <f t="shared" si="133"/>
        <v>0</v>
      </c>
      <c r="F343" s="235">
        <f t="shared" si="133"/>
        <v>0</v>
      </c>
      <c r="G343" s="235">
        <f t="shared" si="133"/>
        <v>0</v>
      </c>
      <c r="H343" s="235">
        <f t="shared" si="133"/>
        <v>0</v>
      </c>
      <c r="I343" s="235">
        <f t="shared" si="133"/>
        <v>0</v>
      </c>
      <c r="J343" s="235">
        <f t="shared" si="133"/>
        <v>0</v>
      </c>
      <c r="K343" s="235">
        <f t="shared" si="133"/>
        <v>0</v>
      </c>
      <c r="L343" s="235">
        <f t="shared" si="133"/>
        <v>0</v>
      </c>
      <c r="M343" s="235">
        <f t="shared" si="133"/>
        <v>0</v>
      </c>
      <c r="N343" s="235">
        <f t="shared" si="133"/>
        <v>0</v>
      </c>
      <c r="O343" s="235">
        <f t="shared" si="133"/>
        <v>0</v>
      </c>
      <c r="P343" s="235">
        <f t="shared" si="133"/>
        <v>0</v>
      </c>
      <c r="Q343" s="235">
        <f t="shared" si="133"/>
        <v>0</v>
      </c>
      <c r="R343" s="235">
        <f t="shared" si="133"/>
        <v>0</v>
      </c>
      <c r="S343" s="235">
        <f t="shared" si="133"/>
        <v>0</v>
      </c>
      <c r="T343" s="235">
        <f t="shared" si="133"/>
        <v>0</v>
      </c>
      <c r="U343" s="235">
        <f t="shared" si="133"/>
        <v>0</v>
      </c>
      <c r="V343" s="235">
        <f t="shared" si="133"/>
        <v>0</v>
      </c>
      <c r="W343" s="235">
        <f t="shared" si="133"/>
        <v>0</v>
      </c>
      <c r="X343" s="235">
        <f t="shared" si="133"/>
        <v>0</v>
      </c>
      <c r="Y343" s="235">
        <f t="shared" si="133"/>
        <v>0</v>
      </c>
      <c r="Z343" s="235">
        <f t="shared" si="133"/>
        <v>0</v>
      </c>
      <c r="AA343" s="235">
        <f t="shared" si="133"/>
        <v>0</v>
      </c>
      <c r="AB343" s="235">
        <f t="shared" si="133"/>
        <v>0</v>
      </c>
      <c r="AC343" s="235">
        <f t="shared" si="133"/>
        <v>0</v>
      </c>
      <c r="AD343" s="235">
        <f t="shared" si="133"/>
        <v>0</v>
      </c>
      <c r="AE343" s="235">
        <f t="shared" si="133"/>
        <v>0</v>
      </c>
      <c r="AF343" s="235">
        <f t="shared" si="133"/>
        <v>0</v>
      </c>
      <c r="AG343" s="235">
        <f t="shared" si="133"/>
        <v>0</v>
      </c>
      <c r="AH343" s="235">
        <f t="shared" si="133"/>
        <v>0</v>
      </c>
      <c r="AI343" s="235">
        <f t="shared" si="133"/>
        <v>0</v>
      </c>
      <c r="AJ343" s="235">
        <f t="shared" si="133"/>
        <v>0</v>
      </c>
      <c r="AK343" s="235">
        <f t="shared" si="133"/>
        <v>0</v>
      </c>
      <c r="AL343" s="235">
        <f t="shared" si="133"/>
        <v>0</v>
      </c>
      <c r="AM343" s="235">
        <f t="shared" si="133"/>
        <v>0</v>
      </c>
      <c r="AN343" s="235">
        <f t="shared" si="133"/>
        <v>0</v>
      </c>
      <c r="AO343" s="235">
        <f t="shared" si="133"/>
        <v>0</v>
      </c>
      <c r="AP343" s="235">
        <f t="shared" si="133"/>
        <v>0</v>
      </c>
    </row>
    <row r="344" spans="1:42" x14ac:dyDescent="0.2">
      <c r="A344" s="16">
        <f t="shared" ref="A344:A351" si="134">A343+1</f>
        <v>3</v>
      </c>
      <c r="B344" s="233">
        <f t="shared" si="131"/>
        <v>0</v>
      </c>
      <c r="C344" s="235">
        <f t="shared" ref="C344:AP344" si="135">LOOKUP(C332,$B$300:$AP$300,$B$301:$AP$301)/100*$B660</f>
        <v>0</v>
      </c>
      <c r="D344" s="235">
        <f t="shared" si="135"/>
        <v>0</v>
      </c>
      <c r="E344" s="235">
        <f t="shared" si="135"/>
        <v>0</v>
      </c>
      <c r="F344" s="235">
        <f t="shared" si="135"/>
        <v>0</v>
      </c>
      <c r="G344" s="235">
        <f t="shared" si="135"/>
        <v>0</v>
      </c>
      <c r="H344" s="235">
        <f t="shared" si="135"/>
        <v>0</v>
      </c>
      <c r="I344" s="235">
        <f t="shared" si="135"/>
        <v>0</v>
      </c>
      <c r="J344" s="235">
        <f t="shared" si="135"/>
        <v>0</v>
      </c>
      <c r="K344" s="235">
        <f t="shared" si="135"/>
        <v>0</v>
      </c>
      <c r="L344" s="235">
        <f t="shared" si="135"/>
        <v>0</v>
      </c>
      <c r="M344" s="235">
        <f t="shared" si="135"/>
        <v>0</v>
      </c>
      <c r="N344" s="235">
        <f t="shared" si="135"/>
        <v>0</v>
      </c>
      <c r="O344" s="235">
        <f t="shared" si="135"/>
        <v>0</v>
      </c>
      <c r="P344" s="235">
        <f t="shared" si="135"/>
        <v>0</v>
      </c>
      <c r="Q344" s="235">
        <f t="shared" si="135"/>
        <v>0</v>
      </c>
      <c r="R344" s="235">
        <f t="shared" si="135"/>
        <v>0</v>
      </c>
      <c r="S344" s="235">
        <f t="shared" si="135"/>
        <v>0</v>
      </c>
      <c r="T344" s="235">
        <f t="shared" si="135"/>
        <v>0</v>
      </c>
      <c r="U344" s="235">
        <f t="shared" si="135"/>
        <v>0</v>
      </c>
      <c r="V344" s="235">
        <f t="shared" si="135"/>
        <v>0</v>
      </c>
      <c r="W344" s="235">
        <f t="shared" si="135"/>
        <v>0</v>
      </c>
      <c r="X344" s="235">
        <f t="shared" si="135"/>
        <v>0</v>
      </c>
      <c r="Y344" s="235">
        <f t="shared" si="135"/>
        <v>0</v>
      </c>
      <c r="Z344" s="235">
        <f t="shared" si="135"/>
        <v>0</v>
      </c>
      <c r="AA344" s="235">
        <f t="shared" si="135"/>
        <v>0</v>
      </c>
      <c r="AB344" s="235">
        <f t="shared" si="135"/>
        <v>0</v>
      </c>
      <c r="AC344" s="235">
        <f t="shared" si="135"/>
        <v>0</v>
      </c>
      <c r="AD344" s="235">
        <f t="shared" si="135"/>
        <v>0</v>
      </c>
      <c r="AE344" s="235">
        <f t="shared" si="135"/>
        <v>0</v>
      </c>
      <c r="AF344" s="235">
        <f t="shared" si="135"/>
        <v>0</v>
      </c>
      <c r="AG344" s="235">
        <f t="shared" si="135"/>
        <v>0</v>
      </c>
      <c r="AH344" s="235">
        <f t="shared" si="135"/>
        <v>0</v>
      </c>
      <c r="AI344" s="235">
        <f t="shared" si="135"/>
        <v>0</v>
      </c>
      <c r="AJ344" s="235">
        <f t="shared" si="135"/>
        <v>0</v>
      </c>
      <c r="AK344" s="235">
        <f t="shared" si="135"/>
        <v>0</v>
      </c>
      <c r="AL344" s="235">
        <f t="shared" si="135"/>
        <v>0</v>
      </c>
      <c r="AM344" s="235">
        <f t="shared" si="135"/>
        <v>0</v>
      </c>
      <c r="AN344" s="235">
        <f t="shared" si="135"/>
        <v>0</v>
      </c>
      <c r="AO344" s="235">
        <f t="shared" si="135"/>
        <v>0</v>
      </c>
      <c r="AP344" s="235">
        <f t="shared" si="135"/>
        <v>0</v>
      </c>
    </row>
    <row r="345" spans="1:42" x14ac:dyDescent="0.2">
      <c r="A345" s="16">
        <f t="shared" si="134"/>
        <v>4</v>
      </c>
      <c r="B345" s="233">
        <f t="shared" si="131"/>
        <v>0</v>
      </c>
      <c r="C345" s="235">
        <f t="shared" ref="C345:AP345" si="136">LOOKUP(C333,$B$300:$AP$300,$B$301:$AP$301)/100*$B661</f>
        <v>0</v>
      </c>
      <c r="D345" s="235">
        <f t="shared" si="136"/>
        <v>0</v>
      </c>
      <c r="E345" s="235">
        <f t="shared" si="136"/>
        <v>0</v>
      </c>
      <c r="F345" s="235">
        <f t="shared" si="136"/>
        <v>0</v>
      </c>
      <c r="G345" s="235">
        <f t="shared" si="136"/>
        <v>0</v>
      </c>
      <c r="H345" s="235">
        <f t="shared" si="136"/>
        <v>0</v>
      </c>
      <c r="I345" s="235">
        <f t="shared" si="136"/>
        <v>0</v>
      </c>
      <c r="J345" s="235">
        <f t="shared" si="136"/>
        <v>0</v>
      </c>
      <c r="K345" s="235">
        <f t="shared" si="136"/>
        <v>0</v>
      </c>
      <c r="L345" s="235">
        <f t="shared" si="136"/>
        <v>0</v>
      </c>
      <c r="M345" s="235">
        <f t="shared" si="136"/>
        <v>0</v>
      </c>
      <c r="N345" s="235">
        <f t="shared" si="136"/>
        <v>0</v>
      </c>
      <c r="O345" s="235">
        <f t="shared" si="136"/>
        <v>0</v>
      </c>
      <c r="P345" s="235">
        <f t="shared" si="136"/>
        <v>0</v>
      </c>
      <c r="Q345" s="235">
        <f t="shared" si="136"/>
        <v>0</v>
      </c>
      <c r="R345" s="235">
        <f t="shared" si="136"/>
        <v>0</v>
      </c>
      <c r="S345" s="235">
        <f t="shared" si="136"/>
        <v>0</v>
      </c>
      <c r="T345" s="235">
        <f t="shared" si="136"/>
        <v>0</v>
      </c>
      <c r="U345" s="235">
        <f t="shared" si="136"/>
        <v>0</v>
      </c>
      <c r="V345" s="235">
        <f t="shared" si="136"/>
        <v>0</v>
      </c>
      <c r="W345" s="235">
        <f t="shared" si="136"/>
        <v>0</v>
      </c>
      <c r="X345" s="235">
        <f t="shared" si="136"/>
        <v>0</v>
      </c>
      <c r="Y345" s="235">
        <f t="shared" si="136"/>
        <v>0</v>
      </c>
      <c r="Z345" s="235">
        <f t="shared" si="136"/>
        <v>0</v>
      </c>
      <c r="AA345" s="235">
        <f t="shared" si="136"/>
        <v>0</v>
      </c>
      <c r="AB345" s="235">
        <f t="shared" si="136"/>
        <v>0</v>
      </c>
      <c r="AC345" s="235">
        <f t="shared" si="136"/>
        <v>0</v>
      </c>
      <c r="AD345" s="235">
        <f t="shared" si="136"/>
        <v>0</v>
      </c>
      <c r="AE345" s="235">
        <f t="shared" si="136"/>
        <v>0</v>
      </c>
      <c r="AF345" s="235">
        <f t="shared" si="136"/>
        <v>0</v>
      </c>
      <c r="AG345" s="235">
        <f t="shared" si="136"/>
        <v>0</v>
      </c>
      <c r="AH345" s="235">
        <f t="shared" si="136"/>
        <v>0</v>
      </c>
      <c r="AI345" s="235">
        <f t="shared" si="136"/>
        <v>0</v>
      </c>
      <c r="AJ345" s="235">
        <f t="shared" si="136"/>
        <v>0</v>
      </c>
      <c r="AK345" s="235">
        <f t="shared" si="136"/>
        <v>0</v>
      </c>
      <c r="AL345" s="235">
        <f t="shared" si="136"/>
        <v>0</v>
      </c>
      <c r="AM345" s="235">
        <f t="shared" si="136"/>
        <v>0</v>
      </c>
      <c r="AN345" s="235">
        <f t="shared" si="136"/>
        <v>0</v>
      </c>
      <c r="AO345" s="235">
        <f t="shared" si="136"/>
        <v>0</v>
      </c>
      <c r="AP345" s="235">
        <f t="shared" si="136"/>
        <v>0</v>
      </c>
    </row>
    <row r="346" spans="1:42" x14ac:dyDescent="0.2">
      <c r="A346" s="16">
        <f t="shared" si="134"/>
        <v>5</v>
      </c>
      <c r="B346" s="233">
        <f t="shared" si="131"/>
        <v>0</v>
      </c>
      <c r="C346" s="235">
        <f t="shared" ref="C346:AP346" si="137">LOOKUP(C334,$B$300:$AP$300,$B$301:$AP$301)/100*$B662</f>
        <v>0</v>
      </c>
      <c r="D346" s="235">
        <f t="shared" si="137"/>
        <v>0</v>
      </c>
      <c r="E346" s="235">
        <f t="shared" si="137"/>
        <v>0</v>
      </c>
      <c r="F346" s="235">
        <f t="shared" si="137"/>
        <v>0</v>
      </c>
      <c r="G346" s="235">
        <f t="shared" si="137"/>
        <v>0</v>
      </c>
      <c r="H346" s="235">
        <f t="shared" si="137"/>
        <v>0</v>
      </c>
      <c r="I346" s="235">
        <f t="shared" si="137"/>
        <v>0</v>
      </c>
      <c r="J346" s="235">
        <f t="shared" si="137"/>
        <v>0</v>
      </c>
      <c r="K346" s="235">
        <f t="shared" si="137"/>
        <v>0</v>
      </c>
      <c r="L346" s="235">
        <f t="shared" si="137"/>
        <v>0</v>
      </c>
      <c r="M346" s="235">
        <f t="shared" si="137"/>
        <v>0</v>
      </c>
      <c r="N346" s="235">
        <f t="shared" si="137"/>
        <v>0</v>
      </c>
      <c r="O346" s="235">
        <f t="shared" si="137"/>
        <v>0</v>
      </c>
      <c r="P346" s="235">
        <f t="shared" si="137"/>
        <v>0</v>
      </c>
      <c r="Q346" s="235">
        <f t="shared" si="137"/>
        <v>0</v>
      </c>
      <c r="R346" s="235">
        <f t="shared" si="137"/>
        <v>0</v>
      </c>
      <c r="S346" s="235">
        <f t="shared" si="137"/>
        <v>0</v>
      </c>
      <c r="T346" s="235">
        <f t="shared" si="137"/>
        <v>0</v>
      </c>
      <c r="U346" s="235">
        <f t="shared" si="137"/>
        <v>0</v>
      </c>
      <c r="V346" s="235">
        <f t="shared" si="137"/>
        <v>0</v>
      </c>
      <c r="W346" s="235">
        <f t="shared" si="137"/>
        <v>0</v>
      </c>
      <c r="X346" s="235">
        <f t="shared" si="137"/>
        <v>0</v>
      </c>
      <c r="Y346" s="235">
        <f t="shared" si="137"/>
        <v>0</v>
      </c>
      <c r="Z346" s="235">
        <f t="shared" si="137"/>
        <v>0</v>
      </c>
      <c r="AA346" s="235">
        <f t="shared" si="137"/>
        <v>0</v>
      </c>
      <c r="AB346" s="235">
        <f t="shared" si="137"/>
        <v>0</v>
      </c>
      <c r="AC346" s="235">
        <f t="shared" si="137"/>
        <v>0</v>
      </c>
      <c r="AD346" s="235">
        <f t="shared" si="137"/>
        <v>0</v>
      </c>
      <c r="AE346" s="235">
        <f t="shared" si="137"/>
        <v>0</v>
      </c>
      <c r="AF346" s="235">
        <f t="shared" si="137"/>
        <v>0</v>
      </c>
      <c r="AG346" s="235">
        <f t="shared" si="137"/>
        <v>0</v>
      </c>
      <c r="AH346" s="235">
        <f t="shared" si="137"/>
        <v>0</v>
      </c>
      <c r="AI346" s="235">
        <f t="shared" si="137"/>
        <v>0</v>
      </c>
      <c r="AJ346" s="235">
        <f t="shared" si="137"/>
        <v>0</v>
      </c>
      <c r="AK346" s="235">
        <f t="shared" si="137"/>
        <v>0</v>
      </c>
      <c r="AL346" s="235">
        <f t="shared" si="137"/>
        <v>0</v>
      </c>
      <c r="AM346" s="235">
        <f t="shared" si="137"/>
        <v>0</v>
      </c>
      <c r="AN346" s="235">
        <f t="shared" si="137"/>
        <v>0</v>
      </c>
      <c r="AO346" s="235">
        <f t="shared" si="137"/>
        <v>0</v>
      </c>
      <c r="AP346" s="235">
        <f t="shared" si="137"/>
        <v>0</v>
      </c>
    </row>
    <row r="347" spans="1:42" x14ac:dyDescent="0.2">
      <c r="A347" s="16">
        <f t="shared" si="134"/>
        <v>6</v>
      </c>
      <c r="B347" s="233">
        <f t="shared" si="131"/>
        <v>0</v>
      </c>
      <c r="C347" s="235">
        <f t="shared" ref="C347:AP347" si="138">LOOKUP(C335,$B$300:$AP$300,$B$301:$AP$301)/100*$B663</f>
        <v>0</v>
      </c>
      <c r="D347" s="235">
        <f t="shared" si="138"/>
        <v>0</v>
      </c>
      <c r="E347" s="235">
        <f t="shared" si="138"/>
        <v>0</v>
      </c>
      <c r="F347" s="235">
        <f t="shared" si="138"/>
        <v>0</v>
      </c>
      <c r="G347" s="235">
        <f t="shared" si="138"/>
        <v>0</v>
      </c>
      <c r="H347" s="235">
        <f t="shared" si="138"/>
        <v>0</v>
      </c>
      <c r="I347" s="235">
        <f t="shared" si="138"/>
        <v>0</v>
      </c>
      <c r="J347" s="235">
        <f t="shared" si="138"/>
        <v>0</v>
      </c>
      <c r="K347" s="235">
        <f t="shared" si="138"/>
        <v>0</v>
      </c>
      <c r="L347" s="235">
        <f t="shared" si="138"/>
        <v>0</v>
      </c>
      <c r="M347" s="235">
        <f t="shared" si="138"/>
        <v>0</v>
      </c>
      <c r="N347" s="235">
        <f t="shared" si="138"/>
        <v>0</v>
      </c>
      <c r="O347" s="235">
        <f t="shared" si="138"/>
        <v>0</v>
      </c>
      <c r="P347" s="235">
        <f t="shared" si="138"/>
        <v>0</v>
      </c>
      <c r="Q347" s="235">
        <f t="shared" si="138"/>
        <v>0</v>
      </c>
      <c r="R347" s="235">
        <f t="shared" si="138"/>
        <v>0</v>
      </c>
      <c r="S347" s="235">
        <f t="shared" si="138"/>
        <v>0</v>
      </c>
      <c r="T347" s="235">
        <f t="shared" si="138"/>
        <v>0</v>
      </c>
      <c r="U347" s="235">
        <f t="shared" si="138"/>
        <v>0</v>
      </c>
      <c r="V347" s="235">
        <f t="shared" si="138"/>
        <v>0</v>
      </c>
      <c r="W347" s="235">
        <f t="shared" si="138"/>
        <v>0</v>
      </c>
      <c r="X347" s="235">
        <f t="shared" si="138"/>
        <v>0</v>
      </c>
      <c r="Y347" s="235">
        <f t="shared" si="138"/>
        <v>0</v>
      </c>
      <c r="Z347" s="235">
        <f t="shared" si="138"/>
        <v>0</v>
      </c>
      <c r="AA347" s="235">
        <f t="shared" si="138"/>
        <v>0</v>
      </c>
      <c r="AB347" s="235">
        <f t="shared" si="138"/>
        <v>0</v>
      </c>
      <c r="AC347" s="235">
        <f t="shared" si="138"/>
        <v>0</v>
      </c>
      <c r="AD347" s="235">
        <f t="shared" si="138"/>
        <v>0</v>
      </c>
      <c r="AE347" s="235">
        <f t="shared" si="138"/>
        <v>0</v>
      </c>
      <c r="AF347" s="235">
        <f t="shared" si="138"/>
        <v>0</v>
      </c>
      <c r="AG347" s="235">
        <f t="shared" si="138"/>
        <v>0</v>
      </c>
      <c r="AH347" s="235">
        <f t="shared" si="138"/>
        <v>0</v>
      </c>
      <c r="AI347" s="235">
        <f t="shared" si="138"/>
        <v>0</v>
      </c>
      <c r="AJ347" s="235">
        <f t="shared" si="138"/>
        <v>0</v>
      </c>
      <c r="AK347" s="235">
        <f t="shared" si="138"/>
        <v>0</v>
      </c>
      <c r="AL347" s="235">
        <f t="shared" si="138"/>
        <v>0</v>
      </c>
      <c r="AM347" s="235">
        <f t="shared" si="138"/>
        <v>0</v>
      </c>
      <c r="AN347" s="235">
        <f t="shared" si="138"/>
        <v>0</v>
      </c>
      <c r="AO347" s="235">
        <f t="shared" si="138"/>
        <v>0</v>
      </c>
      <c r="AP347" s="235">
        <f t="shared" si="138"/>
        <v>0</v>
      </c>
    </row>
    <row r="348" spans="1:42" x14ac:dyDescent="0.2">
      <c r="A348" s="16">
        <f t="shared" si="134"/>
        <v>7</v>
      </c>
      <c r="B348" s="233">
        <f t="shared" si="131"/>
        <v>0</v>
      </c>
      <c r="C348" s="235">
        <f t="shared" ref="C348:AP348" si="139">LOOKUP(C336,$B$300:$AP$300,$B$301:$AP$301)/100*$B664</f>
        <v>0</v>
      </c>
      <c r="D348" s="235">
        <f t="shared" si="139"/>
        <v>0</v>
      </c>
      <c r="E348" s="235">
        <f t="shared" si="139"/>
        <v>0</v>
      </c>
      <c r="F348" s="235">
        <f t="shared" si="139"/>
        <v>0</v>
      </c>
      <c r="G348" s="235">
        <f t="shared" si="139"/>
        <v>0</v>
      </c>
      <c r="H348" s="235">
        <f t="shared" si="139"/>
        <v>0</v>
      </c>
      <c r="I348" s="235">
        <f t="shared" si="139"/>
        <v>0</v>
      </c>
      <c r="J348" s="235">
        <f t="shared" si="139"/>
        <v>0</v>
      </c>
      <c r="K348" s="235">
        <f t="shared" si="139"/>
        <v>0</v>
      </c>
      <c r="L348" s="235">
        <f t="shared" si="139"/>
        <v>0</v>
      </c>
      <c r="M348" s="235">
        <f t="shared" si="139"/>
        <v>0</v>
      </c>
      <c r="N348" s="235">
        <f t="shared" si="139"/>
        <v>0</v>
      </c>
      <c r="O348" s="235">
        <f t="shared" si="139"/>
        <v>0</v>
      </c>
      <c r="P348" s="235">
        <f t="shared" si="139"/>
        <v>0</v>
      </c>
      <c r="Q348" s="235">
        <f t="shared" si="139"/>
        <v>0</v>
      </c>
      <c r="R348" s="235">
        <f t="shared" si="139"/>
        <v>0</v>
      </c>
      <c r="S348" s="235">
        <f t="shared" si="139"/>
        <v>0</v>
      </c>
      <c r="T348" s="235">
        <f t="shared" si="139"/>
        <v>0</v>
      </c>
      <c r="U348" s="235">
        <f t="shared" si="139"/>
        <v>0</v>
      </c>
      <c r="V348" s="235">
        <f t="shared" si="139"/>
        <v>0</v>
      </c>
      <c r="W348" s="235">
        <f t="shared" si="139"/>
        <v>0</v>
      </c>
      <c r="X348" s="235">
        <f t="shared" si="139"/>
        <v>0</v>
      </c>
      <c r="Y348" s="235">
        <f t="shared" si="139"/>
        <v>0</v>
      </c>
      <c r="Z348" s="235">
        <f t="shared" si="139"/>
        <v>0</v>
      </c>
      <c r="AA348" s="235">
        <f t="shared" si="139"/>
        <v>0</v>
      </c>
      <c r="AB348" s="235">
        <f t="shared" si="139"/>
        <v>0</v>
      </c>
      <c r="AC348" s="235">
        <f t="shared" si="139"/>
        <v>0</v>
      </c>
      <c r="AD348" s="235">
        <f t="shared" si="139"/>
        <v>0</v>
      </c>
      <c r="AE348" s="235">
        <f t="shared" si="139"/>
        <v>0</v>
      </c>
      <c r="AF348" s="235">
        <f t="shared" si="139"/>
        <v>0</v>
      </c>
      <c r="AG348" s="235">
        <f t="shared" si="139"/>
        <v>0</v>
      </c>
      <c r="AH348" s="235">
        <f t="shared" si="139"/>
        <v>0</v>
      </c>
      <c r="AI348" s="235">
        <f t="shared" si="139"/>
        <v>0</v>
      </c>
      <c r="AJ348" s="235">
        <f t="shared" si="139"/>
        <v>0</v>
      </c>
      <c r="AK348" s="235">
        <f t="shared" si="139"/>
        <v>0</v>
      </c>
      <c r="AL348" s="235">
        <f t="shared" si="139"/>
        <v>0</v>
      </c>
      <c r="AM348" s="235">
        <f t="shared" si="139"/>
        <v>0</v>
      </c>
      <c r="AN348" s="235">
        <f t="shared" si="139"/>
        <v>0</v>
      </c>
      <c r="AO348" s="235">
        <f t="shared" si="139"/>
        <v>0</v>
      </c>
      <c r="AP348" s="235">
        <f t="shared" si="139"/>
        <v>0</v>
      </c>
    </row>
    <row r="349" spans="1:42" x14ac:dyDescent="0.2">
      <c r="A349" s="16">
        <f t="shared" si="134"/>
        <v>8</v>
      </c>
      <c r="B349" s="233">
        <f t="shared" si="131"/>
        <v>0</v>
      </c>
      <c r="C349" s="235">
        <f t="shared" ref="C349:AP349" si="140">LOOKUP(C337,$B$300:$AP$300,$B$301:$AP$301)/100*$B665</f>
        <v>0</v>
      </c>
      <c r="D349" s="235">
        <f t="shared" si="140"/>
        <v>0</v>
      </c>
      <c r="E349" s="235">
        <f t="shared" si="140"/>
        <v>0</v>
      </c>
      <c r="F349" s="235">
        <f t="shared" si="140"/>
        <v>0</v>
      </c>
      <c r="G349" s="235">
        <f t="shared" si="140"/>
        <v>0</v>
      </c>
      <c r="H349" s="235">
        <f t="shared" si="140"/>
        <v>0</v>
      </c>
      <c r="I349" s="235">
        <f t="shared" si="140"/>
        <v>0</v>
      </c>
      <c r="J349" s="235">
        <f t="shared" si="140"/>
        <v>0</v>
      </c>
      <c r="K349" s="235">
        <f t="shared" si="140"/>
        <v>0</v>
      </c>
      <c r="L349" s="235">
        <f t="shared" si="140"/>
        <v>0</v>
      </c>
      <c r="M349" s="235">
        <f t="shared" si="140"/>
        <v>0</v>
      </c>
      <c r="N349" s="235">
        <f t="shared" si="140"/>
        <v>0</v>
      </c>
      <c r="O349" s="235">
        <f t="shared" si="140"/>
        <v>0</v>
      </c>
      <c r="P349" s="235">
        <f t="shared" si="140"/>
        <v>0</v>
      </c>
      <c r="Q349" s="235">
        <f t="shared" si="140"/>
        <v>0</v>
      </c>
      <c r="R349" s="235">
        <f t="shared" si="140"/>
        <v>0</v>
      </c>
      <c r="S349" s="235">
        <f t="shared" si="140"/>
        <v>0</v>
      </c>
      <c r="T349" s="235">
        <f t="shared" si="140"/>
        <v>0</v>
      </c>
      <c r="U349" s="235">
        <f t="shared" si="140"/>
        <v>0</v>
      </c>
      <c r="V349" s="235">
        <f t="shared" si="140"/>
        <v>0</v>
      </c>
      <c r="W349" s="235">
        <f t="shared" si="140"/>
        <v>0</v>
      </c>
      <c r="X349" s="235">
        <f t="shared" si="140"/>
        <v>0</v>
      </c>
      <c r="Y349" s="235">
        <f t="shared" si="140"/>
        <v>0</v>
      </c>
      <c r="Z349" s="235">
        <f t="shared" si="140"/>
        <v>0</v>
      </c>
      <c r="AA349" s="235">
        <f t="shared" si="140"/>
        <v>0</v>
      </c>
      <c r="AB349" s="235">
        <f t="shared" si="140"/>
        <v>0</v>
      </c>
      <c r="AC349" s="235">
        <f t="shared" si="140"/>
        <v>0</v>
      </c>
      <c r="AD349" s="235">
        <f t="shared" si="140"/>
        <v>0</v>
      </c>
      <c r="AE349" s="235">
        <f t="shared" si="140"/>
        <v>0</v>
      </c>
      <c r="AF349" s="235">
        <f t="shared" si="140"/>
        <v>0</v>
      </c>
      <c r="AG349" s="235">
        <f t="shared" si="140"/>
        <v>0</v>
      </c>
      <c r="AH349" s="235">
        <f t="shared" si="140"/>
        <v>0</v>
      </c>
      <c r="AI349" s="235">
        <f t="shared" si="140"/>
        <v>0</v>
      </c>
      <c r="AJ349" s="235">
        <f t="shared" si="140"/>
        <v>0</v>
      </c>
      <c r="AK349" s="235">
        <f t="shared" si="140"/>
        <v>0</v>
      </c>
      <c r="AL349" s="235">
        <f t="shared" si="140"/>
        <v>0</v>
      </c>
      <c r="AM349" s="235">
        <f t="shared" si="140"/>
        <v>0</v>
      </c>
      <c r="AN349" s="235">
        <f t="shared" si="140"/>
        <v>0</v>
      </c>
      <c r="AO349" s="235">
        <f t="shared" si="140"/>
        <v>0</v>
      </c>
      <c r="AP349" s="235">
        <f t="shared" si="140"/>
        <v>0</v>
      </c>
    </row>
    <row r="350" spans="1:42" x14ac:dyDescent="0.2">
      <c r="A350" s="16">
        <f>A349+1</f>
        <v>9</v>
      </c>
      <c r="B350" s="233">
        <f t="shared" si="131"/>
        <v>0</v>
      </c>
      <c r="C350" s="235">
        <f t="shared" ref="C350:AP350" si="141">LOOKUP(C338,$B$300:$AP$300,$B$301:$AP$301)/100*$B666</f>
        <v>0</v>
      </c>
      <c r="D350" s="235">
        <f t="shared" si="141"/>
        <v>0</v>
      </c>
      <c r="E350" s="235">
        <f t="shared" si="141"/>
        <v>0</v>
      </c>
      <c r="F350" s="235">
        <f t="shared" si="141"/>
        <v>0</v>
      </c>
      <c r="G350" s="235">
        <f t="shared" si="141"/>
        <v>0</v>
      </c>
      <c r="H350" s="235">
        <f t="shared" si="141"/>
        <v>0</v>
      </c>
      <c r="I350" s="235">
        <f t="shared" si="141"/>
        <v>0</v>
      </c>
      <c r="J350" s="235">
        <f t="shared" si="141"/>
        <v>0</v>
      </c>
      <c r="K350" s="235">
        <f t="shared" si="141"/>
        <v>0</v>
      </c>
      <c r="L350" s="235">
        <f t="shared" si="141"/>
        <v>0</v>
      </c>
      <c r="M350" s="235">
        <f t="shared" si="141"/>
        <v>0</v>
      </c>
      <c r="N350" s="235">
        <f t="shared" si="141"/>
        <v>0</v>
      </c>
      <c r="O350" s="235">
        <f t="shared" si="141"/>
        <v>0</v>
      </c>
      <c r="P350" s="235">
        <f t="shared" si="141"/>
        <v>0</v>
      </c>
      <c r="Q350" s="235">
        <f t="shared" si="141"/>
        <v>0</v>
      </c>
      <c r="R350" s="235">
        <f t="shared" si="141"/>
        <v>0</v>
      </c>
      <c r="S350" s="235">
        <f t="shared" si="141"/>
        <v>0</v>
      </c>
      <c r="T350" s="235">
        <f t="shared" si="141"/>
        <v>0</v>
      </c>
      <c r="U350" s="235">
        <f t="shared" si="141"/>
        <v>0</v>
      </c>
      <c r="V350" s="235">
        <f t="shared" si="141"/>
        <v>0</v>
      </c>
      <c r="W350" s="235">
        <f t="shared" si="141"/>
        <v>0</v>
      </c>
      <c r="X350" s="235">
        <f t="shared" si="141"/>
        <v>0</v>
      </c>
      <c r="Y350" s="235">
        <f t="shared" si="141"/>
        <v>0</v>
      </c>
      <c r="Z350" s="235">
        <f t="shared" si="141"/>
        <v>0</v>
      </c>
      <c r="AA350" s="235">
        <f t="shared" si="141"/>
        <v>0</v>
      </c>
      <c r="AB350" s="235">
        <f t="shared" si="141"/>
        <v>0</v>
      </c>
      <c r="AC350" s="235">
        <f t="shared" si="141"/>
        <v>0</v>
      </c>
      <c r="AD350" s="235">
        <f t="shared" si="141"/>
        <v>0</v>
      </c>
      <c r="AE350" s="235">
        <f t="shared" si="141"/>
        <v>0</v>
      </c>
      <c r="AF350" s="235">
        <f t="shared" si="141"/>
        <v>0</v>
      </c>
      <c r="AG350" s="235">
        <f t="shared" si="141"/>
        <v>0</v>
      </c>
      <c r="AH350" s="235">
        <f t="shared" si="141"/>
        <v>0</v>
      </c>
      <c r="AI350" s="235">
        <f t="shared" si="141"/>
        <v>0</v>
      </c>
      <c r="AJ350" s="235">
        <f t="shared" si="141"/>
        <v>0</v>
      </c>
      <c r="AK350" s="235">
        <f t="shared" si="141"/>
        <v>0</v>
      </c>
      <c r="AL350" s="235">
        <f t="shared" si="141"/>
        <v>0</v>
      </c>
      <c r="AM350" s="235">
        <f t="shared" si="141"/>
        <v>0</v>
      </c>
      <c r="AN350" s="235">
        <f t="shared" si="141"/>
        <v>0</v>
      </c>
      <c r="AO350" s="235">
        <f t="shared" si="141"/>
        <v>0</v>
      </c>
      <c r="AP350" s="235">
        <f t="shared" si="141"/>
        <v>0</v>
      </c>
    </row>
    <row r="351" spans="1:42" x14ac:dyDescent="0.2">
      <c r="A351" s="16">
        <f t="shared" si="134"/>
        <v>10</v>
      </c>
      <c r="B351" s="233">
        <f t="shared" si="131"/>
        <v>0</v>
      </c>
      <c r="C351" s="235">
        <f t="shared" ref="C351:AP351" si="142">LOOKUP(C339,$B$300:$AP$300,$B$301:$AP$301)/100*$B667</f>
        <v>0</v>
      </c>
      <c r="D351" s="235">
        <f t="shared" si="142"/>
        <v>0</v>
      </c>
      <c r="E351" s="235">
        <f t="shared" si="142"/>
        <v>0</v>
      </c>
      <c r="F351" s="235">
        <f t="shared" si="142"/>
        <v>0</v>
      </c>
      <c r="G351" s="235">
        <f t="shared" si="142"/>
        <v>0</v>
      </c>
      <c r="H351" s="235">
        <f t="shared" si="142"/>
        <v>0</v>
      </c>
      <c r="I351" s="235">
        <f t="shared" si="142"/>
        <v>0</v>
      </c>
      <c r="J351" s="235">
        <f t="shared" si="142"/>
        <v>0</v>
      </c>
      <c r="K351" s="235">
        <f t="shared" si="142"/>
        <v>0</v>
      </c>
      <c r="L351" s="235">
        <f t="shared" si="142"/>
        <v>0</v>
      </c>
      <c r="M351" s="235">
        <f t="shared" si="142"/>
        <v>0</v>
      </c>
      <c r="N351" s="235">
        <f t="shared" si="142"/>
        <v>0</v>
      </c>
      <c r="O351" s="235">
        <f t="shared" si="142"/>
        <v>0</v>
      </c>
      <c r="P351" s="235">
        <f t="shared" si="142"/>
        <v>0</v>
      </c>
      <c r="Q351" s="235">
        <f t="shared" si="142"/>
        <v>0</v>
      </c>
      <c r="R351" s="235">
        <f t="shared" si="142"/>
        <v>0</v>
      </c>
      <c r="S351" s="235">
        <f t="shared" si="142"/>
        <v>0</v>
      </c>
      <c r="T351" s="235">
        <f t="shared" si="142"/>
        <v>0</v>
      </c>
      <c r="U351" s="235">
        <f t="shared" si="142"/>
        <v>0</v>
      </c>
      <c r="V351" s="235">
        <f t="shared" si="142"/>
        <v>0</v>
      </c>
      <c r="W351" s="235">
        <f t="shared" si="142"/>
        <v>0</v>
      </c>
      <c r="X351" s="235">
        <f t="shared" si="142"/>
        <v>0</v>
      </c>
      <c r="Y351" s="235">
        <f t="shared" si="142"/>
        <v>0</v>
      </c>
      <c r="Z351" s="235">
        <f t="shared" si="142"/>
        <v>0</v>
      </c>
      <c r="AA351" s="235">
        <f t="shared" si="142"/>
        <v>0</v>
      </c>
      <c r="AB351" s="235">
        <f t="shared" si="142"/>
        <v>0</v>
      </c>
      <c r="AC351" s="235">
        <f t="shared" si="142"/>
        <v>0</v>
      </c>
      <c r="AD351" s="235">
        <f t="shared" si="142"/>
        <v>0</v>
      </c>
      <c r="AE351" s="235">
        <f t="shared" si="142"/>
        <v>0</v>
      </c>
      <c r="AF351" s="235">
        <f t="shared" si="142"/>
        <v>0</v>
      </c>
      <c r="AG351" s="235">
        <f t="shared" si="142"/>
        <v>0</v>
      </c>
      <c r="AH351" s="235">
        <f t="shared" si="142"/>
        <v>0</v>
      </c>
      <c r="AI351" s="235">
        <f t="shared" si="142"/>
        <v>0</v>
      </c>
      <c r="AJ351" s="235">
        <f t="shared" si="142"/>
        <v>0</v>
      </c>
      <c r="AK351" s="235">
        <f t="shared" si="142"/>
        <v>0</v>
      </c>
      <c r="AL351" s="235">
        <f t="shared" si="142"/>
        <v>0</v>
      </c>
      <c r="AM351" s="235">
        <f t="shared" si="142"/>
        <v>0</v>
      </c>
      <c r="AN351" s="235">
        <f t="shared" si="142"/>
        <v>0</v>
      </c>
      <c r="AO351" s="235">
        <f t="shared" si="142"/>
        <v>0</v>
      </c>
      <c r="AP351" s="235">
        <f t="shared" si="142"/>
        <v>0</v>
      </c>
    </row>
    <row r="352" spans="1:42" s="16" customFormat="1" ht="12" customHeight="1" x14ac:dyDescent="0.2">
      <c r="A352" s="39" t="s">
        <v>13</v>
      </c>
      <c r="B352" s="123"/>
      <c r="C352" s="214">
        <f>SUM(C342:C351)</f>
        <v>0</v>
      </c>
      <c r="D352" s="214">
        <f t="shared" ref="D352:AP352" si="143">SUM(D342:D351)</f>
        <v>0</v>
      </c>
      <c r="E352" s="214">
        <f t="shared" si="143"/>
        <v>0</v>
      </c>
      <c r="F352" s="214">
        <f t="shared" si="143"/>
        <v>0</v>
      </c>
      <c r="G352" s="214">
        <f t="shared" si="143"/>
        <v>0</v>
      </c>
      <c r="H352" s="214">
        <f t="shared" si="143"/>
        <v>0</v>
      </c>
      <c r="I352" s="214">
        <f t="shared" si="143"/>
        <v>0</v>
      </c>
      <c r="J352" s="214">
        <f t="shared" si="143"/>
        <v>0</v>
      </c>
      <c r="K352" s="214">
        <f t="shared" si="143"/>
        <v>0</v>
      </c>
      <c r="L352" s="214">
        <f t="shared" si="143"/>
        <v>0</v>
      </c>
      <c r="M352" s="214">
        <f t="shared" si="143"/>
        <v>0</v>
      </c>
      <c r="N352" s="214">
        <f t="shared" si="143"/>
        <v>0</v>
      </c>
      <c r="O352" s="214">
        <f t="shared" si="143"/>
        <v>0</v>
      </c>
      <c r="P352" s="214">
        <f t="shared" si="143"/>
        <v>0</v>
      </c>
      <c r="Q352" s="214">
        <f t="shared" si="143"/>
        <v>0</v>
      </c>
      <c r="R352" s="214">
        <f t="shared" si="143"/>
        <v>0</v>
      </c>
      <c r="S352" s="214">
        <f t="shared" si="143"/>
        <v>0</v>
      </c>
      <c r="T352" s="214">
        <f t="shared" si="143"/>
        <v>0</v>
      </c>
      <c r="U352" s="214">
        <f t="shared" si="143"/>
        <v>0</v>
      </c>
      <c r="V352" s="214">
        <f t="shared" si="143"/>
        <v>0</v>
      </c>
      <c r="W352" s="214">
        <f t="shared" si="143"/>
        <v>0</v>
      </c>
      <c r="X352" s="214">
        <f t="shared" si="143"/>
        <v>0</v>
      </c>
      <c r="Y352" s="214">
        <f t="shared" si="143"/>
        <v>0</v>
      </c>
      <c r="Z352" s="214">
        <f t="shared" si="143"/>
        <v>0</v>
      </c>
      <c r="AA352" s="214">
        <f t="shared" si="143"/>
        <v>0</v>
      </c>
      <c r="AB352" s="214">
        <f t="shared" si="143"/>
        <v>0</v>
      </c>
      <c r="AC352" s="214">
        <f t="shared" si="143"/>
        <v>0</v>
      </c>
      <c r="AD352" s="214">
        <f t="shared" si="143"/>
        <v>0</v>
      </c>
      <c r="AE352" s="214">
        <f t="shared" si="143"/>
        <v>0</v>
      </c>
      <c r="AF352" s="214">
        <f t="shared" si="143"/>
        <v>0</v>
      </c>
      <c r="AG352" s="214">
        <f t="shared" si="143"/>
        <v>0</v>
      </c>
      <c r="AH352" s="214">
        <f t="shared" si="143"/>
        <v>0</v>
      </c>
      <c r="AI352" s="214">
        <f t="shared" si="143"/>
        <v>0</v>
      </c>
      <c r="AJ352" s="214">
        <f t="shared" si="143"/>
        <v>0</v>
      </c>
      <c r="AK352" s="214">
        <f t="shared" si="143"/>
        <v>0</v>
      </c>
      <c r="AL352" s="214">
        <f t="shared" si="143"/>
        <v>0</v>
      </c>
      <c r="AM352" s="214">
        <f t="shared" si="143"/>
        <v>0</v>
      </c>
      <c r="AN352" s="214">
        <f t="shared" si="143"/>
        <v>0</v>
      </c>
      <c r="AO352" s="214">
        <f t="shared" si="143"/>
        <v>0</v>
      </c>
      <c r="AP352" s="214">
        <f t="shared" si="143"/>
        <v>0</v>
      </c>
    </row>
    <row r="353" spans="1:42" x14ac:dyDescent="0.2">
      <c r="A353" s="3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0" t="s">
        <v>91</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32" t="s">
        <v>75</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16">
        <v>1</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A356+1</f>
        <v>2</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ref="A358:A365" si="144">A357+1</f>
        <v>3</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4"/>
        <v>4</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4"/>
        <v>5</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4"/>
        <v>6</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4"/>
        <v>7</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 t="shared" si="144"/>
        <v>8</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A363+1</f>
        <v>9</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16">
        <f t="shared" si="144"/>
        <v>10</v>
      </c>
      <c r="B365" s="4">
        <v>0</v>
      </c>
      <c r="C365" s="213">
        <f>IF(C$2&lt;=analysis_period,IF(SUM($C699:C699)&gt;0,B365+1,0),0)</f>
        <v>0</v>
      </c>
      <c r="D365" s="213">
        <f>IF(D$2&lt;=analysis_period,IF(SUM($C699:D699)&gt;0,C365+1,0),0)</f>
        <v>0</v>
      </c>
      <c r="E365" s="213">
        <f>IF(E$2&lt;=analysis_period,IF(SUM($C699:E699)&gt;0,D365+1,0),0)</f>
        <v>0</v>
      </c>
      <c r="F365" s="213">
        <f>IF(F$2&lt;=analysis_period,IF(SUM($C699:F699)&gt;0,E365+1,0),0)</f>
        <v>0</v>
      </c>
      <c r="G365" s="213">
        <f>IF(G$2&lt;=analysis_period,IF(SUM($C699:G699)&gt;0,F365+1,0),0)</f>
        <v>0</v>
      </c>
      <c r="H365" s="213">
        <f>IF(H$2&lt;=analysis_period,IF(SUM($C699:H699)&gt;0,G365+1,0),0)</f>
        <v>0</v>
      </c>
      <c r="I365" s="213">
        <f>IF(I$2&lt;=analysis_period,IF(SUM($C699:I699)&gt;0,H365+1,0),0)</f>
        <v>0</v>
      </c>
      <c r="J365" s="213">
        <f>IF(J$2&lt;=analysis_period,IF(SUM($C699:J699)&gt;0,I365+1,0),0)</f>
        <v>0</v>
      </c>
      <c r="K365" s="213">
        <f>IF(K$2&lt;=analysis_period,IF(SUM($C699:K699)&gt;0,J365+1,0),0)</f>
        <v>0</v>
      </c>
      <c r="L365" s="213">
        <f>IF(L$2&lt;=analysis_period,IF(SUM($C699:L699)&gt;0,K365+1,0),0)</f>
        <v>0</v>
      </c>
      <c r="M365" s="213">
        <f>IF(M$2&lt;=analysis_period,IF(SUM($C699:M699)&gt;0,L365+1,0),0)</f>
        <v>0</v>
      </c>
      <c r="N365" s="213">
        <f>IF(N$2&lt;=analysis_period,IF(SUM($C699:N699)&gt;0,M365+1,0),0)</f>
        <v>0</v>
      </c>
      <c r="O365" s="213">
        <f>IF(O$2&lt;=analysis_period,IF(SUM($C699:O699)&gt;0,N365+1,0),0)</f>
        <v>0</v>
      </c>
      <c r="P365" s="213">
        <f>IF(P$2&lt;=analysis_period,IF(SUM($C699:P699)&gt;0,O365+1,0),0)</f>
        <v>0</v>
      </c>
      <c r="Q365" s="213">
        <f>IF(Q$2&lt;=analysis_period,IF(SUM($C699:Q699)&gt;0,P365+1,0),0)</f>
        <v>0</v>
      </c>
      <c r="R365" s="213">
        <f>IF(R$2&lt;=analysis_period,IF(SUM($C699:R699)&gt;0,Q365+1,0),0)</f>
        <v>0</v>
      </c>
      <c r="S365" s="213">
        <f>IF(S$2&lt;=analysis_period,IF(SUM($C699:S699)&gt;0,R365+1,0),0)</f>
        <v>0</v>
      </c>
      <c r="T365" s="213">
        <f>IF(T$2&lt;=analysis_period,IF(SUM($C699:T699)&gt;0,S365+1,0),0)</f>
        <v>0</v>
      </c>
      <c r="U365" s="213">
        <f>IF(U$2&lt;=analysis_period,IF(SUM($C699:U699)&gt;0,T365+1,0),0)</f>
        <v>0</v>
      </c>
      <c r="V365" s="213">
        <f>IF(V$2&lt;=analysis_period,IF(SUM($C699:V699)&gt;0,U365+1,0),0)</f>
        <v>0</v>
      </c>
      <c r="W365" s="213">
        <f>IF(W$2&lt;=analysis_period,IF(SUM($C699:W699)&gt;0,V365+1,0),0)</f>
        <v>0</v>
      </c>
      <c r="X365" s="213">
        <f>IF(X$2&lt;=analysis_period,IF(SUM($C699:X699)&gt;0,W365+1,0),0)</f>
        <v>0</v>
      </c>
      <c r="Y365" s="213">
        <f>IF(Y$2&lt;=analysis_period,IF(SUM($C699:Y699)&gt;0,X365+1,0),0)</f>
        <v>0</v>
      </c>
      <c r="Z365" s="213">
        <f>IF(Z$2&lt;=analysis_period,IF(SUM($C699:Z699)&gt;0,Y365+1,0),0)</f>
        <v>0</v>
      </c>
      <c r="AA365" s="213">
        <f>IF(AA$2&lt;=analysis_period,IF(SUM($C699:AA699)&gt;0,Z365+1,0),0)</f>
        <v>0</v>
      </c>
      <c r="AB365" s="213">
        <f>IF(AB$2&lt;=analysis_period,IF(SUM($C699:AB699)&gt;0,AA365+1,0),0)</f>
        <v>0</v>
      </c>
      <c r="AC365" s="213">
        <f>IF(AC$2&lt;=analysis_period,IF(SUM($C699:AC699)&gt;0,AB365+1,0),0)</f>
        <v>0</v>
      </c>
      <c r="AD365" s="213">
        <f>IF(AD$2&lt;=analysis_period,IF(SUM($C699:AD699)&gt;0,AC365+1,0),0)</f>
        <v>0</v>
      </c>
      <c r="AE365" s="213">
        <f>IF(AE$2&lt;=analysis_period,IF(SUM($C699:AE699)&gt;0,AD365+1,0),0)</f>
        <v>0</v>
      </c>
      <c r="AF365" s="213">
        <f>IF(AF$2&lt;=analysis_period,IF(SUM($C699:AF699)&gt;0,AE365+1,0),0)</f>
        <v>0</v>
      </c>
      <c r="AG365" s="213">
        <f>IF(AG$2&lt;=analysis_period,IF(SUM($C699:AG699)&gt;0,AF365+1,0),0)</f>
        <v>0</v>
      </c>
      <c r="AH365" s="213">
        <f>IF(AH$2&lt;=analysis_period,IF(SUM($C699:AH699)&gt;0,AG365+1,0),0)</f>
        <v>0</v>
      </c>
      <c r="AI365" s="213">
        <f>IF(AI$2&lt;=analysis_period,IF(SUM($C699:AI699)&gt;0,AH365+1,0),0)</f>
        <v>0</v>
      </c>
      <c r="AJ365" s="213">
        <f>IF(AJ$2&lt;=analysis_period,IF(SUM($C699:AJ699)&gt;0,AI365+1,0),0)</f>
        <v>0</v>
      </c>
      <c r="AK365" s="213">
        <f>IF(AK$2&lt;=analysis_period,IF(SUM($C699:AK699)&gt;0,AJ365+1,0),0)</f>
        <v>0</v>
      </c>
      <c r="AL365" s="213">
        <f>IF(AL$2&lt;=analysis_period,IF(SUM($C699:AL699)&gt;0,AK365+1,0),0)</f>
        <v>0</v>
      </c>
      <c r="AM365" s="213">
        <f>IF(AM$2&lt;=analysis_period,IF(SUM($C699:AM699)&gt;0,AL365+1,0),0)</f>
        <v>0</v>
      </c>
      <c r="AN365" s="213">
        <f>IF(AN$2&lt;=analysis_period,IF(SUM($C699:AN699)&gt;0,AM365+1,0),0)</f>
        <v>0</v>
      </c>
      <c r="AO365" s="213">
        <f>IF(AO$2&lt;=analysis_period,IF(SUM($C699:AO699)&gt;0,AN365+1,0),0)</f>
        <v>0</v>
      </c>
      <c r="AP365" s="213">
        <f>IF(AP$2&lt;=analysis_period,IF(SUM($C699:AP699)&gt;0,AO365+1,0),0)</f>
        <v>0</v>
      </c>
    </row>
    <row r="366" spans="1:42" x14ac:dyDescent="0.2">
      <c r="A366" s="3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32" t="s">
        <v>79</v>
      </c>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16">
        <v>1</v>
      </c>
      <c r="B368" s="233">
        <f t="shared" ref="B368:B377" si="145">SUM(C368:AP368)</f>
        <v>0</v>
      </c>
      <c r="C368" s="235">
        <f t="shared" ref="C368:AP368" si="146">LOOKUP(C356,$B$300:$AP$300,$B$301:$AP$301)/100*$B690</f>
        <v>0</v>
      </c>
      <c r="D368" s="235">
        <f t="shared" si="146"/>
        <v>0</v>
      </c>
      <c r="E368" s="235">
        <f t="shared" si="146"/>
        <v>0</v>
      </c>
      <c r="F368" s="235">
        <f t="shared" si="146"/>
        <v>0</v>
      </c>
      <c r="G368" s="235">
        <f t="shared" si="146"/>
        <v>0</v>
      </c>
      <c r="H368" s="235">
        <f t="shared" si="146"/>
        <v>0</v>
      </c>
      <c r="I368" s="235">
        <f t="shared" si="146"/>
        <v>0</v>
      </c>
      <c r="J368" s="235">
        <f t="shared" si="146"/>
        <v>0</v>
      </c>
      <c r="K368" s="235">
        <f t="shared" si="146"/>
        <v>0</v>
      </c>
      <c r="L368" s="235">
        <f t="shared" si="146"/>
        <v>0</v>
      </c>
      <c r="M368" s="235">
        <f t="shared" si="146"/>
        <v>0</v>
      </c>
      <c r="N368" s="235">
        <f t="shared" si="146"/>
        <v>0</v>
      </c>
      <c r="O368" s="235">
        <f t="shared" si="146"/>
        <v>0</v>
      </c>
      <c r="P368" s="235">
        <f t="shared" si="146"/>
        <v>0</v>
      </c>
      <c r="Q368" s="235">
        <f t="shared" si="146"/>
        <v>0</v>
      </c>
      <c r="R368" s="235">
        <f t="shared" si="146"/>
        <v>0</v>
      </c>
      <c r="S368" s="235">
        <f t="shared" si="146"/>
        <v>0</v>
      </c>
      <c r="T368" s="235">
        <f t="shared" si="146"/>
        <v>0</v>
      </c>
      <c r="U368" s="235">
        <f t="shared" si="146"/>
        <v>0</v>
      </c>
      <c r="V368" s="235">
        <f t="shared" si="146"/>
        <v>0</v>
      </c>
      <c r="W368" s="235">
        <f t="shared" si="146"/>
        <v>0</v>
      </c>
      <c r="X368" s="235">
        <f t="shared" si="146"/>
        <v>0</v>
      </c>
      <c r="Y368" s="235">
        <f t="shared" si="146"/>
        <v>0</v>
      </c>
      <c r="Z368" s="235">
        <f t="shared" si="146"/>
        <v>0</v>
      </c>
      <c r="AA368" s="235">
        <f t="shared" si="146"/>
        <v>0</v>
      </c>
      <c r="AB368" s="235">
        <f t="shared" si="146"/>
        <v>0</v>
      </c>
      <c r="AC368" s="235">
        <f t="shared" si="146"/>
        <v>0</v>
      </c>
      <c r="AD368" s="235">
        <f t="shared" si="146"/>
        <v>0</v>
      </c>
      <c r="AE368" s="235">
        <f t="shared" si="146"/>
        <v>0</v>
      </c>
      <c r="AF368" s="235">
        <f t="shared" si="146"/>
        <v>0</v>
      </c>
      <c r="AG368" s="235">
        <f t="shared" si="146"/>
        <v>0</v>
      </c>
      <c r="AH368" s="235">
        <f t="shared" si="146"/>
        <v>0</v>
      </c>
      <c r="AI368" s="235">
        <f t="shared" si="146"/>
        <v>0</v>
      </c>
      <c r="AJ368" s="235">
        <f t="shared" si="146"/>
        <v>0</v>
      </c>
      <c r="AK368" s="235">
        <f t="shared" si="146"/>
        <v>0</v>
      </c>
      <c r="AL368" s="235">
        <f t="shared" si="146"/>
        <v>0</v>
      </c>
      <c r="AM368" s="235">
        <f t="shared" si="146"/>
        <v>0</v>
      </c>
      <c r="AN368" s="235">
        <f t="shared" si="146"/>
        <v>0</v>
      </c>
      <c r="AO368" s="235">
        <f t="shared" si="146"/>
        <v>0</v>
      </c>
      <c r="AP368" s="235">
        <f t="shared" si="146"/>
        <v>0</v>
      </c>
    </row>
    <row r="369" spans="1:42" x14ac:dyDescent="0.2">
      <c r="A369" s="16">
        <f>A368+1</f>
        <v>2</v>
      </c>
      <c r="B369" s="233">
        <f t="shared" si="145"/>
        <v>0</v>
      </c>
      <c r="C369" s="235">
        <f t="shared" ref="C369:AP369" si="147">LOOKUP(C357,$B$300:$AP$300,$B$301:$AP$301)/100*$B691</f>
        <v>0</v>
      </c>
      <c r="D369" s="235">
        <f t="shared" si="147"/>
        <v>0</v>
      </c>
      <c r="E369" s="235">
        <f t="shared" si="147"/>
        <v>0</v>
      </c>
      <c r="F369" s="235">
        <f t="shared" si="147"/>
        <v>0</v>
      </c>
      <c r="G369" s="235">
        <f t="shared" si="147"/>
        <v>0</v>
      </c>
      <c r="H369" s="235">
        <f t="shared" si="147"/>
        <v>0</v>
      </c>
      <c r="I369" s="235">
        <f t="shared" si="147"/>
        <v>0</v>
      </c>
      <c r="J369" s="235">
        <f t="shared" si="147"/>
        <v>0</v>
      </c>
      <c r="K369" s="235">
        <f t="shared" si="147"/>
        <v>0</v>
      </c>
      <c r="L369" s="235">
        <f t="shared" si="147"/>
        <v>0</v>
      </c>
      <c r="M369" s="235">
        <f t="shared" si="147"/>
        <v>0</v>
      </c>
      <c r="N369" s="235">
        <f t="shared" si="147"/>
        <v>0</v>
      </c>
      <c r="O369" s="235">
        <f t="shared" si="147"/>
        <v>0</v>
      </c>
      <c r="P369" s="235">
        <f t="shared" si="147"/>
        <v>0</v>
      </c>
      <c r="Q369" s="235">
        <f t="shared" si="147"/>
        <v>0</v>
      </c>
      <c r="R369" s="235">
        <f t="shared" si="147"/>
        <v>0</v>
      </c>
      <c r="S369" s="235">
        <f t="shared" si="147"/>
        <v>0</v>
      </c>
      <c r="T369" s="235">
        <f t="shared" si="147"/>
        <v>0</v>
      </c>
      <c r="U369" s="235">
        <f t="shared" si="147"/>
        <v>0</v>
      </c>
      <c r="V369" s="235">
        <f t="shared" si="147"/>
        <v>0</v>
      </c>
      <c r="W369" s="235">
        <f t="shared" si="147"/>
        <v>0</v>
      </c>
      <c r="X369" s="235">
        <f t="shared" si="147"/>
        <v>0</v>
      </c>
      <c r="Y369" s="235">
        <f t="shared" si="147"/>
        <v>0</v>
      </c>
      <c r="Z369" s="235">
        <f t="shared" si="147"/>
        <v>0</v>
      </c>
      <c r="AA369" s="235">
        <f t="shared" si="147"/>
        <v>0</v>
      </c>
      <c r="AB369" s="235">
        <f t="shared" si="147"/>
        <v>0</v>
      </c>
      <c r="AC369" s="235">
        <f t="shared" si="147"/>
        <v>0</v>
      </c>
      <c r="AD369" s="235">
        <f t="shared" si="147"/>
        <v>0</v>
      </c>
      <c r="AE369" s="235">
        <f t="shared" si="147"/>
        <v>0</v>
      </c>
      <c r="AF369" s="235">
        <f t="shared" si="147"/>
        <v>0</v>
      </c>
      <c r="AG369" s="235">
        <f t="shared" si="147"/>
        <v>0</v>
      </c>
      <c r="AH369" s="235">
        <f t="shared" si="147"/>
        <v>0</v>
      </c>
      <c r="AI369" s="235">
        <f t="shared" si="147"/>
        <v>0</v>
      </c>
      <c r="AJ369" s="235">
        <f t="shared" si="147"/>
        <v>0</v>
      </c>
      <c r="AK369" s="235">
        <f t="shared" si="147"/>
        <v>0</v>
      </c>
      <c r="AL369" s="235">
        <f t="shared" si="147"/>
        <v>0</v>
      </c>
      <c r="AM369" s="235">
        <f t="shared" si="147"/>
        <v>0</v>
      </c>
      <c r="AN369" s="235">
        <f t="shared" si="147"/>
        <v>0</v>
      </c>
      <c r="AO369" s="235">
        <f t="shared" si="147"/>
        <v>0</v>
      </c>
      <c r="AP369" s="235">
        <f t="shared" si="147"/>
        <v>0</v>
      </c>
    </row>
    <row r="370" spans="1:42" x14ac:dyDescent="0.2">
      <c r="A370" s="16">
        <f t="shared" ref="A370:A377" si="148">A369+1</f>
        <v>3</v>
      </c>
      <c r="B370" s="233">
        <f t="shared" si="145"/>
        <v>0</v>
      </c>
      <c r="C370" s="235">
        <f t="shared" ref="C370:AP370" si="149">LOOKUP(C358,$B$300:$AP$300,$B$301:$AP$301)/100*$B692</f>
        <v>0</v>
      </c>
      <c r="D370" s="235">
        <f t="shared" si="149"/>
        <v>0</v>
      </c>
      <c r="E370" s="235">
        <f t="shared" si="149"/>
        <v>0</v>
      </c>
      <c r="F370" s="235">
        <f t="shared" si="149"/>
        <v>0</v>
      </c>
      <c r="G370" s="235">
        <f t="shared" si="149"/>
        <v>0</v>
      </c>
      <c r="H370" s="235">
        <f t="shared" si="149"/>
        <v>0</v>
      </c>
      <c r="I370" s="235">
        <f t="shared" si="149"/>
        <v>0</v>
      </c>
      <c r="J370" s="235">
        <f t="shared" si="149"/>
        <v>0</v>
      </c>
      <c r="K370" s="235">
        <f t="shared" si="149"/>
        <v>0</v>
      </c>
      <c r="L370" s="235">
        <f t="shared" si="149"/>
        <v>0</v>
      </c>
      <c r="M370" s="235">
        <f t="shared" si="149"/>
        <v>0</v>
      </c>
      <c r="N370" s="235">
        <f t="shared" si="149"/>
        <v>0</v>
      </c>
      <c r="O370" s="235">
        <f t="shared" si="149"/>
        <v>0</v>
      </c>
      <c r="P370" s="235">
        <f t="shared" si="149"/>
        <v>0</v>
      </c>
      <c r="Q370" s="235">
        <f t="shared" si="149"/>
        <v>0</v>
      </c>
      <c r="R370" s="235">
        <f t="shared" si="149"/>
        <v>0</v>
      </c>
      <c r="S370" s="235">
        <f t="shared" si="149"/>
        <v>0</v>
      </c>
      <c r="T370" s="235">
        <f t="shared" si="149"/>
        <v>0</v>
      </c>
      <c r="U370" s="235">
        <f t="shared" si="149"/>
        <v>0</v>
      </c>
      <c r="V370" s="235">
        <f t="shared" si="149"/>
        <v>0</v>
      </c>
      <c r="W370" s="235">
        <f t="shared" si="149"/>
        <v>0</v>
      </c>
      <c r="X370" s="235">
        <f t="shared" si="149"/>
        <v>0</v>
      </c>
      <c r="Y370" s="235">
        <f t="shared" si="149"/>
        <v>0</v>
      </c>
      <c r="Z370" s="235">
        <f t="shared" si="149"/>
        <v>0</v>
      </c>
      <c r="AA370" s="235">
        <f t="shared" si="149"/>
        <v>0</v>
      </c>
      <c r="AB370" s="235">
        <f t="shared" si="149"/>
        <v>0</v>
      </c>
      <c r="AC370" s="235">
        <f t="shared" si="149"/>
        <v>0</v>
      </c>
      <c r="AD370" s="235">
        <f t="shared" si="149"/>
        <v>0</v>
      </c>
      <c r="AE370" s="235">
        <f t="shared" si="149"/>
        <v>0</v>
      </c>
      <c r="AF370" s="235">
        <f t="shared" si="149"/>
        <v>0</v>
      </c>
      <c r="AG370" s="235">
        <f t="shared" si="149"/>
        <v>0</v>
      </c>
      <c r="AH370" s="235">
        <f t="shared" si="149"/>
        <v>0</v>
      </c>
      <c r="AI370" s="235">
        <f t="shared" si="149"/>
        <v>0</v>
      </c>
      <c r="AJ370" s="235">
        <f t="shared" si="149"/>
        <v>0</v>
      </c>
      <c r="AK370" s="235">
        <f t="shared" si="149"/>
        <v>0</v>
      </c>
      <c r="AL370" s="235">
        <f t="shared" si="149"/>
        <v>0</v>
      </c>
      <c r="AM370" s="235">
        <f t="shared" si="149"/>
        <v>0</v>
      </c>
      <c r="AN370" s="235">
        <f t="shared" si="149"/>
        <v>0</v>
      </c>
      <c r="AO370" s="235">
        <f t="shared" si="149"/>
        <v>0</v>
      </c>
      <c r="AP370" s="235">
        <f t="shared" si="149"/>
        <v>0</v>
      </c>
    </row>
    <row r="371" spans="1:42" x14ac:dyDescent="0.2">
      <c r="A371" s="16">
        <f t="shared" si="148"/>
        <v>4</v>
      </c>
      <c r="B371" s="233">
        <f t="shared" si="145"/>
        <v>0</v>
      </c>
      <c r="C371" s="235">
        <f t="shared" ref="C371:AP371" si="150">LOOKUP(C359,$B$300:$AP$300,$B$301:$AP$301)/100*$B693</f>
        <v>0</v>
      </c>
      <c r="D371" s="235">
        <f t="shared" si="150"/>
        <v>0</v>
      </c>
      <c r="E371" s="235">
        <f t="shared" si="150"/>
        <v>0</v>
      </c>
      <c r="F371" s="235">
        <f t="shared" si="150"/>
        <v>0</v>
      </c>
      <c r="G371" s="235">
        <f t="shared" si="150"/>
        <v>0</v>
      </c>
      <c r="H371" s="235">
        <f t="shared" si="150"/>
        <v>0</v>
      </c>
      <c r="I371" s="235">
        <f t="shared" si="150"/>
        <v>0</v>
      </c>
      <c r="J371" s="235">
        <f t="shared" si="150"/>
        <v>0</v>
      </c>
      <c r="K371" s="235">
        <f t="shared" si="150"/>
        <v>0</v>
      </c>
      <c r="L371" s="235">
        <f t="shared" si="150"/>
        <v>0</v>
      </c>
      <c r="M371" s="235">
        <f t="shared" si="150"/>
        <v>0</v>
      </c>
      <c r="N371" s="235">
        <f t="shared" si="150"/>
        <v>0</v>
      </c>
      <c r="O371" s="235">
        <f t="shared" si="150"/>
        <v>0</v>
      </c>
      <c r="P371" s="235">
        <f t="shared" si="150"/>
        <v>0</v>
      </c>
      <c r="Q371" s="235">
        <f t="shared" si="150"/>
        <v>0</v>
      </c>
      <c r="R371" s="235">
        <f t="shared" si="150"/>
        <v>0</v>
      </c>
      <c r="S371" s="235">
        <f t="shared" si="150"/>
        <v>0</v>
      </c>
      <c r="T371" s="235">
        <f t="shared" si="150"/>
        <v>0</v>
      </c>
      <c r="U371" s="235">
        <f t="shared" si="150"/>
        <v>0</v>
      </c>
      <c r="V371" s="235">
        <f t="shared" si="150"/>
        <v>0</v>
      </c>
      <c r="W371" s="235">
        <f t="shared" si="150"/>
        <v>0</v>
      </c>
      <c r="X371" s="235">
        <f t="shared" si="150"/>
        <v>0</v>
      </c>
      <c r="Y371" s="235">
        <f t="shared" si="150"/>
        <v>0</v>
      </c>
      <c r="Z371" s="235">
        <f t="shared" si="150"/>
        <v>0</v>
      </c>
      <c r="AA371" s="235">
        <f t="shared" si="150"/>
        <v>0</v>
      </c>
      <c r="AB371" s="235">
        <f t="shared" si="150"/>
        <v>0</v>
      </c>
      <c r="AC371" s="235">
        <f t="shared" si="150"/>
        <v>0</v>
      </c>
      <c r="AD371" s="235">
        <f t="shared" si="150"/>
        <v>0</v>
      </c>
      <c r="AE371" s="235">
        <f t="shared" si="150"/>
        <v>0</v>
      </c>
      <c r="AF371" s="235">
        <f t="shared" si="150"/>
        <v>0</v>
      </c>
      <c r="AG371" s="235">
        <f t="shared" si="150"/>
        <v>0</v>
      </c>
      <c r="AH371" s="235">
        <f t="shared" si="150"/>
        <v>0</v>
      </c>
      <c r="AI371" s="235">
        <f t="shared" si="150"/>
        <v>0</v>
      </c>
      <c r="AJ371" s="235">
        <f t="shared" si="150"/>
        <v>0</v>
      </c>
      <c r="AK371" s="235">
        <f t="shared" si="150"/>
        <v>0</v>
      </c>
      <c r="AL371" s="235">
        <f t="shared" si="150"/>
        <v>0</v>
      </c>
      <c r="AM371" s="235">
        <f t="shared" si="150"/>
        <v>0</v>
      </c>
      <c r="AN371" s="235">
        <f t="shared" si="150"/>
        <v>0</v>
      </c>
      <c r="AO371" s="235">
        <f t="shared" si="150"/>
        <v>0</v>
      </c>
      <c r="AP371" s="235">
        <f t="shared" si="150"/>
        <v>0</v>
      </c>
    </row>
    <row r="372" spans="1:42" x14ac:dyDescent="0.2">
      <c r="A372" s="16">
        <f t="shared" si="148"/>
        <v>5</v>
      </c>
      <c r="B372" s="233">
        <f t="shared" si="145"/>
        <v>0</v>
      </c>
      <c r="C372" s="235">
        <f t="shared" ref="C372:AP372" si="151">LOOKUP(C360,$B$300:$AP$300,$B$301:$AP$301)/100*$B694</f>
        <v>0</v>
      </c>
      <c r="D372" s="235">
        <f t="shared" si="151"/>
        <v>0</v>
      </c>
      <c r="E372" s="235">
        <f t="shared" si="151"/>
        <v>0</v>
      </c>
      <c r="F372" s="235">
        <f t="shared" si="151"/>
        <v>0</v>
      </c>
      <c r="G372" s="235">
        <f t="shared" si="151"/>
        <v>0</v>
      </c>
      <c r="H372" s="235">
        <f t="shared" si="151"/>
        <v>0</v>
      </c>
      <c r="I372" s="235">
        <f t="shared" si="151"/>
        <v>0</v>
      </c>
      <c r="J372" s="235">
        <f t="shared" si="151"/>
        <v>0</v>
      </c>
      <c r="K372" s="235">
        <f t="shared" si="151"/>
        <v>0</v>
      </c>
      <c r="L372" s="235">
        <f t="shared" si="151"/>
        <v>0</v>
      </c>
      <c r="M372" s="235">
        <f t="shared" si="151"/>
        <v>0</v>
      </c>
      <c r="N372" s="235">
        <f t="shared" si="151"/>
        <v>0</v>
      </c>
      <c r="O372" s="235">
        <f t="shared" si="151"/>
        <v>0</v>
      </c>
      <c r="P372" s="235">
        <f t="shared" si="151"/>
        <v>0</v>
      </c>
      <c r="Q372" s="235">
        <f t="shared" si="151"/>
        <v>0</v>
      </c>
      <c r="R372" s="235">
        <f t="shared" si="151"/>
        <v>0</v>
      </c>
      <c r="S372" s="235">
        <f t="shared" si="151"/>
        <v>0</v>
      </c>
      <c r="T372" s="235">
        <f t="shared" si="151"/>
        <v>0</v>
      </c>
      <c r="U372" s="235">
        <f t="shared" si="151"/>
        <v>0</v>
      </c>
      <c r="V372" s="235">
        <f t="shared" si="151"/>
        <v>0</v>
      </c>
      <c r="W372" s="235">
        <f t="shared" si="151"/>
        <v>0</v>
      </c>
      <c r="X372" s="235">
        <f t="shared" si="151"/>
        <v>0</v>
      </c>
      <c r="Y372" s="235">
        <f t="shared" si="151"/>
        <v>0</v>
      </c>
      <c r="Z372" s="235">
        <f t="shared" si="151"/>
        <v>0</v>
      </c>
      <c r="AA372" s="235">
        <f t="shared" si="151"/>
        <v>0</v>
      </c>
      <c r="AB372" s="235">
        <f t="shared" si="151"/>
        <v>0</v>
      </c>
      <c r="AC372" s="235">
        <f t="shared" si="151"/>
        <v>0</v>
      </c>
      <c r="AD372" s="235">
        <f t="shared" si="151"/>
        <v>0</v>
      </c>
      <c r="AE372" s="235">
        <f t="shared" si="151"/>
        <v>0</v>
      </c>
      <c r="AF372" s="235">
        <f t="shared" si="151"/>
        <v>0</v>
      </c>
      <c r="AG372" s="235">
        <f t="shared" si="151"/>
        <v>0</v>
      </c>
      <c r="AH372" s="235">
        <f t="shared" si="151"/>
        <v>0</v>
      </c>
      <c r="AI372" s="235">
        <f t="shared" si="151"/>
        <v>0</v>
      </c>
      <c r="AJ372" s="235">
        <f t="shared" si="151"/>
        <v>0</v>
      </c>
      <c r="AK372" s="235">
        <f t="shared" si="151"/>
        <v>0</v>
      </c>
      <c r="AL372" s="235">
        <f t="shared" si="151"/>
        <v>0</v>
      </c>
      <c r="AM372" s="235">
        <f t="shared" si="151"/>
        <v>0</v>
      </c>
      <c r="AN372" s="235">
        <f t="shared" si="151"/>
        <v>0</v>
      </c>
      <c r="AO372" s="235">
        <f t="shared" si="151"/>
        <v>0</v>
      </c>
      <c r="AP372" s="235">
        <f t="shared" si="151"/>
        <v>0</v>
      </c>
    </row>
    <row r="373" spans="1:42" x14ac:dyDescent="0.2">
      <c r="A373" s="16">
        <f t="shared" si="148"/>
        <v>6</v>
      </c>
      <c r="B373" s="233">
        <f t="shared" si="145"/>
        <v>0</v>
      </c>
      <c r="C373" s="235">
        <f t="shared" ref="C373:AP373" si="152">LOOKUP(C361,$B$300:$AP$300,$B$301:$AP$301)/100*$B695</f>
        <v>0</v>
      </c>
      <c r="D373" s="235">
        <f t="shared" si="152"/>
        <v>0</v>
      </c>
      <c r="E373" s="235">
        <f t="shared" si="152"/>
        <v>0</v>
      </c>
      <c r="F373" s="235">
        <f t="shared" si="152"/>
        <v>0</v>
      </c>
      <c r="G373" s="235">
        <f t="shared" si="152"/>
        <v>0</v>
      </c>
      <c r="H373" s="235">
        <f t="shared" si="152"/>
        <v>0</v>
      </c>
      <c r="I373" s="235">
        <f t="shared" si="152"/>
        <v>0</v>
      </c>
      <c r="J373" s="235">
        <f t="shared" si="152"/>
        <v>0</v>
      </c>
      <c r="K373" s="235">
        <f t="shared" si="152"/>
        <v>0</v>
      </c>
      <c r="L373" s="235">
        <f t="shared" si="152"/>
        <v>0</v>
      </c>
      <c r="M373" s="235">
        <f t="shared" si="152"/>
        <v>0</v>
      </c>
      <c r="N373" s="235">
        <f t="shared" si="152"/>
        <v>0</v>
      </c>
      <c r="O373" s="235">
        <f t="shared" si="152"/>
        <v>0</v>
      </c>
      <c r="P373" s="235">
        <f t="shared" si="152"/>
        <v>0</v>
      </c>
      <c r="Q373" s="235">
        <f t="shared" si="152"/>
        <v>0</v>
      </c>
      <c r="R373" s="235">
        <f t="shared" si="152"/>
        <v>0</v>
      </c>
      <c r="S373" s="235">
        <f t="shared" si="152"/>
        <v>0</v>
      </c>
      <c r="T373" s="235">
        <f t="shared" si="152"/>
        <v>0</v>
      </c>
      <c r="U373" s="235">
        <f t="shared" si="152"/>
        <v>0</v>
      </c>
      <c r="V373" s="235">
        <f t="shared" si="152"/>
        <v>0</v>
      </c>
      <c r="W373" s="235">
        <f t="shared" si="152"/>
        <v>0</v>
      </c>
      <c r="X373" s="235">
        <f t="shared" si="152"/>
        <v>0</v>
      </c>
      <c r="Y373" s="235">
        <f t="shared" si="152"/>
        <v>0</v>
      </c>
      <c r="Z373" s="235">
        <f t="shared" si="152"/>
        <v>0</v>
      </c>
      <c r="AA373" s="235">
        <f t="shared" si="152"/>
        <v>0</v>
      </c>
      <c r="AB373" s="235">
        <f t="shared" si="152"/>
        <v>0</v>
      </c>
      <c r="AC373" s="235">
        <f t="shared" si="152"/>
        <v>0</v>
      </c>
      <c r="AD373" s="235">
        <f t="shared" si="152"/>
        <v>0</v>
      </c>
      <c r="AE373" s="235">
        <f t="shared" si="152"/>
        <v>0</v>
      </c>
      <c r="AF373" s="235">
        <f t="shared" si="152"/>
        <v>0</v>
      </c>
      <c r="AG373" s="235">
        <f t="shared" si="152"/>
        <v>0</v>
      </c>
      <c r="AH373" s="235">
        <f t="shared" si="152"/>
        <v>0</v>
      </c>
      <c r="AI373" s="235">
        <f t="shared" si="152"/>
        <v>0</v>
      </c>
      <c r="AJ373" s="235">
        <f t="shared" si="152"/>
        <v>0</v>
      </c>
      <c r="AK373" s="235">
        <f t="shared" si="152"/>
        <v>0</v>
      </c>
      <c r="AL373" s="235">
        <f t="shared" si="152"/>
        <v>0</v>
      </c>
      <c r="AM373" s="235">
        <f t="shared" si="152"/>
        <v>0</v>
      </c>
      <c r="AN373" s="235">
        <f t="shared" si="152"/>
        <v>0</v>
      </c>
      <c r="AO373" s="235">
        <f t="shared" si="152"/>
        <v>0</v>
      </c>
      <c r="AP373" s="235">
        <f t="shared" si="152"/>
        <v>0</v>
      </c>
    </row>
    <row r="374" spans="1:42" x14ac:dyDescent="0.2">
      <c r="A374" s="16">
        <f t="shared" si="148"/>
        <v>7</v>
      </c>
      <c r="B374" s="233">
        <f t="shared" si="145"/>
        <v>0</v>
      </c>
      <c r="C374" s="235">
        <f t="shared" ref="C374:AP374" si="153">LOOKUP(C362,$B$300:$AP$300,$B$301:$AP$301)/100*$B696</f>
        <v>0</v>
      </c>
      <c r="D374" s="235">
        <f t="shared" si="153"/>
        <v>0</v>
      </c>
      <c r="E374" s="235">
        <f t="shared" si="153"/>
        <v>0</v>
      </c>
      <c r="F374" s="235">
        <f t="shared" si="153"/>
        <v>0</v>
      </c>
      <c r="G374" s="235">
        <f t="shared" si="153"/>
        <v>0</v>
      </c>
      <c r="H374" s="235">
        <f t="shared" si="153"/>
        <v>0</v>
      </c>
      <c r="I374" s="235">
        <f t="shared" si="153"/>
        <v>0</v>
      </c>
      <c r="J374" s="235">
        <f t="shared" si="153"/>
        <v>0</v>
      </c>
      <c r="K374" s="235">
        <f t="shared" si="153"/>
        <v>0</v>
      </c>
      <c r="L374" s="235">
        <f t="shared" si="153"/>
        <v>0</v>
      </c>
      <c r="M374" s="235">
        <f t="shared" si="153"/>
        <v>0</v>
      </c>
      <c r="N374" s="235">
        <f t="shared" si="153"/>
        <v>0</v>
      </c>
      <c r="O374" s="235">
        <f t="shared" si="153"/>
        <v>0</v>
      </c>
      <c r="P374" s="235">
        <f t="shared" si="153"/>
        <v>0</v>
      </c>
      <c r="Q374" s="235">
        <f t="shared" si="153"/>
        <v>0</v>
      </c>
      <c r="R374" s="235">
        <f t="shared" si="153"/>
        <v>0</v>
      </c>
      <c r="S374" s="235">
        <f t="shared" si="153"/>
        <v>0</v>
      </c>
      <c r="T374" s="235">
        <f t="shared" si="153"/>
        <v>0</v>
      </c>
      <c r="U374" s="235">
        <f t="shared" si="153"/>
        <v>0</v>
      </c>
      <c r="V374" s="235">
        <f t="shared" si="153"/>
        <v>0</v>
      </c>
      <c r="W374" s="235">
        <f t="shared" si="153"/>
        <v>0</v>
      </c>
      <c r="X374" s="235">
        <f t="shared" si="153"/>
        <v>0</v>
      </c>
      <c r="Y374" s="235">
        <f t="shared" si="153"/>
        <v>0</v>
      </c>
      <c r="Z374" s="235">
        <f t="shared" si="153"/>
        <v>0</v>
      </c>
      <c r="AA374" s="235">
        <f t="shared" si="153"/>
        <v>0</v>
      </c>
      <c r="AB374" s="235">
        <f t="shared" si="153"/>
        <v>0</v>
      </c>
      <c r="AC374" s="235">
        <f t="shared" si="153"/>
        <v>0</v>
      </c>
      <c r="AD374" s="235">
        <f t="shared" si="153"/>
        <v>0</v>
      </c>
      <c r="AE374" s="235">
        <f t="shared" si="153"/>
        <v>0</v>
      </c>
      <c r="AF374" s="235">
        <f t="shared" si="153"/>
        <v>0</v>
      </c>
      <c r="AG374" s="235">
        <f t="shared" si="153"/>
        <v>0</v>
      </c>
      <c r="AH374" s="235">
        <f t="shared" si="153"/>
        <v>0</v>
      </c>
      <c r="AI374" s="235">
        <f t="shared" si="153"/>
        <v>0</v>
      </c>
      <c r="AJ374" s="235">
        <f t="shared" si="153"/>
        <v>0</v>
      </c>
      <c r="AK374" s="235">
        <f t="shared" si="153"/>
        <v>0</v>
      </c>
      <c r="AL374" s="235">
        <f t="shared" si="153"/>
        <v>0</v>
      </c>
      <c r="AM374" s="235">
        <f t="shared" si="153"/>
        <v>0</v>
      </c>
      <c r="AN374" s="235">
        <f t="shared" si="153"/>
        <v>0</v>
      </c>
      <c r="AO374" s="235">
        <f t="shared" si="153"/>
        <v>0</v>
      </c>
      <c r="AP374" s="235">
        <f t="shared" si="153"/>
        <v>0</v>
      </c>
    </row>
    <row r="375" spans="1:42" x14ac:dyDescent="0.2">
      <c r="A375" s="16">
        <f t="shared" si="148"/>
        <v>8</v>
      </c>
      <c r="B375" s="233">
        <f t="shared" si="145"/>
        <v>0</v>
      </c>
      <c r="C375" s="235">
        <f t="shared" ref="C375:AP375" si="154">LOOKUP(C363,$B$300:$AP$300,$B$301:$AP$301)/100*$B697</f>
        <v>0</v>
      </c>
      <c r="D375" s="235">
        <f t="shared" si="154"/>
        <v>0</v>
      </c>
      <c r="E375" s="235">
        <f t="shared" si="154"/>
        <v>0</v>
      </c>
      <c r="F375" s="235">
        <f t="shared" si="154"/>
        <v>0</v>
      </c>
      <c r="G375" s="235">
        <f t="shared" si="154"/>
        <v>0</v>
      </c>
      <c r="H375" s="235">
        <f t="shared" si="154"/>
        <v>0</v>
      </c>
      <c r="I375" s="235">
        <f t="shared" si="154"/>
        <v>0</v>
      </c>
      <c r="J375" s="235">
        <f t="shared" si="154"/>
        <v>0</v>
      </c>
      <c r="K375" s="235">
        <f t="shared" si="154"/>
        <v>0</v>
      </c>
      <c r="L375" s="235">
        <f t="shared" si="154"/>
        <v>0</v>
      </c>
      <c r="M375" s="235">
        <f t="shared" si="154"/>
        <v>0</v>
      </c>
      <c r="N375" s="235">
        <f t="shared" si="154"/>
        <v>0</v>
      </c>
      <c r="O375" s="235">
        <f t="shared" si="154"/>
        <v>0</v>
      </c>
      <c r="P375" s="235">
        <f t="shared" si="154"/>
        <v>0</v>
      </c>
      <c r="Q375" s="235">
        <f t="shared" si="154"/>
        <v>0</v>
      </c>
      <c r="R375" s="235">
        <f t="shared" si="154"/>
        <v>0</v>
      </c>
      <c r="S375" s="235">
        <f t="shared" si="154"/>
        <v>0</v>
      </c>
      <c r="T375" s="235">
        <f t="shared" si="154"/>
        <v>0</v>
      </c>
      <c r="U375" s="235">
        <f t="shared" si="154"/>
        <v>0</v>
      </c>
      <c r="V375" s="235">
        <f t="shared" si="154"/>
        <v>0</v>
      </c>
      <c r="W375" s="235">
        <f t="shared" si="154"/>
        <v>0</v>
      </c>
      <c r="X375" s="235">
        <f t="shared" si="154"/>
        <v>0</v>
      </c>
      <c r="Y375" s="235">
        <f t="shared" si="154"/>
        <v>0</v>
      </c>
      <c r="Z375" s="235">
        <f t="shared" si="154"/>
        <v>0</v>
      </c>
      <c r="AA375" s="235">
        <f t="shared" si="154"/>
        <v>0</v>
      </c>
      <c r="AB375" s="235">
        <f t="shared" si="154"/>
        <v>0</v>
      </c>
      <c r="AC375" s="235">
        <f t="shared" si="154"/>
        <v>0</v>
      </c>
      <c r="AD375" s="235">
        <f t="shared" si="154"/>
        <v>0</v>
      </c>
      <c r="AE375" s="235">
        <f t="shared" si="154"/>
        <v>0</v>
      </c>
      <c r="AF375" s="235">
        <f t="shared" si="154"/>
        <v>0</v>
      </c>
      <c r="AG375" s="235">
        <f t="shared" si="154"/>
        <v>0</v>
      </c>
      <c r="AH375" s="235">
        <f t="shared" si="154"/>
        <v>0</v>
      </c>
      <c r="AI375" s="235">
        <f t="shared" si="154"/>
        <v>0</v>
      </c>
      <c r="AJ375" s="235">
        <f t="shared" si="154"/>
        <v>0</v>
      </c>
      <c r="AK375" s="235">
        <f t="shared" si="154"/>
        <v>0</v>
      </c>
      <c r="AL375" s="235">
        <f t="shared" si="154"/>
        <v>0</v>
      </c>
      <c r="AM375" s="235">
        <f t="shared" si="154"/>
        <v>0</v>
      </c>
      <c r="AN375" s="235">
        <f t="shared" si="154"/>
        <v>0</v>
      </c>
      <c r="AO375" s="235">
        <f t="shared" si="154"/>
        <v>0</v>
      </c>
      <c r="AP375" s="235">
        <f t="shared" si="154"/>
        <v>0</v>
      </c>
    </row>
    <row r="376" spans="1:42" x14ac:dyDescent="0.2">
      <c r="A376" s="16">
        <f>A375+1</f>
        <v>9</v>
      </c>
      <c r="B376" s="233">
        <f t="shared" si="145"/>
        <v>0</v>
      </c>
      <c r="C376" s="235">
        <f t="shared" ref="C376:AP376" si="155">LOOKUP(C364,$B$300:$AP$300,$B$301:$AP$301)/100*$B698</f>
        <v>0</v>
      </c>
      <c r="D376" s="235">
        <f t="shared" si="155"/>
        <v>0</v>
      </c>
      <c r="E376" s="235">
        <f t="shared" si="155"/>
        <v>0</v>
      </c>
      <c r="F376" s="235">
        <f t="shared" si="155"/>
        <v>0</v>
      </c>
      <c r="G376" s="235">
        <f t="shared" si="155"/>
        <v>0</v>
      </c>
      <c r="H376" s="235">
        <f t="shared" si="155"/>
        <v>0</v>
      </c>
      <c r="I376" s="235">
        <f t="shared" si="155"/>
        <v>0</v>
      </c>
      <c r="J376" s="235">
        <f t="shared" si="155"/>
        <v>0</v>
      </c>
      <c r="K376" s="235">
        <f t="shared" si="155"/>
        <v>0</v>
      </c>
      <c r="L376" s="235">
        <f t="shared" si="155"/>
        <v>0</v>
      </c>
      <c r="M376" s="235">
        <f t="shared" si="155"/>
        <v>0</v>
      </c>
      <c r="N376" s="235">
        <f t="shared" si="155"/>
        <v>0</v>
      </c>
      <c r="O376" s="235">
        <f t="shared" si="155"/>
        <v>0</v>
      </c>
      <c r="P376" s="235">
        <f t="shared" si="155"/>
        <v>0</v>
      </c>
      <c r="Q376" s="235">
        <f t="shared" si="155"/>
        <v>0</v>
      </c>
      <c r="R376" s="235">
        <f t="shared" si="155"/>
        <v>0</v>
      </c>
      <c r="S376" s="235">
        <f t="shared" si="155"/>
        <v>0</v>
      </c>
      <c r="T376" s="235">
        <f t="shared" si="155"/>
        <v>0</v>
      </c>
      <c r="U376" s="235">
        <f t="shared" si="155"/>
        <v>0</v>
      </c>
      <c r="V376" s="235">
        <f t="shared" si="155"/>
        <v>0</v>
      </c>
      <c r="W376" s="235">
        <f t="shared" si="155"/>
        <v>0</v>
      </c>
      <c r="X376" s="235">
        <f t="shared" si="155"/>
        <v>0</v>
      </c>
      <c r="Y376" s="235">
        <f t="shared" si="155"/>
        <v>0</v>
      </c>
      <c r="Z376" s="235">
        <f t="shared" si="155"/>
        <v>0</v>
      </c>
      <c r="AA376" s="235">
        <f t="shared" si="155"/>
        <v>0</v>
      </c>
      <c r="AB376" s="235">
        <f t="shared" si="155"/>
        <v>0</v>
      </c>
      <c r="AC376" s="235">
        <f t="shared" si="155"/>
        <v>0</v>
      </c>
      <c r="AD376" s="235">
        <f t="shared" si="155"/>
        <v>0</v>
      </c>
      <c r="AE376" s="235">
        <f t="shared" si="155"/>
        <v>0</v>
      </c>
      <c r="AF376" s="235">
        <f t="shared" si="155"/>
        <v>0</v>
      </c>
      <c r="AG376" s="235">
        <f t="shared" si="155"/>
        <v>0</v>
      </c>
      <c r="AH376" s="235">
        <f t="shared" si="155"/>
        <v>0</v>
      </c>
      <c r="AI376" s="235">
        <f t="shared" si="155"/>
        <v>0</v>
      </c>
      <c r="AJ376" s="235">
        <f t="shared" si="155"/>
        <v>0</v>
      </c>
      <c r="AK376" s="235">
        <f t="shared" si="155"/>
        <v>0</v>
      </c>
      <c r="AL376" s="235">
        <f t="shared" si="155"/>
        <v>0</v>
      </c>
      <c r="AM376" s="235">
        <f t="shared" si="155"/>
        <v>0</v>
      </c>
      <c r="AN376" s="235">
        <f t="shared" si="155"/>
        <v>0</v>
      </c>
      <c r="AO376" s="235">
        <f t="shared" si="155"/>
        <v>0</v>
      </c>
      <c r="AP376" s="235">
        <f t="shared" si="155"/>
        <v>0</v>
      </c>
    </row>
    <row r="377" spans="1:42" x14ac:dyDescent="0.2">
      <c r="A377" s="16">
        <f t="shared" si="148"/>
        <v>10</v>
      </c>
      <c r="B377" s="233">
        <f t="shared" si="145"/>
        <v>0</v>
      </c>
      <c r="C377" s="235">
        <f t="shared" ref="C377:AP377" si="156">LOOKUP(C365,$B$300:$AP$300,$B$301:$AP$301)/100*$B699</f>
        <v>0</v>
      </c>
      <c r="D377" s="235">
        <f t="shared" si="156"/>
        <v>0</v>
      </c>
      <c r="E377" s="235">
        <f t="shared" si="156"/>
        <v>0</v>
      </c>
      <c r="F377" s="235">
        <f t="shared" si="156"/>
        <v>0</v>
      </c>
      <c r="G377" s="235">
        <f t="shared" si="156"/>
        <v>0</v>
      </c>
      <c r="H377" s="235">
        <f t="shared" si="156"/>
        <v>0</v>
      </c>
      <c r="I377" s="235">
        <f t="shared" si="156"/>
        <v>0</v>
      </c>
      <c r="J377" s="235">
        <f t="shared" si="156"/>
        <v>0</v>
      </c>
      <c r="K377" s="235">
        <f t="shared" si="156"/>
        <v>0</v>
      </c>
      <c r="L377" s="235">
        <f t="shared" si="156"/>
        <v>0</v>
      </c>
      <c r="M377" s="235">
        <f t="shared" si="156"/>
        <v>0</v>
      </c>
      <c r="N377" s="235">
        <f t="shared" si="156"/>
        <v>0</v>
      </c>
      <c r="O377" s="235">
        <f t="shared" si="156"/>
        <v>0</v>
      </c>
      <c r="P377" s="235">
        <f t="shared" si="156"/>
        <v>0</v>
      </c>
      <c r="Q377" s="235">
        <f t="shared" si="156"/>
        <v>0</v>
      </c>
      <c r="R377" s="235">
        <f t="shared" si="156"/>
        <v>0</v>
      </c>
      <c r="S377" s="235">
        <f t="shared" si="156"/>
        <v>0</v>
      </c>
      <c r="T377" s="235">
        <f t="shared" si="156"/>
        <v>0</v>
      </c>
      <c r="U377" s="235">
        <f t="shared" si="156"/>
        <v>0</v>
      </c>
      <c r="V377" s="235">
        <f t="shared" si="156"/>
        <v>0</v>
      </c>
      <c r="W377" s="235">
        <f t="shared" si="156"/>
        <v>0</v>
      </c>
      <c r="X377" s="235">
        <f t="shared" si="156"/>
        <v>0</v>
      </c>
      <c r="Y377" s="235">
        <f t="shared" si="156"/>
        <v>0</v>
      </c>
      <c r="Z377" s="235">
        <f t="shared" si="156"/>
        <v>0</v>
      </c>
      <c r="AA377" s="235">
        <f t="shared" si="156"/>
        <v>0</v>
      </c>
      <c r="AB377" s="235">
        <f t="shared" si="156"/>
        <v>0</v>
      </c>
      <c r="AC377" s="235">
        <f t="shared" si="156"/>
        <v>0</v>
      </c>
      <c r="AD377" s="235">
        <f t="shared" si="156"/>
        <v>0</v>
      </c>
      <c r="AE377" s="235">
        <f t="shared" si="156"/>
        <v>0</v>
      </c>
      <c r="AF377" s="235">
        <f t="shared" si="156"/>
        <v>0</v>
      </c>
      <c r="AG377" s="235">
        <f t="shared" si="156"/>
        <v>0</v>
      </c>
      <c r="AH377" s="235">
        <f t="shared" si="156"/>
        <v>0</v>
      </c>
      <c r="AI377" s="235">
        <f t="shared" si="156"/>
        <v>0</v>
      </c>
      <c r="AJ377" s="235">
        <f t="shared" si="156"/>
        <v>0</v>
      </c>
      <c r="AK377" s="235">
        <f t="shared" si="156"/>
        <v>0</v>
      </c>
      <c r="AL377" s="235">
        <f t="shared" si="156"/>
        <v>0</v>
      </c>
      <c r="AM377" s="235">
        <f t="shared" si="156"/>
        <v>0</v>
      </c>
      <c r="AN377" s="235">
        <f t="shared" si="156"/>
        <v>0</v>
      </c>
      <c r="AO377" s="235">
        <f t="shared" si="156"/>
        <v>0</v>
      </c>
      <c r="AP377" s="235">
        <f t="shared" si="156"/>
        <v>0</v>
      </c>
    </row>
    <row r="378" spans="1:42" s="16" customFormat="1" ht="12" customHeight="1" x14ac:dyDescent="0.2">
      <c r="A378" s="39" t="s">
        <v>13</v>
      </c>
      <c r="B378" s="19"/>
      <c r="C378" s="214">
        <f>SUM(C368:C377)</f>
        <v>0</v>
      </c>
      <c r="D378" s="214">
        <f t="shared" ref="D378:AP378" si="157">SUM(D368:D377)</f>
        <v>0</v>
      </c>
      <c r="E378" s="214">
        <f t="shared" si="157"/>
        <v>0</v>
      </c>
      <c r="F378" s="214">
        <f t="shared" si="157"/>
        <v>0</v>
      </c>
      <c r="G378" s="214">
        <f t="shared" si="157"/>
        <v>0</v>
      </c>
      <c r="H378" s="214">
        <f t="shared" si="157"/>
        <v>0</v>
      </c>
      <c r="I378" s="214">
        <f t="shared" si="157"/>
        <v>0</v>
      </c>
      <c r="J378" s="214">
        <f t="shared" si="157"/>
        <v>0</v>
      </c>
      <c r="K378" s="214">
        <f t="shared" si="157"/>
        <v>0</v>
      </c>
      <c r="L378" s="214">
        <f t="shared" si="157"/>
        <v>0</v>
      </c>
      <c r="M378" s="214">
        <f t="shared" si="157"/>
        <v>0</v>
      </c>
      <c r="N378" s="214">
        <f t="shared" si="157"/>
        <v>0</v>
      </c>
      <c r="O378" s="214">
        <f t="shared" si="157"/>
        <v>0</v>
      </c>
      <c r="P378" s="214">
        <f t="shared" si="157"/>
        <v>0</v>
      </c>
      <c r="Q378" s="214">
        <f t="shared" si="157"/>
        <v>0</v>
      </c>
      <c r="R378" s="214">
        <f t="shared" si="157"/>
        <v>0</v>
      </c>
      <c r="S378" s="214">
        <f t="shared" si="157"/>
        <v>0</v>
      </c>
      <c r="T378" s="214">
        <f t="shared" si="157"/>
        <v>0</v>
      </c>
      <c r="U378" s="214">
        <f t="shared" si="157"/>
        <v>0</v>
      </c>
      <c r="V378" s="214">
        <f t="shared" si="157"/>
        <v>0</v>
      </c>
      <c r="W378" s="214">
        <f t="shared" si="157"/>
        <v>0</v>
      </c>
      <c r="X378" s="214">
        <f t="shared" si="157"/>
        <v>0</v>
      </c>
      <c r="Y378" s="214">
        <f t="shared" si="157"/>
        <v>0</v>
      </c>
      <c r="Z378" s="214">
        <f t="shared" si="157"/>
        <v>0</v>
      </c>
      <c r="AA378" s="214">
        <f t="shared" si="157"/>
        <v>0</v>
      </c>
      <c r="AB378" s="214">
        <f t="shared" si="157"/>
        <v>0</v>
      </c>
      <c r="AC378" s="214">
        <f t="shared" si="157"/>
        <v>0</v>
      </c>
      <c r="AD378" s="214">
        <f t="shared" si="157"/>
        <v>0</v>
      </c>
      <c r="AE378" s="214">
        <f t="shared" si="157"/>
        <v>0</v>
      </c>
      <c r="AF378" s="214">
        <f t="shared" si="157"/>
        <v>0</v>
      </c>
      <c r="AG378" s="214">
        <f t="shared" si="157"/>
        <v>0</v>
      </c>
      <c r="AH378" s="214">
        <f t="shared" si="157"/>
        <v>0</v>
      </c>
      <c r="AI378" s="214">
        <f t="shared" si="157"/>
        <v>0</v>
      </c>
      <c r="AJ378" s="214">
        <f t="shared" si="157"/>
        <v>0</v>
      </c>
      <c r="AK378" s="214">
        <f t="shared" si="157"/>
        <v>0</v>
      </c>
      <c r="AL378" s="214">
        <f t="shared" si="157"/>
        <v>0</v>
      </c>
      <c r="AM378" s="214">
        <f t="shared" si="157"/>
        <v>0</v>
      </c>
      <c r="AN378" s="214">
        <f t="shared" si="157"/>
        <v>0</v>
      </c>
      <c r="AO378" s="214">
        <f t="shared" si="157"/>
        <v>0</v>
      </c>
      <c r="AP378" s="214">
        <f t="shared" si="157"/>
        <v>0</v>
      </c>
    </row>
    <row r="379" spans="1:42" x14ac:dyDescent="0.2">
      <c r="A379" s="3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row>
    <row r="380" spans="1:42" x14ac:dyDescent="0.2">
      <c r="A380" s="29" t="s">
        <v>97</v>
      </c>
    </row>
    <row r="381" spans="1:42" x14ac:dyDescent="0.2">
      <c r="A381" s="16" t="s">
        <v>22</v>
      </c>
      <c r="G381" s="409" t="s">
        <v>65</v>
      </c>
      <c r="H381" s="410"/>
      <c r="I381" s="410"/>
      <c r="J381" s="411"/>
      <c r="K381" s="412" t="s">
        <v>66</v>
      </c>
      <c r="L381" s="413"/>
    </row>
    <row r="382" spans="1:42" ht="51" x14ac:dyDescent="0.2">
      <c r="A382" s="16"/>
      <c r="B382" s="18" t="s">
        <v>55</v>
      </c>
      <c r="C382" s="18" t="s">
        <v>51</v>
      </c>
      <c r="D382" s="18" t="s">
        <v>53</v>
      </c>
      <c r="E382" s="34" t="s">
        <v>54</v>
      </c>
      <c r="F382" s="18" t="s">
        <v>56</v>
      </c>
      <c r="G382" s="18" t="s">
        <v>60</v>
      </c>
      <c r="H382" s="18" t="s">
        <v>62</v>
      </c>
      <c r="I382" s="67" t="s">
        <v>61</v>
      </c>
      <c r="J382" s="18" t="s">
        <v>63</v>
      </c>
      <c r="K382" s="40" t="s">
        <v>3</v>
      </c>
      <c r="L382" s="183" t="s">
        <v>63</v>
      </c>
      <c r="M382" s="35" t="s">
        <v>67</v>
      </c>
      <c r="N382" s="35" t="s">
        <v>68</v>
      </c>
      <c r="O382" s="18" t="s">
        <v>57</v>
      </c>
      <c r="P382" s="182" t="s">
        <v>87</v>
      </c>
      <c r="Q382" s="18" t="s">
        <v>88</v>
      </c>
    </row>
    <row r="383" spans="1:42" s="16" customFormat="1" x14ac:dyDescent="0.2">
      <c r="A383" s="41" t="str">
        <f t="shared" ref="A383:A388" si="158">A247</f>
        <v>5-yr MACRS</v>
      </c>
      <c r="B383" s="283">
        <f>IF(Inputs!$C$146=0,0,depr_alloc_macrs_5_percent*100/Inputs!$C$146)</f>
        <v>0</v>
      </c>
      <c r="C383" s="162">
        <f>-$B$102*depr_alloc_macrs_5_percent/100</f>
        <v>0</v>
      </c>
      <c r="D383" s="162">
        <f t="shared" ref="D383:E389" si="159">$B383/100*D$390</f>
        <v>0</v>
      </c>
      <c r="E383" s="162">
        <f t="shared" si="159"/>
        <v>0</v>
      </c>
      <c r="F383" s="164">
        <f>C383-D383-E383</f>
        <v>0</v>
      </c>
      <c r="G383" s="165">
        <f>IF(depr_itc_fed_macrs_5="Yes",F383,0)</f>
        <v>0</v>
      </c>
      <c r="H383" s="175">
        <f t="shared" ref="H383:H389" si="160">IF($G$390=0,0,G383/$G$390)*100</f>
        <v>0</v>
      </c>
      <c r="I383" s="168">
        <f t="shared" ref="I383:I389" si="161">$I$390*H383/100</f>
        <v>0</v>
      </c>
      <c r="J383" s="169">
        <f>I383*0.5</f>
        <v>0</v>
      </c>
      <c r="K383" s="164">
        <f t="shared" ref="K383:K389" si="162">H383/100*$K$390</f>
        <v>0</v>
      </c>
      <c r="L383" s="164">
        <f>K383*0.5</f>
        <v>0</v>
      </c>
      <c r="M383" s="162">
        <f t="shared" ref="M383:M389" si="163">IF(itc_sta_amount_deprbas_fed="Yes",L247,0)+IF(itc_sta_percent_deprbas_fed="Yes",J247,0)</f>
        <v>0</v>
      </c>
      <c r="N383" s="162">
        <f t="shared" ref="N383:N389" si="164">IF(itc_fed_amount_deprbas_fed="Yes",L383,0)+IF(itc_fed_percent_deprbas_fed="Yes",J383,0)</f>
        <v>0</v>
      </c>
      <c r="O383" s="170">
        <f t="shared" ref="O383:O387" si="165">F383-M383-N383</f>
        <v>0</v>
      </c>
      <c r="P383" s="162">
        <f>IF(depr_bonus_fed_macrs_5="Yes",O383*depr_bonus_fed/100,0)</f>
        <v>0</v>
      </c>
      <c r="Q383" s="164">
        <f>O383-P383</f>
        <v>0</v>
      </c>
    </row>
    <row r="384" spans="1:42" s="16" customFormat="1" x14ac:dyDescent="0.2">
      <c r="A384" s="41" t="str">
        <f t="shared" si="158"/>
        <v>15-yr MACRS</v>
      </c>
      <c r="B384" s="283">
        <f>IF(Inputs!$C$146=0,0,depr_alloc_macrs_15_percent*100/Inputs!$C$146)</f>
        <v>0</v>
      </c>
      <c r="C384" s="162">
        <f>-$B$102*depr_alloc_macrs_15_percent/100</f>
        <v>0</v>
      </c>
      <c r="D384" s="162">
        <f t="shared" si="159"/>
        <v>0</v>
      </c>
      <c r="E384" s="162">
        <f t="shared" si="159"/>
        <v>0</v>
      </c>
      <c r="F384" s="164">
        <f t="shared" ref="F384:F387" si="166">C384-D384-E384</f>
        <v>0</v>
      </c>
      <c r="G384" s="166">
        <f>IF(depr_itc_fed_macrs_15="Yes",F384,0)</f>
        <v>0</v>
      </c>
      <c r="H384" s="176">
        <f t="shared" si="160"/>
        <v>0</v>
      </c>
      <c r="I384" s="162">
        <f t="shared" si="161"/>
        <v>0</v>
      </c>
      <c r="J384" s="171">
        <f t="shared" ref="J384:J389" si="167">I384*0.5</f>
        <v>0</v>
      </c>
      <c r="K384" s="164">
        <f t="shared" si="162"/>
        <v>0</v>
      </c>
      <c r="L384" s="164">
        <f t="shared" ref="L384:L389" si="168">K384*0.5</f>
        <v>0</v>
      </c>
      <c r="M384" s="162">
        <f t="shared" si="163"/>
        <v>0</v>
      </c>
      <c r="N384" s="162">
        <f t="shared" si="164"/>
        <v>0</v>
      </c>
      <c r="O384" s="164">
        <f t="shared" si="165"/>
        <v>0</v>
      </c>
      <c r="P384" s="162">
        <f>IF(depr_bonus_fed_macrs_15="Yes",O384*depr_bonus_fed/100,0)</f>
        <v>0</v>
      </c>
      <c r="Q384" s="164">
        <f t="shared" ref="Q384:Q387" si="169">O384-P384</f>
        <v>0</v>
      </c>
    </row>
    <row r="385" spans="1:17" s="16" customFormat="1" x14ac:dyDescent="0.2">
      <c r="A385" s="41" t="str">
        <f t="shared" si="158"/>
        <v>5-yr SL</v>
      </c>
      <c r="B385" s="283">
        <f>IF(Inputs!$C$146=0,0,depr_alloc_sl_5_percent*100/Inputs!$C$146)</f>
        <v>0</v>
      </c>
      <c r="C385" s="162">
        <f>-$B$102*depr_alloc_sl_5_percent/100</f>
        <v>0</v>
      </c>
      <c r="D385" s="162">
        <f t="shared" si="159"/>
        <v>0</v>
      </c>
      <c r="E385" s="162">
        <f t="shared" si="159"/>
        <v>0</v>
      </c>
      <c r="F385" s="164">
        <f t="shared" si="166"/>
        <v>0</v>
      </c>
      <c r="G385" s="166">
        <f>IF(depr_itc_fed_sl_5="Yes",F385,0)</f>
        <v>0</v>
      </c>
      <c r="H385" s="176">
        <f t="shared" si="160"/>
        <v>0</v>
      </c>
      <c r="I385" s="162">
        <f t="shared" si="161"/>
        <v>0</v>
      </c>
      <c r="J385" s="171">
        <f t="shared" si="167"/>
        <v>0</v>
      </c>
      <c r="K385" s="164">
        <f t="shared" si="162"/>
        <v>0</v>
      </c>
      <c r="L385" s="164">
        <f t="shared" si="168"/>
        <v>0</v>
      </c>
      <c r="M385" s="162">
        <f t="shared" si="163"/>
        <v>0</v>
      </c>
      <c r="N385" s="162">
        <f t="shared" si="164"/>
        <v>0</v>
      </c>
      <c r="O385" s="164">
        <f t="shared" si="165"/>
        <v>0</v>
      </c>
      <c r="P385" s="162">
        <f>IF(depr_bonus_fed_sl_5="Yes",O385*depr_bonus_fed/100,0)</f>
        <v>0</v>
      </c>
      <c r="Q385" s="164">
        <f t="shared" si="169"/>
        <v>0</v>
      </c>
    </row>
    <row r="386" spans="1:17" s="16" customFormat="1" x14ac:dyDescent="0.2">
      <c r="A386" s="41" t="str">
        <f t="shared" si="158"/>
        <v>15-yr SL</v>
      </c>
      <c r="B386" s="283">
        <f>IF(Inputs!$C$146=0,0,depr_alloc_sl_15_percent*100/Inputs!$C$146)</f>
        <v>0</v>
      </c>
      <c r="C386" s="162">
        <f>-$B$102*depr_alloc_sl_15_percent/100</f>
        <v>0</v>
      </c>
      <c r="D386" s="162">
        <f t="shared" si="159"/>
        <v>0</v>
      </c>
      <c r="E386" s="162">
        <f t="shared" si="159"/>
        <v>0</v>
      </c>
      <c r="F386" s="164">
        <f t="shared" si="166"/>
        <v>0</v>
      </c>
      <c r="G386" s="166">
        <f>IF(depr_itc_fed_sl_15="Yes",F386,0)</f>
        <v>0</v>
      </c>
      <c r="H386" s="176">
        <f t="shared" si="160"/>
        <v>0</v>
      </c>
      <c r="I386" s="162">
        <f t="shared" si="161"/>
        <v>0</v>
      </c>
      <c r="J386" s="171">
        <f t="shared" si="167"/>
        <v>0</v>
      </c>
      <c r="K386" s="164">
        <f t="shared" si="162"/>
        <v>0</v>
      </c>
      <c r="L386" s="164">
        <f t="shared" si="168"/>
        <v>0</v>
      </c>
      <c r="M386" s="162">
        <f t="shared" si="163"/>
        <v>0</v>
      </c>
      <c r="N386" s="162">
        <f t="shared" si="164"/>
        <v>0</v>
      </c>
      <c r="O386" s="164">
        <f t="shared" si="165"/>
        <v>0</v>
      </c>
      <c r="P386" s="162">
        <f>IF(depr_bonus_fed_sl_15="Yes",O386*depr_bonus_fed/100,0)</f>
        <v>0</v>
      </c>
      <c r="Q386" s="164">
        <f t="shared" si="169"/>
        <v>0</v>
      </c>
    </row>
    <row r="387" spans="1:17" s="16" customFormat="1" x14ac:dyDescent="0.2">
      <c r="A387" s="41" t="str">
        <f t="shared" si="158"/>
        <v>20-yr SL</v>
      </c>
      <c r="B387" s="283">
        <f>IF(Inputs!$C$146=0,0,depr_alloc_sl_20_percent*100/Inputs!$C$146)</f>
        <v>0</v>
      </c>
      <c r="C387" s="162">
        <f>-$B$102*depr_alloc_sl_20_percent/100</f>
        <v>0</v>
      </c>
      <c r="D387" s="162">
        <f t="shared" si="159"/>
        <v>0</v>
      </c>
      <c r="E387" s="162">
        <f t="shared" si="159"/>
        <v>0</v>
      </c>
      <c r="F387" s="164">
        <f t="shared" si="166"/>
        <v>0</v>
      </c>
      <c r="G387" s="166">
        <f>IF(depr_itc_fed_sl_20="Yes",F387,0)</f>
        <v>0</v>
      </c>
      <c r="H387" s="176">
        <f t="shared" si="160"/>
        <v>0</v>
      </c>
      <c r="I387" s="162">
        <f t="shared" si="161"/>
        <v>0</v>
      </c>
      <c r="J387" s="171">
        <f t="shared" si="167"/>
        <v>0</v>
      </c>
      <c r="K387" s="164">
        <f t="shared" si="162"/>
        <v>0</v>
      </c>
      <c r="L387" s="164">
        <f t="shared" si="168"/>
        <v>0</v>
      </c>
      <c r="M387" s="162">
        <f t="shared" si="163"/>
        <v>0</v>
      </c>
      <c r="N387" s="162">
        <f t="shared" si="164"/>
        <v>0</v>
      </c>
      <c r="O387" s="164">
        <f t="shared" si="165"/>
        <v>0</v>
      </c>
      <c r="P387" s="162">
        <f>IF(depr_bonus_fed_sl_20="Yes",O387*depr_bonus_fed/100,0)</f>
        <v>0</v>
      </c>
      <c r="Q387" s="164">
        <f t="shared" si="169"/>
        <v>0</v>
      </c>
    </row>
    <row r="388" spans="1:17" s="16" customFormat="1" x14ac:dyDescent="0.2">
      <c r="A388" s="41" t="str">
        <f t="shared" si="158"/>
        <v>39-yr SL</v>
      </c>
      <c r="B388" s="283">
        <f>IF(Inputs!$C$146=0,0,depr_alloc_sl_39_percent*100/Inputs!$C$146)</f>
        <v>0</v>
      </c>
      <c r="C388" s="162">
        <f>-$B$102*depr_alloc_sl_39_percent/100</f>
        <v>0</v>
      </c>
      <c r="D388" s="162">
        <f t="shared" si="159"/>
        <v>0</v>
      </c>
      <c r="E388" s="162">
        <f t="shared" si="159"/>
        <v>0</v>
      </c>
      <c r="F388" s="164">
        <f>C388-D388-E388</f>
        <v>0</v>
      </c>
      <c r="G388" s="166">
        <f>IF(depr_itc_fed_sl_39="Yes",F388,0)</f>
        <v>0</v>
      </c>
      <c r="H388" s="176">
        <f t="shared" si="160"/>
        <v>0</v>
      </c>
      <c r="I388" s="162">
        <f t="shared" si="161"/>
        <v>0</v>
      </c>
      <c r="J388" s="171">
        <f t="shared" si="167"/>
        <v>0</v>
      </c>
      <c r="K388" s="164">
        <f t="shared" si="162"/>
        <v>0</v>
      </c>
      <c r="L388" s="164">
        <f t="shared" si="168"/>
        <v>0</v>
      </c>
      <c r="M388" s="166">
        <f t="shared" si="163"/>
        <v>0</v>
      </c>
      <c r="N388" s="162">
        <f t="shared" si="164"/>
        <v>0</v>
      </c>
      <c r="O388" s="164">
        <f>F388-M388-N388</f>
        <v>0</v>
      </c>
      <c r="P388" s="162">
        <f>IF(depr_bonus_fed_sl_39="Yes",O388*depr_bonus_fed/100,0)</f>
        <v>0</v>
      </c>
      <c r="Q388" s="164">
        <f>O388-P388</f>
        <v>0</v>
      </c>
    </row>
    <row r="389" spans="1:17" s="16" customFormat="1" x14ac:dyDescent="0.2">
      <c r="A389" s="41" t="s">
        <v>331</v>
      </c>
      <c r="B389" s="284">
        <f>IF(Inputs!$C$146=0,0,depr_alloc_custom_percent*100/Inputs!$C$146)</f>
        <v>0</v>
      </c>
      <c r="C389" s="163">
        <f>-$B$102*depr_alloc_custom_percent/100</f>
        <v>0</v>
      </c>
      <c r="D389" s="162">
        <f t="shared" si="159"/>
        <v>0</v>
      </c>
      <c r="E389" s="162">
        <f t="shared" si="159"/>
        <v>0</v>
      </c>
      <c r="F389" s="167">
        <f>C389-D389-E389</f>
        <v>0</v>
      </c>
      <c r="G389" s="166">
        <f>IF(depr_itc_fed_custom="Yes",F389,0)</f>
        <v>0</v>
      </c>
      <c r="H389" s="176">
        <f t="shared" si="160"/>
        <v>0</v>
      </c>
      <c r="I389" s="162">
        <f t="shared" si="161"/>
        <v>0</v>
      </c>
      <c r="J389" s="171">
        <f t="shared" si="167"/>
        <v>0</v>
      </c>
      <c r="K389" s="164">
        <f t="shared" si="162"/>
        <v>0</v>
      </c>
      <c r="L389" s="164">
        <f t="shared" si="168"/>
        <v>0</v>
      </c>
      <c r="M389" s="177">
        <f t="shared" si="163"/>
        <v>0</v>
      </c>
      <c r="N389" s="376">
        <f t="shared" si="164"/>
        <v>0</v>
      </c>
      <c r="O389" s="167">
        <f>F389-M389-N389</f>
        <v>0</v>
      </c>
      <c r="P389" s="163">
        <f>IF(depr_bonus_fed_custom="Yes",O389*depr_bonus_fed/100,0)</f>
        <v>0</v>
      </c>
      <c r="Q389" s="167">
        <f>O389-P389</f>
        <v>0</v>
      </c>
    </row>
    <row r="390" spans="1:17" s="16" customFormat="1" x14ac:dyDescent="0.2">
      <c r="B390" s="284">
        <f>SUM(B383:B389)</f>
        <v>0</v>
      </c>
      <c r="C390" s="163">
        <f>SUM(C383:C389)</f>
        <v>0</v>
      </c>
      <c r="D390" s="180">
        <f>B399+B405</f>
        <v>0</v>
      </c>
      <c r="E390" s="181">
        <f>B411</f>
        <v>0</v>
      </c>
      <c r="F390" s="177">
        <f>SUM(F383:F389)</f>
        <v>0</v>
      </c>
      <c r="G390" s="178">
        <f>SUM(G383:G389)</f>
        <v>0</v>
      </c>
      <c r="H390" s="179">
        <f>SUM(H383:H389)</f>
        <v>0</v>
      </c>
      <c r="I390" s="180">
        <f>MIN(itc_fed_percent_maxvalue,itc_fed_percent/100*G390)</f>
        <v>0</v>
      </c>
      <c r="J390" s="180">
        <f>SUM(J383:J389)</f>
        <v>0</v>
      </c>
      <c r="K390" s="178">
        <f>itc_fed_amount</f>
        <v>0</v>
      </c>
      <c r="L390" s="181">
        <f t="shared" ref="L390:Q390" si="170">SUM(L383:L389)</f>
        <v>0</v>
      </c>
      <c r="M390" s="163">
        <f t="shared" si="170"/>
        <v>0</v>
      </c>
      <c r="N390" s="163">
        <f t="shared" si="170"/>
        <v>0</v>
      </c>
      <c r="O390" s="167">
        <f t="shared" si="170"/>
        <v>0</v>
      </c>
      <c r="P390" s="167">
        <f t="shared" si="170"/>
        <v>0</v>
      </c>
      <c r="Q390" s="167">
        <f t="shared" si="170"/>
        <v>0</v>
      </c>
    </row>
    <row r="391" spans="1:17" s="122" customFormat="1" x14ac:dyDescent="0.2">
      <c r="A391" s="16"/>
      <c r="B391" s="4"/>
    </row>
    <row r="392" spans="1:17" s="122" customFormat="1" x14ac:dyDescent="0.2">
      <c r="A392" s="16" t="s">
        <v>64</v>
      </c>
      <c r="B392" s="4"/>
    </row>
    <row r="393" spans="1:17" s="122" customFormat="1" x14ac:dyDescent="0.2">
      <c r="A393" s="309" t="str">
        <f>A257</f>
        <v>Investment Based Incentive (IBI)</v>
      </c>
      <c r="B393" s="4"/>
    </row>
    <row r="394" spans="1:17" s="122" customFormat="1" x14ac:dyDescent="0.2">
      <c r="A394" s="41" t="str">
        <f>A258</f>
        <v>As fixed amount</v>
      </c>
      <c r="B394" s="4"/>
    </row>
    <row r="395" spans="1:17" s="122" customFormat="1" x14ac:dyDescent="0.2">
      <c r="A395" s="310" t="s">
        <v>4</v>
      </c>
      <c r="B395" s="217">
        <f>IF(ibi_fed_amount_deprbas_fed="Yes",ibi_fed_amount,0)</f>
        <v>0</v>
      </c>
    </row>
    <row r="396" spans="1:17" s="122" customFormat="1" x14ac:dyDescent="0.2">
      <c r="A396" s="310" t="s">
        <v>5</v>
      </c>
      <c r="B396" s="217">
        <f>IF(ibi_sta_amount_deprbas_fed="Yes",ibi_sta_amount,0)</f>
        <v>0</v>
      </c>
    </row>
    <row r="397" spans="1:17" s="122" customFormat="1" x14ac:dyDescent="0.2">
      <c r="A397" s="310" t="s">
        <v>187</v>
      </c>
      <c r="B397" s="217">
        <f>IF(ibi_uti_amount_deprbas_fed="Yes",ibi_uti_amount,0)</f>
        <v>0</v>
      </c>
    </row>
    <row r="398" spans="1:17" s="122" customFormat="1" x14ac:dyDescent="0.2">
      <c r="A398" s="310" t="s">
        <v>188</v>
      </c>
      <c r="B398" s="218">
        <f>IF(ibi_oth_amount_deprbas_fed="Yes",ibi_oth_amount,0)</f>
        <v>0</v>
      </c>
    </row>
    <row r="399" spans="1:17" s="122" customFormat="1" x14ac:dyDescent="0.2">
      <c r="A399" s="310" t="str">
        <f>A263</f>
        <v>Total</v>
      </c>
      <c r="B399" s="217">
        <f>SUM(B395:B398)</f>
        <v>0</v>
      </c>
    </row>
    <row r="400" spans="1:17" s="122" customFormat="1" x14ac:dyDescent="0.2">
      <c r="A400" s="41" t="str">
        <f>A264</f>
        <v>As percentage</v>
      </c>
      <c r="B400" s="4"/>
    </row>
    <row r="401" spans="1:42" s="122" customFormat="1" x14ac:dyDescent="0.2">
      <c r="A401" s="310" t="s">
        <v>4</v>
      </c>
      <c r="B401" s="217">
        <f>IF(ibi_fed_percent_deprbas_fed="Yes",C539,0)</f>
        <v>0</v>
      </c>
    </row>
    <row r="402" spans="1:42" s="122" customFormat="1" x14ac:dyDescent="0.2">
      <c r="A402" s="310" t="s">
        <v>5</v>
      </c>
      <c r="B402" s="217">
        <f>IF(ibi_sta_percent_deprbas_fed="Yes",C540,0)</f>
        <v>0</v>
      </c>
    </row>
    <row r="403" spans="1:42" s="122" customFormat="1" x14ac:dyDescent="0.2">
      <c r="A403" s="310" t="s">
        <v>187</v>
      </c>
      <c r="B403" s="217">
        <f>IF(ibi_uti_percent_deprbas_fed="Yes",C541,0)</f>
        <v>0</v>
      </c>
    </row>
    <row r="404" spans="1:42" s="122" customFormat="1" x14ac:dyDescent="0.2">
      <c r="A404" s="310" t="s">
        <v>188</v>
      </c>
      <c r="B404" s="218">
        <f>IF(ibi_oth_percent_deprbas_fed="Yes",C542,0)</f>
        <v>0</v>
      </c>
    </row>
    <row r="405" spans="1:42" s="122" customFormat="1" x14ac:dyDescent="0.2">
      <c r="A405" s="310" t="str">
        <f>A269</f>
        <v>Total</v>
      </c>
      <c r="B405" s="217">
        <f>SUM(B401:B404)</f>
        <v>0</v>
      </c>
    </row>
    <row r="406" spans="1:42" s="122" customFormat="1" x14ac:dyDescent="0.2">
      <c r="A406" s="309" t="str">
        <f>A270</f>
        <v>Capacity Based Incentive (CBI)</v>
      </c>
      <c r="B406" s="4"/>
    </row>
    <row r="407" spans="1:42" s="122" customFormat="1" x14ac:dyDescent="0.2">
      <c r="A407" s="41" t="s">
        <v>4</v>
      </c>
      <c r="B407" s="217">
        <f>IF(cbi_fed_deprbas_fed="Yes",C546,0)</f>
        <v>0</v>
      </c>
    </row>
    <row r="408" spans="1:42" s="122" customFormat="1" x14ac:dyDescent="0.2">
      <c r="A408" s="41" t="s">
        <v>5</v>
      </c>
      <c r="B408" s="217">
        <f>IF(cbi_sta_deprbas_fed="Yes",C547,0)</f>
        <v>0</v>
      </c>
    </row>
    <row r="409" spans="1:42" s="122" customFormat="1" x14ac:dyDescent="0.2">
      <c r="A409" s="41" t="s">
        <v>187</v>
      </c>
      <c r="B409" s="217">
        <f>IF(cbi_uti_deprbas_fed="Yes",C548,0)</f>
        <v>0</v>
      </c>
    </row>
    <row r="410" spans="1:42" s="122" customFormat="1" x14ac:dyDescent="0.2">
      <c r="A410" s="41" t="s">
        <v>188</v>
      </c>
      <c r="B410" s="218">
        <f>IF(cbi_oth_deprbas_fed="Yes",C549,0)</f>
        <v>0</v>
      </c>
    </row>
    <row r="411" spans="1:42" s="122" customFormat="1" x14ac:dyDescent="0.2">
      <c r="A411" s="41" t="str">
        <f>A275</f>
        <v>Total</v>
      </c>
      <c r="B411" s="218">
        <f>SUM(B407:B410)</f>
        <v>0</v>
      </c>
    </row>
    <row r="412" spans="1:42" s="122" customFormat="1" x14ac:dyDescent="0.2">
      <c r="A412" s="309" t="str">
        <f>A276</f>
        <v>Total Basis Reduction</v>
      </c>
      <c r="B412" s="217">
        <f>B399+B405+B411</f>
        <v>0</v>
      </c>
    </row>
    <row r="413" spans="1:42" s="122" customFormat="1" x14ac:dyDescent="0.2">
      <c r="A413" s="16"/>
      <c r="B413" s="4"/>
    </row>
    <row r="414" spans="1:42" s="122" customFormat="1" x14ac:dyDescent="0.2">
      <c r="A414" s="16" t="s">
        <v>83</v>
      </c>
      <c r="B414" s="4"/>
    </row>
    <row r="415" spans="1:42" s="122" customFormat="1" x14ac:dyDescent="0.2">
      <c r="A415" s="41" t="s">
        <v>58</v>
      </c>
      <c r="B415" s="4"/>
    </row>
    <row r="416" spans="1:42" x14ac:dyDescent="0.2">
      <c r="A416" s="33" t="str">
        <f t="shared" ref="A416:A421" si="171">A383</f>
        <v>5-yr MACRS</v>
      </c>
      <c r="B416" s="223">
        <f t="array" ref="B416">SUM(IF(ISNUMBER(C416:AP416),C416:AP416))</f>
        <v>0</v>
      </c>
      <c r="C416" s="224" t="e">
        <f>LOOKUP(C$2,'Depreciation Schedules'!$A$3:$A$42,'Depreciation Schedules'!$B$3:$B$42)</f>
        <v>#N/A</v>
      </c>
      <c r="D416" s="224" t="e">
        <f>LOOKUP(D$2,'Depreciation Schedules'!$A$3:$A$42,'Depreciation Schedules'!$B$3:$B$42)</f>
        <v>#N/A</v>
      </c>
      <c r="E416" s="224" t="e">
        <f>LOOKUP(E$2,'Depreciation Schedules'!$A$3:$A$42,'Depreciation Schedules'!$B$3:$B$42)</f>
        <v>#N/A</v>
      </c>
      <c r="F416" s="224" t="e">
        <f>LOOKUP(F$2,'Depreciation Schedules'!$A$3:$A$42,'Depreciation Schedules'!$B$3:$B$42)</f>
        <v>#N/A</v>
      </c>
      <c r="G416" s="224" t="e">
        <f>LOOKUP(G$2,'Depreciation Schedules'!$A$3:$A$42,'Depreciation Schedules'!$B$3:$B$42)</f>
        <v>#N/A</v>
      </c>
      <c r="H416" s="224" t="e">
        <f>LOOKUP(H$2,'Depreciation Schedules'!$A$3:$A$42,'Depreciation Schedules'!$B$3:$B$42)</f>
        <v>#N/A</v>
      </c>
      <c r="I416" s="224" t="e">
        <f>LOOKUP(I$2,'Depreciation Schedules'!$A$3:$A$42,'Depreciation Schedules'!$B$3:$B$42)</f>
        <v>#N/A</v>
      </c>
      <c r="J416" s="224" t="e">
        <f>LOOKUP(J$2,'Depreciation Schedules'!$A$3:$A$42,'Depreciation Schedules'!$B$3:$B$42)</f>
        <v>#N/A</v>
      </c>
      <c r="K416" s="224" t="e">
        <f>LOOKUP(K$2,'Depreciation Schedules'!$A$3:$A$42,'Depreciation Schedules'!$B$3:$B$42)</f>
        <v>#N/A</v>
      </c>
      <c r="L416" s="224" t="e">
        <f>LOOKUP(L$2,'Depreciation Schedules'!$A$3:$A$42,'Depreciation Schedules'!$B$3:$B$42)</f>
        <v>#N/A</v>
      </c>
      <c r="M416" s="224" t="e">
        <f>LOOKUP(M$2,'Depreciation Schedules'!$A$3:$A$42,'Depreciation Schedules'!$B$3:$B$42)</f>
        <v>#N/A</v>
      </c>
      <c r="N416" s="224" t="e">
        <f>LOOKUP(N$2,'Depreciation Schedules'!$A$3:$A$42,'Depreciation Schedules'!$B$3:$B$42)</f>
        <v>#N/A</v>
      </c>
      <c r="O416" s="224" t="e">
        <f>LOOKUP(O$2,'Depreciation Schedules'!$A$3:$A$42,'Depreciation Schedules'!$B$3:$B$42)</f>
        <v>#N/A</v>
      </c>
      <c r="P416" s="224" t="e">
        <f>LOOKUP(P$2,'Depreciation Schedules'!$A$3:$A$42,'Depreciation Schedules'!$B$3:$B$42)</f>
        <v>#N/A</v>
      </c>
      <c r="Q416" s="224" t="e">
        <f>LOOKUP(Q$2,'Depreciation Schedules'!$A$3:$A$42,'Depreciation Schedules'!$B$3:$B$42)</f>
        <v>#N/A</v>
      </c>
      <c r="R416" s="224" t="e">
        <f>LOOKUP(R$2,'Depreciation Schedules'!$A$3:$A$42,'Depreciation Schedules'!$B$3:$B$42)</f>
        <v>#N/A</v>
      </c>
      <c r="S416" s="224" t="e">
        <f>LOOKUP(S$2,'Depreciation Schedules'!$A$3:$A$42,'Depreciation Schedules'!$B$3:$B$42)</f>
        <v>#N/A</v>
      </c>
      <c r="T416" s="224" t="e">
        <f>LOOKUP(T$2,'Depreciation Schedules'!$A$3:$A$42,'Depreciation Schedules'!$B$3:$B$42)</f>
        <v>#N/A</v>
      </c>
      <c r="U416" s="224" t="e">
        <f>LOOKUP(U$2,'Depreciation Schedules'!$A$3:$A$42,'Depreciation Schedules'!$B$3:$B$42)</f>
        <v>#N/A</v>
      </c>
      <c r="V416" s="224" t="e">
        <f>LOOKUP(V$2,'Depreciation Schedules'!$A$3:$A$42,'Depreciation Schedules'!$B$3:$B$42)</f>
        <v>#N/A</v>
      </c>
      <c r="W416" s="224" t="e">
        <f>LOOKUP(W$2,'Depreciation Schedules'!$A$3:$A$42,'Depreciation Schedules'!$B$3:$B$42)</f>
        <v>#N/A</v>
      </c>
      <c r="X416" s="224" t="e">
        <f>LOOKUP(X$2,'Depreciation Schedules'!$A$3:$A$42,'Depreciation Schedules'!$B$3:$B$42)</f>
        <v>#N/A</v>
      </c>
      <c r="Y416" s="224" t="e">
        <f>LOOKUP(Y$2,'Depreciation Schedules'!$A$3:$A$42,'Depreciation Schedules'!$B$3:$B$42)</f>
        <v>#N/A</v>
      </c>
      <c r="Z416" s="224" t="e">
        <f>LOOKUP(Z$2,'Depreciation Schedules'!$A$3:$A$42,'Depreciation Schedules'!$B$3:$B$42)</f>
        <v>#N/A</v>
      </c>
      <c r="AA416" s="224" t="e">
        <f>LOOKUP(AA$2,'Depreciation Schedules'!$A$3:$A$42,'Depreciation Schedules'!$B$3:$B$42)</f>
        <v>#N/A</v>
      </c>
      <c r="AB416" s="224" t="e">
        <f>LOOKUP(AB$2,'Depreciation Schedules'!$A$3:$A$42,'Depreciation Schedules'!$B$3:$B$42)</f>
        <v>#N/A</v>
      </c>
      <c r="AC416" s="224" t="e">
        <f>LOOKUP(AC$2,'Depreciation Schedules'!$A$3:$A$42,'Depreciation Schedules'!$B$3:$B$42)</f>
        <v>#N/A</v>
      </c>
      <c r="AD416" s="224" t="e">
        <f>LOOKUP(AD$2,'Depreciation Schedules'!$A$3:$A$42,'Depreciation Schedules'!$B$3:$B$42)</f>
        <v>#N/A</v>
      </c>
      <c r="AE416" s="224" t="e">
        <f>LOOKUP(AE$2,'Depreciation Schedules'!$A$3:$A$42,'Depreciation Schedules'!$B$3:$B$42)</f>
        <v>#N/A</v>
      </c>
      <c r="AF416" s="224" t="e">
        <f>LOOKUP(AF$2,'Depreciation Schedules'!$A$3:$A$42,'Depreciation Schedules'!$B$3:$B$42)</f>
        <v>#N/A</v>
      </c>
      <c r="AG416" s="224" t="e">
        <f>LOOKUP(AG$2,'Depreciation Schedules'!$A$3:$A$42,'Depreciation Schedules'!$B$3:$B$42)</f>
        <v>#N/A</v>
      </c>
      <c r="AH416" s="224" t="e">
        <f>LOOKUP(AH$2,'Depreciation Schedules'!$A$3:$A$42,'Depreciation Schedules'!$B$3:$B$42)</f>
        <v>#N/A</v>
      </c>
      <c r="AI416" s="224" t="e">
        <f>LOOKUP(AI$2,'Depreciation Schedules'!$A$3:$A$42,'Depreciation Schedules'!$B$3:$B$42)</f>
        <v>#N/A</v>
      </c>
      <c r="AJ416" s="224" t="e">
        <f>LOOKUP(AJ$2,'Depreciation Schedules'!$A$3:$A$42,'Depreciation Schedules'!$B$3:$B$42)</f>
        <v>#N/A</v>
      </c>
      <c r="AK416" s="224" t="e">
        <f>LOOKUP(AK$2,'Depreciation Schedules'!$A$3:$A$42,'Depreciation Schedules'!$B$3:$B$42)</f>
        <v>#N/A</v>
      </c>
      <c r="AL416" s="224" t="e">
        <f>LOOKUP(AL$2,'Depreciation Schedules'!$A$3:$A$42,'Depreciation Schedules'!$B$3:$B$42)</f>
        <v>#N/A</v>
      </c>
      <c r="AM416" s="224" t="e">
        <f>LOOKUP(AM$2,'Depreciation Schedules'!$A$3:$A$42,'Depreciation Schedules'!$B$3:$B$42)</f>
        <v>#N/A</v>
      </c>
      <c r="AN416" s="224" t="e">
        <f>LOOKUP(AN$2,'Depreciation Schedules'!$A$3:$A$42,'Depreciation Schedules'!$B$3:$B$42)</f>
        <v>#N/A</v>
      </c>
      <c r="AO416" s="224" t="e">
        <f>LOOKUP(AO$2,'Depreciation Schedules'!$A$3:$A$42,'Depreciation Schedules'!$B$3:$B$42)</f>
        <v>#N/A</v>
      </c>
      <c r="AP416" s="224" t="e">
        <f>LOOKUP(AP$2,'Depreciation Schedules'!$A$3:$A$42,'Depreciation Schedules'!$B$3:$B$42)</f>
        <v>#N/A</v>
      </c>
    </row>
    <row r="417" spans="1:42" x14ac:dyDescent="0.2">
      <c r="A417" s="33" t="str">
        <f t="shared" si="171"/>
        <v>15-yr MACRS</v>
      </c>
      <c r="B417" s="223">
        <f t="array" ref="B417">SUM(IF(ISNUMBER(C417:AP417),C417:AP417))</f>
        <v>0</v>
      </c>
      <c r="C417" s="224" t="e">
        <f>LOOKUP(C$2,'Depreciation Schedules'!$A$3:$A$42,'Depreciation Schedules'!$C$3:$C$42)</f>
        <v>#N/A</v>
      </c>
      <c r="D417" s="224" t="e">
        <f>LOOKUP(D$2,'Depreciation Schedules'!$A$3:$A$42,'Depreciation Schedules'!$C$3:$C$42)</f>
        <v>#N/A</v>
      </c>
      <c r="E417" s="224" t="e">
        <f>LOOKUP(E$2,'Depreciation Schedules'!$A$3:$A$42,'Depreciation Schedules'!$C$3:$C$42)</f>
        <v>#N/A</v>
      </c>
      <c r="F417" s="224" t="e">
        <f>LOOKUP(F$2,'Depreciation Schedules'!$A$3:$A$42,'Depreciation Schedules'!$C$3:$C$42)</f>
        <v>#N/A</v>
      </c>
      <c r="G417" s="224" t="e">
        <f>LOOKUP(G$2,'Depreciation Schedules'!$A$3:$A$42,'Depreciation Schedules'!$C$3:$C$42)</f>
        <v>#N/A</v>
      </c>
      <c r="H417" s="224" t="e">
        <f>LOOKUP(H$2,'Depreciation Schedules'!$A$3:$A$42,'Depreciation Schedules'!$C$3:$C$42)</f>
        <v>#N/A</v>
      </c>
      <c r="I417" s="224" t="e">
        <f>LOOKUP(I$2,'Depreciation Schedules'!$A$3:$A$42,'Depreciation Schedules'!$C$3:$C$42)</f>
        <v>#N/A</v>
      </c>
      <c r="J417" s="224" t="e">
        <f>LOOKUP(J$2,'Depreciation Schedules'!$A$3:$A$42,'Depreciation Schedules'!$C$3:$C$42)</f>
        <v>#N/A</v>
      </c>
      <c r="K417" s="224" t="e">
        <f>LOOKUP(K$2,'Depreciation Schedules'!$A$3:$A$42,'Depreciation Schedules'!$C$3:$C$42)</f>
        <v>#N/A</v>
      </c>
      <c r="L417" s="224" t="e">
        <f>LOOKUP(L$2,'Depreciation Schedules'!$A$3:$A$42,'Depreciation Schedules'!$C$3:$C$42)</f>
        <v>#N/A</v>
      </c>
      <c r="M417" s="224" t="e">
        <f>LOOKUP(M$2,'Depreciation Schedules'!$A$3:$A$42,'Depreciation Schedules'!$C$3:$C$42)</f>
        <v>#N/A</v>
      </c>
      <c r="N417" s="224" t="e">
        <f>LOOKUP(N$2,'Depreciation Schedules'!$A$3:$A$42,'Depreciation Schedules'!$C$3:$C$42)</f>
        <v>#N/A</v>
      </c>
      <c r="O417" s="224" t="e">
        <f>LOOKUP(O$2,'Depreciation Schedules'!$A$3:$A$42,'Depreciation Schedules'!$C$3:$C$42)</f>
        <v>#N/A</v>
      </c>
      <c r="P417" s="224" t="e">
        <f>LOOKUP(P$2,'Depreciation Schedules'!$A$3:$A$42,'Depreciation Schedules'!$C$3:$C$42)</f>
        <v>#N/A</v>
      </c>
      <c r="Q417" s="224" t="e">
        <f>LOOKUP(Q$2,'Depreciation Schedules'!$A$3:$A$42,'Depreciation Schedules'!$C$3:$C$42)</f>
        <v>#N/A</v>
      </c>
      <c r="R417" s="224" t="e">
        <f>LOOKUP(R$2,'Depreciation Schedules'!$A$3:$A$42,'Depreciation Schedules'!$C$3:$C$42)</f>
        <v>#N/A</v>
      </c>
      <c r="S417" s="224" t="e">
        <f>LOOKUP(S$2,'Depreciation Schedules'!$A$3:$A$42,'Depreciation Schedules'!$C$3:$C$42)</f>
        <v>#N/A</v>
      </c>
      <c r="T417" s="224" t="e">
        <f>LOOKUP(T$2,'Depreciation Schedules'!$A$3:$A$42,'Depreciation Schedules'!$C$3:$C$42)</f>
        <v>#N/A</v>
      </c>
      <c r="U417" s="224" t="e">
        <f>LOOKUP(U$2,'Depreciation Schedules'!$A$3:$A$42,'Depreciation Schedules'!$C$3:$C$42)</f>
        <v>#N/A</v>
      </c>
      <c r="V417" s="224" t="e">
        <f>LOOKUP(V$2,'Depreciation Schedules'!$A$3:$A$42,'Depreciation Schedules'!$C$3:$C$42)</f>
        <v>#N/A</v>
      </c>
      <c r="W417" s="224" t="e">
        <f>LOOKUP(W$2,'Depreciation Schedules'!$A$3:$A$42,'Depreciation Schedules'!$C$3:$C$42)</f>
        <v>#N/A</v>
      </c>
      <c r="X417" s="224" t="e">
        <f>LOOKUP(X$2,'Depreciation Schedules'!$A$3:$A$42,'Depreciation Schedules'!$C$3:$C$42)</f>
        <v>#N/A</v>
      </c>
      <c r="Y417" s="224" t="e">
        <f>LOOKUP(Y$2,'Depreciation Schedules'!$A$3:$A$42,'Depreciation Schedules'!$C$3:$C$42)</f>
        <v>#N/A</v>
      </c>
      <c r="Z417" s="224" t="e">
        <f>LOOKUP(Z$2,'Depreciation Schedules'!$A$3:$A$42,'Depreciation Schedules'!$C$3:$C$42)</f>
        <v>#N/A</v>
      </c>
      <c r="AA417" s="224" t="e">
        <f>LOOKUP(AA$2,'Depreciation Schedules'!$A$3:$A$42,'Depreciation Schedules'!$C$3:$C$42)</f>
        <v>#N/A</v>
      </c>
      <c r="AB417" s="224" t="e">
        <f>LOOKUP(AB$2,'Depreciation Schedules'!$A$3:$A$42,'Depreciation Schedules'!$C$3:$C$42)</f>
        <v>#N/A</v>
      </c>
      <c r="AC417" s="224" t="e">
        <f>LOOKUP(AC$2,'Depreciation Schedules'!$A$3:$A$42,'Depreciation Schedules'!$C$3:$C$42)</f>
        <v>#N/A</v>
      </c>
      <c r="AD417" s="224" t="e">
        <f>LOOKUP(AD$2,'Depreciation Schedules'!$A$3:$A$42,'Depreciation Schedules'!$C$3:$C$42)</f>
        <v>#N/A</v>
      </c>
      <c r="AE417" s="224" t="e">
        <f>LOOKUP(AE$2,'Depreciation Schedules'!$A$3:$A$42,'Depreciation Schedules'!$C$3:$C$42)</f>
        <v>#N/A</v>
      </c>
      <c r="AF417" s="224" t="e">
        <f>LOOKUP(AF$2,'Depreciation Schedules'!$A$3:$A$42,'Depreciation Schedules'!$C$3:$C$42)</f>
        <v>#N/A</v>
      </c>
      <c r="AG417" s="224" t="e">
        <f>LOOKUP(AG$2,'Depreciation Schedules'!$A$3:$A$42,'Depreciation Schedules'!$C$3:$C$42)</f>
        <v>#N/A</v>
      </c>
      <c r="AH417" s="224" t="e">
        <f>LOOKUP(AH$2,'Depreciation Schedules'!$A$3:$A$42,'Depreciation Schedules'!$C$3:$C$42)</f>
        <v>#N/A</v>
      </c>
      <c r="AI417" s="224" t="e">
        <f>LOOKUP(AI$2,'Depreciation Schedules'!$A$3:$A$42,'Depreciation Schedules'!$C$3:$C$42)</f>
        <v>#N/A</v>
      </c>
      <c r="AJ417" s="224" t="e">
        <f>LOOKUP(AJ$2,'Depreciation Schedules'!$A$3:$A$42,'Depreciation Schedules'!$C$3:$C$42)</f>
        <v>#N/A</v>
      </c>
      <c r="AK417" s="224" t="e">
        <f>LOOKUP(AK$2,'Depreciation Schedules'!$A$3:$A$42,'Depreciation Schedules'!$C$3:$C$42)</f>
        <v>#N/A</v>
      </c>
      <c r="AL417" s="224" t="e">
        <f>LOOKUP(AL$2,'Depreciation Schedules'!$A$3:$A$42,'Depreciation Schedules'!$C$3:$C$42)</f>
        <v>#N/A</v>
      </c>
      <c r="AM417" s="224" t="e">
        <f>LOOKUP(AM$2,'Depreciation Schedules'!$A$3:$A$42,'Depreciation Schedules'!$C$3:$C$42)</f>
        <v>#N/A</v>
      </c>
      <c r="AN417" s="224" t="e">
        <f>LOOKUP(AN$2,'Depreciation Schedules'!$A$3:$A$42,'Depreciation Schedules'!$C$3:$C$42)</f>
        <v>#N/A</v>
      </c>
      <c r="AO417" s="224" t="e">
        <f>LOOKUP(AO$2,'Depreciation Schedules'!$A$3:$A$42,'Depreciation Schedules'!$C$3:$C$42)</f>
        <v>#N/A</v>
      </c>
      <c r="AP417" s="224" t="e">
        <f>LOOKUP(AP$2,'Depreciation Schedules'!$A$3:$A$42,'Depreciation Schedules'!$C$3:$C$42)</f>
        <v>#N/A</v>
      </c>
    </row>
    <row r="418" spans="1:42" x14ac:dyDescent="0.2">
      <c r="A418" s="33" t="str">
        <f t="shared" si="171"/>
        <v>5-yr SL</v>
      </c>
      <c r="B418" s="223">
        <f t="array" ref="B418">SUM(IF(ISNUMBER(C418:AP418),C418:AP418))</f>
        <v>0</v>
      </c>
      <c r="C418" s="224" t="e">
        <f>LOOKUP(C$2,'Depreciation Schedules'!$A$3:$A$42,'Depreciation Schedules'!$D$3:$D$42)</f>
        <v>#N/A</v>
      </c>
      <c r="D418" s="224" t="e">
        <f>LOOKUP(D$2,'Depreciation Schedules'!$A$3:$A$42,'Depreciation Schedules'!$D$3:$D$42)</f>
        <v>#N/A</v>
      </c>
      <c r="E418" s="224" t="e">
        <f>LOOKUP(E$2,'Depreciation Schedules'!$A$3:$A$42,'Depreciation Schedules'!$D$3:$D$42)</f>
        <v>#N/A</v>
      </c>
      <c r="F418" s="224" t="e">
        <f>LOOKUP(F$2,'Depreciation Schedules'!$A$3:$A$42,'Depreciation Schedules'!$D$3:$D$42)</f>
        <v>#N/A</v>
      </c>
      <c r="G418" s="224" t="e">
        <f>LOOKUP(G$2,'Depreciation Schedules'!$A$3:$A$42,'Depreciation Schedules'!$D$3:$D$42)</f>
        <v>#N/A</v>
      </c>
      <c r="H418" s="224" t="e">
        <f>LOOKUP(H$2,'Depreciation Schedules'!$A$3:$A$42,'Depreciation Schedules'!$D$3:$D$42)</f>
        <v>#N/A</v>
      </c>
      <c r="I418" s="224" t="e">
        <f>LOOKUP(I$2,'Depreciation Schedules'!$A$3:$A$42,'Depreciation Schedules'!$D$3:$D$42)</f>
        <v>#N/A</v>
      </c>
      <c r="J418" s="224" t="e">
        <f>LOOKUP(J$2,'Depreciation Schedules'!$A$3:$A$42,'Depreciation Schedules'!$D$3:$D$42)</f>
        <v>#N/A</v>
      </c>
      <c r="K418" s="224" t="e">
        <f>LOOKUP(K$2,'Depreciation Schedules'!$A$3:$A$42,'Depreciation Schedules'!$D$3:$D$42)</f>
        <v>#N/A</v>
      </c>
      <c r="L418" s="224" t="e">
        <f>LOOKUP(L$2,'Depreciation Schedules'!$A$3:$A$42,'Depreciation Schedules'!$D$3:$D$42)</f>
        <v>#N/A</v>
      </c>
      <c r="M418" s="224" t="e">
        <f>LOOKUP(M$2,'Depreciation Schedules'!$A$3:$A$42,'Depreciation Schedules'!$D$3:$D$42)</f>
        <v>#N/A</v>
      </c>
      <c r="N418" s="224" t="e">
        <f>LOOKUP(N$2,'Depreciation Schedules'!$A$3:$A$42,'Depreciation Schedules'!$D$3:$D$42)</f>
        <v>#N/A</v>
      </c>
      <c r="O418" s="224" t="e">
        <f>LOOKUP(O$2,'Depreciation Schedules'!$A$3:$A$42,'Depreciation Schedules'!$D$3:$D$42)</f>
        <v>#N/A</v>
      </c>
      <c r="P418" s="224" t="e">
        <f>LOOKUP(P$2,'Depreciation Schedules'!$A$3:$A$42,'Depreciation Schedules'!$D$3:$D$42)</f>
        <v>#N/A</v>
      </c>
      <c r="Q418" s="224" t="e">
        <f>LOOKUP(Q$2,'Depreciation Schedules'!$A$3:$A$42,'Depreciation Schedules'!$D$3:$D$42)</f>
        <v>#N/A</v>
      </c>
      <c r="R418" s="224" t="e">
        <f>LOOKUP(R$2,'Depreciation Schedules'!$A$3:$A$42,'Depreciation Schedules'!$D$3:$D$42)</f>
        <v>#N/A</v>
      </c>
      <c r="S418" s="224" t="e">
        <f>LOOKUP(S$2,'Depreciation Schedules'!$A$3:$A$42,'Depreciation Schedules'!$D$3:$D$42)</f>
        <v>#N/A</v>
      </c>
      <c r="T418" s="224" t="e">
        <f>LOOKUP(T$2,'Depreciation Schedules'!$A$3:$A$42,'Depreciation Schedules'!$D$3:$D$42)</f>
        <v>#N/A</v>
      </c>
      <c r="U418" s="224" t="e">
        <f>LOOKUP(U$2,'Depreciation Schedules'!$A$3:$A$42,'Depreciation Schedules'!$D$3:$D$42)</f>
        <v>#N/A</v>
      </c>
      <c r="V418" s="224" t="e">
        <f>LOOKUP(V$2,'Depreciation Schedules'!$A$3:$A$42,'Depreciation Schedules'!$D$3:$D$42)</f>
        <v>#N/A</v>
      </c>
      <c r="W418" s="224" t="e">
        <f>LOOKUP(W$2,'Depreciation Schedules'!$A$3:$A$42,'Depreciation Schedules'!$D$3:$D$42)</f>
        <v>#N/A</v>
      </c>
      <c r="X418" s="224" t="e">
        <f>LOOKUP(X$2,'Depreciation Schedules'!$A$3:$A$42,'Depreciation Schedules'!$D$3:$D$42)</f>
        <v>#N/A</v>
      </c>
      <c r="Y418" s="224" t="e">
        <f>LOOKUP(Y$2,'Depreciation Schedules'!$A$3:$A$42,'Depreciation Schedules'!$D$3:$D$42)</f>
        <v>#N/A</v>
      </c>
      <c r="Z418" s="224" t="e">
        <f>LOOKUP(Z$2,'Depreciation Schedules'!$A$3:$A$42,'Depreciation Schedules'!$D$3:$D$42)</f>
        <v>#N/A</v>
      </c>
      <c r="AA418" s="224" t="e">
        <f>LOOKUP(AA$2,'Depreciation Schedules'!$A$3:$A$42,'Depreciation Schedules'!$D$3:$D$42)</f>
        <v>#N/A</v>
      </c>
      <c r="AB418" s="224" t="e">
        <f>LOOKUP(AB$2,'Depreciation Schedules'!$A$3:$A$42,'Depreciation Schedules'!$D$3:$D$42)</f>
        <v>#N/A</v>
      </c>
      <c r="AC418" s="224" t="e">
        <f>LOOKUP(AC$2,'Depreciation Schedules'!$A$3:$A$42,'Depreciation Schedules'!$D$3:$D$42)</f>
        <v>#N/A</v>
      </c>
      <c r="AD418" s="224" t="e">
        <f>LOOKUP(AD$2,'Depreciation Schedules'!$A$3:$A$42,'Depreciation Schedules'!$D$3:$D$42)</f>
        <v>#N/A</v>
      </c>
      <c r="AE418" s="224" t="e">
        <f>LOOKUP(AE$2,'Depreciation Schedules'!$A$3:$A$42,'Depreciation Schedules'!$D$3:$D$42)</f>
        <v>#N/A</v>
      </c>
      <c r="AF418" s="224" t="e">
        <f>LOOKUP(AF$2,'Depreciation Schedules'!$A$3:$A$42,'Depreciation Schedules'!$D$3:$D$42)</f>
        <v>#N/A</v>
      </c>
      <c r="AG418" s="224" t="e">
        <f>LOOKUP(AG$2,'Depreciation Schedules'!$A$3:$A$42,'Depreciation Schedules'!$D$3:$D$42)</f>
        <v>#N/A</v>
      </c>
      <c r="AH418" s="224" t="e">
        <f>LOOKUP(AH$2,'Depreciation Schedules'!$A$3:$A$42,'Depreciation Schedules'!$D$3:$D$42)</f>
        <v>#N/A</v>
      </c>
      <c r="AI418" s="224" t="e">
        <f>LOOKUP(AI$2,'Depreciation Schedules'!$A$3:$A$42,'Depreciation Schedules'!$D$3:$D$42)</f>
        <v>#N/A</v>
      </c>
      <c r="AJ418" s="224" t="e">
        <f>LOOKUP(AJ$2,'Depreciation Schedules'!$A$3:$A$42,'Depreciation Schedules'!$D$3:$D$42)</f>
        <v>#N/A</v>
      </c>
      <c r="AK418" s="224" t="e">
        <f>LOOKUP(AK$2,'Depreciation Schedules'!$A$3:$A$42,'Depreciation Schedules'!$D$3:$D$42)</f>
        <v>#N/A</v>
      </c>
      <c r="AL418" s="224" t="e">
        <f>LOOKUP(AL$2,'Depreciation Schedules'!$A$3:$A$42,'Depreciation Schedules'!$D$3:$D$42)</f>
        <v>#N/A</v>
      </c>
      <c r="AM418" s="224" t="e">
        <f>LOOKUP(AM$2,'Depreciation Schedules'!$A$3:$A$42,'Depreciation Schedules'!$D$3:$D$42)</f>
        <v>#N/A</v>
      </c>
      <c r="AN418" s="224" t="e">
        <f>LOOKUP(AN$2,'Depreciation Schedules'!$A$3:$A$42,'Depreciation Schedules'!$D$3:$D$42)</f>
        <v>#N/A</v>
      </c>
      <c r="AO418" s="224" t="e">
        <f>LOOKUP(AO$2,'Depreciation Schedules'!$A$3:$A$42,'Depreciation Schedules'!$D$3:$D$42)</f>
        <v>#N/A</v>
      </c>
      <c r="AP418" s="224" t="e">
        <f>LOOKUP(AP$2,'Depreciation Schedules'!$A$3:$A$42,'Depreciation Schedules'!$D$3:$D$42)</f>
        <v>#N/A</v>
      </c>
    </row>
    <row r="419" spans="1:42" x14ac:dyDescent="0.2">
      <c r="A419" s="33" t="str">
        <f t="shared" si="171"/>
        <v>15-yr SL</v>
      </c>
      <c r="B419" s="223">
        <f t="array" ref="B419">SUM(IF(ISNUMBER(C419:AP419),C419:AP419))</f>
        <v>0</v>
      </c>
      <c r="C419" s="224" t="e">
        <f>LOOKUP(C$2,'Depreciation Schedules'!$A$3:$A$42,'Depreciation Schedules'!$E$3:$E$42)</f>
        <v>#N/A</v>
      </c>
      <c r="D419" s="224" t="e">
        <f>LOOKUP(D$2,'Depreciation Schedules'!$A$3:$A$42,'Depreciation Schedules'!$E$3:$E$42)</f>
        <v>#N/A</v>
      </c>
      <c r="E419" s="224" t="e">
        <f>LOOKUP(E$2,'Depreciation Schedules'!$A$3:$A$42,'Depreciation Schedules'!$E$3:$E$42)</f>
        <v>#N/A</v>
      </c>
      <c r="F419" s="224" t="e">
        <f>LOOKUP(F$2,'Depreciation Schedules'!$A$3:$A$42,'Depreciation Schedules'!$E$3:$E$42)</f>
        <v>#N/A</v>
      </c>
      <c r="G419" s="224" t="e">
        <f>LOOKUP(G$2,'Depreciation Schedules'!$A$3:$A$42,'Depreciation Schedules'!$E$3:$E$42)</f>
        <v>#N/A</v>
      </c>
      <c r="H419" s="224" t="e">
        <f>LOOKUP(H$2,'Depreciation Schedules'!$A$3:$A$42,'Depreciation Schedules'!$E$3:$E$42)</f>
        <v>#N/A</v>
      </c>
      <c r="I419" s="224" t="e">
        <f>LOOKUP(I$2,'Depreciation Schedules'!$A$3:$A$42,'Depreciation Schedules'!$E$3:$E$42)</f>
        <v>#N/A</v>
      </c>
      <c r="J419" s="224" t="e">
        <f>LOOKUP(J$2,'Depreciation Schedules'!$A$3:$A$42,'Depreciation Schedules'!$E$3:$E$42)</f>
        <v>#N/A</v>
      </c>
      <c r="K419" s="224" t="e">
        <f>LOOKUP(K$2,'Depreciation Schedules'!$A$3:$A$42,'Depreciation Schedules'!$E$3:$E$42)</f>
        <v>#N/A</v>
      </c>
      <c r="L419" s="224" t="e">
        <f>LOOKUP(L$2,'Depreciation Schedules'!$A$3:$A$42,'Depreciation Schedules'!$E$3:$E$42)</f>
        <v>#N/A</v>
      </c>
      <c r="M419" s="224" t="e">
        <f>LOOKUP(M$2,'Depreciation Schedules'!$A$3:$A$42,'Depreciation Schedules'!$E$3:$E$42)</f>
        <v>#N/A</v>
      </c>
      <c r="N419" s="224" t="e">
        <f>LOOKUP(N$2,'Depreciation Schedules'!$A$3:$A$42,'Depreciation Schedules'!$E$3:$E$42)</f>
        <v>#N/A</v>
      </c>
      <c r="O419" s="224" t="e">
        <f>LOOKUP(O$2,'Depreciation Schedules'!$A$3:$A$42,'Depreciation Schedules'!$E$3:$E$42)</f>
        <v>#N/A</v>
      </c>
      <c r="P419" s="224" t="e">
        <f>LOOKUP(P$2,'Depreciation Schedules'!$A$3:$A$42,'Depreciation Schedules'!$E$3:$E$42)</f>
        <v>#N/A</v>
      </c>
      <c r="Q419" s="224" t="e">
        <f>LOOKUP(Q$2,'Depreciation Schedules'!$A$3:$A$42,'Depreciation Schedules'!$E$3:$E$42)</f>
        <v>#N/A</v>
      </c>
      <c r="R419" s="224" t="e">
        <f>LOOKUP(R$2,'Depreciation Schedules'!$A$3:$A$42,'Depreciation Schedules'!$E$3:$E$42)</f>
        <v>#N/A</v>
      </c>
      <c r="S419" s="224" t="e">
        <f>LOOKUP(S$2,'Depreciation Schedules'!$A$3:$A$42,'Depreciation Schedules'!$E$3:$E$42)</f>
        <v>#N/A</v>
      </c>
      <c r="T419" s="224" t="e">
        <f>LOOKUP(T$2,'Depreciation Schedules'!$A$3:$A$42,'Depreciation Schedules'!$E$3:$E$42)</f>
        <v>#N/A</v>
      </c>
      <c r="U419" s="224" t="e">
        <f>LOOKUP(U$2,'Depreciation Schedules'!$A$3:$A$42,'Depreciation Schedules'!$E$3:$E$42)</f>
        <v>#N/A</v>
      </c>
      <c r="V419" s="224" t="e">
        <f>LOOKUP(V$2,'Depreciation Schedules'!$A$3:$A$42,'Depreciation Schedules'!$E$3:$E$42)</f>
        <v>#N/A</v>
      </c>
      <c r="W419" s="224" t="e">
        <f>LOOKUP(W$2,'Depreciation Schedules'!$A$3:$A$42,'Depreciation Schedules'!$E$3:$E$42)</f>
        <v>#N/A</v>
      </c>
      <c r="X419" s="224" t="e">
        <f>LOOKUP(X$2,'Depreciation Schedules'!$A$3:$A$42,'Depreciation Schedules'!$E$3:$E$42)</f>
        <v>#N/A</v>
      </c>
      <c r="Y419" s="224" t="e">
        <f>LOOKUP(Y$2,'Depreciation Schedules'!$A$3:$A$42,'Depreciation Schedules'!$E$3:$E$42)</f>
        <v>#N/A</v>
      </c>
      <c r="Z419" s="224" t="e">
        <f>LOOKUP(Z$2,'Depreciation Schedules'!$A$3:$A$42,'Depreciation Schedules'!$E$3:$E$42)</f>
        <v>#N/A</v>
      </c>
      <c r="AA419" s="224" t="e">
        <f>LOOKUP(AA$2,'Depreciation Schedules'!$A$3:$A$42,'Depreciation Schedules'!$E$3:$E$42)</f>
        <v>#N/A</v>
      </c>
      <c r="AB419" s="224" t="e">
        <f>LOOKUP(AB$2,'Depreciation Schedules'!$A$3:$A$42,'Depreciation Schedules'!$E$3:$E$42)</f>
        <v>#N/A</v>
      </c>
      <c r="AC419" s="224" t="e">
        <f>LOOKUP(AC$2,'Depreciation Schedules'!$A$3:$A$42,'Depreciation Schedules'!$E$3:$E$42)</f>
        <v>#N/A</v>
      </c>
      <c r="AD419" s="224" t="e">
        <f>LOOKUP(AD$2,'Depreciation Schedules'!$A$3:$A$42,'Depreciation Schedules'!$E$3:$E$42)</f>
        <v>#N/A</v>
      </c>
      <c r="AE419" s="224" t="e">
        <f>LOOKUP(AE$2,'Depreciation Schedules'!$A$3:$A$42,'Depreciation Schedules'!$E$3:$E$42)</f>
        <v>#N/A</v>
      </c>
      <c r="AF419" s="224" t="e">
        <f>LOOKUP(AF$2,'Depreciation Schedules'!$A$3:$A$42,'Depreciation Schedules'!$E$3:$E$42)</f>
        <v>#N/A</v>
      </c>
      <c r="AG419" s="224" t="e">
        <f>LOOKUP(AG$2,'Depreciation Schedules'!$A$3:$A$42,'Depreciation Schedules'!$E$3:$E$42)</f>
        <v>#N/A</v>
      </c>
      <c r="AH419" s="224" t="e">
        <f>LOOKUP(AH$2,'Depreciation Schedules'!$A$3:$A$42,'Depreciation Schedules'!$E$3:$E$42)</f>
        <v>#N/A</v>
      </c>
      <c r="AI419" s="224" t="e">
        <f>LOOKUP(AI$2,'Depreciation Schedules'!$A$3:$A$42,'Depreciation Schedules'!$E$3:$E$42)</f>
        <v>#N/A</v>
      </c>
      <c r="AJ419" s="224" t="e">
        <f>LOOKUP(AJ$2,'Depreciation Schedules'!$A$3:$A$42,'Depreciation Schedules'!$E$3:$E$42)</f>
        <v>#N/A</v>
      </c>
      <c r="AK419" s="224" t="e">
        <f>LOOKUP(AK$2,'Depreciation Schedules'!$A$3:$A$42,'Depreciation Schedules'!$E$3:$E$42)</f>
        <v>#N/A</v>
      </c>
      <c r="AL419" s="224" t="e">
        <f>LOOKUP(AL$2,'Depreciation Schedules'!$A$3:$A$42,'Depreciation Schedules'!$E$3:$E$42)</f>
        <v>#N/A</v>
      </c>
      <c r="AM419" s="224" t="e">
        <f>LOOKUP(AM$2,'Depreciation Schedules'!$A$3:$A$42,'Depreciation Schedules'!$E$3:$E$42)</f>
        <v>#N/A</v>
      </c>
      <c r="AN419" s="224" t="e">
        <f>LOOKUP(AN$2,'Depreciation Schedules'!$A$3:$A$42,'Depreciation Schedules'!$E$3:$E$42)</f>
        <v>#N/A</v>
      </c>
      <c r="AO419" s="224" t="e">
        <f>LOOKUP(AO$2,'Depreciation Schedules'!$A$3:$A$42,'Depreciation Schedules'!$E$3:$E$42)</f>
        <v>#N/A</v>
      </c>
      <c r="AP419" s="224" t="e">
        <f>LOOKUP(AP$2,'Depreciation Schedules'!$A$3:$A$42,'Depreciation Schedules'!$E$3:$E$42)</f>
        <v>#N/A</v>
      </c>
    </row>
    <row r="420" spans="1:42" x14ac:dyDescent="0.2">
      <c r="A420" s="33" t="str">
        <f t="shared" si="171"/>
        <v>20-yr SL</v>
      </c>
      <c r="B420" s="223">
        <f t="array" ref="B420">SUM(IF(ISNUMBER(C420:AP420),C420:AP420))</f>
        <v>0</v>
      </c>
      <c r="C420" s="224" t="e">
        <f>LOOKUP(C$2,'Depreciation Schedules'!$A$3:$A$42,'Depreciation Schedules'!$F$3:$F$42)</f>
        <v>#N/A</v>
      </c>
      <c r="D420" s="224" t="e">
        <f>LOOKUP(D$2,'Depreciation Schedules'!$A$3:$A$42,'Depreciation Schedules'!$F$3:$F$42)</f>
        <v>#N/A</v>
      </c>
      <c r="E420" s="224" t="e">
        <f>LOOKUP(E$2,'Depreciation Schedules'!$A$3:$A$42,'Depreciation Schedules'!$F$3:$F$42)</f>
        <v>#N/A</v>
      </c>
      <c r="F420" s="224" t="e">
        <f>LOOKUP(F$2,'Depreciation Schedules'!$A$3:$A$42,'Depreciation Schedules'!$F$3:$F$42)</f>
        <v>#N/A</v>
      </c>
      <c r="G420" s="224" t="e">
        <f>LOOKUP(G$2,'Depreciation Schedules'!$A$3:$A$42,'Depreciation Schedules'!$F$3:$F$42)</f>
        <v>#N/A</v>
      </c>
      <c r="H420" s="224" t="e">
        <f>LOOKUP(H$2,'Depreciation Schedules'!$A$3:$A$42,'Depreciation Schedules'!$F$3:$F$42)</f>
        <v>#N/A</v>
      </c>
      <c r="I420" s="224" t="e">
        <f>LOOKUP(I$2,'Depreciation Schedules'!$A$3:$A$42,'Depreciation Schedules'!$F$3:$F$42)</f>
        <v>#N/A</v>
      </c>
      <c r="J420" s="224" t="e">
        <f>LOOKUP(J$2,'Depreciation Schedules'!$A$3:$A$42,'Depreciation Schedules'!$F$3:$F$42)</f>
        <v>#N/A</v>
      </c>
      <c r="K420" s="224" t="e">
        <f>LOOKUP(K$2,'Depreciation Schedules'!$A$3:$A$42,'Depreciation Schedules'!$F$3:$F$42)</f>
        <v>#N/A</v>
      </c>
      <c r="L420" s="224" t="e">
        <f>LOOKUP(L$2,'Depreciation Schedules'!$A$3:$A$42,'Depreciation Schedules'!$F$3:$F$42)</f>
        <v>#N/A</v>
      </c>
      <c r="M420" s="224" t="e">
        <f>LOOKUP(M$2,'Depreciation Schedules'!$A$3:$A$42,'Depreciation Schedules'!$F$3:$F$42)</f>
        <v>#N/A</v>
      </c>
      <c r="N420" s="224" t="e">
        <f>LOOKUP(N$2,'Depreciation Schedules'!$A$3:$A$42,'Depreciation Schedules'!$F$3:$F$42)</f>
        <v>#N/A</v>
      </c>
      <c r="O420" s="224" t="e">
        <f>LOOKUP(O$2,'Depreciation Schedules'!$A$3:$A$42,'Depreciation Schedules'!$F$3:$F$42)</f>
        <v>#N/A</v>
      </c>
      <c r="P420" s="224" t="e">
        <f>LOOKUP(P$2,'Depreciation Schedules'!$A$3:$A$42,'Depreciation Schedules'!$F$3:$F$42)</f>
        <v>#N/A</v>
      </c>
      <c r="Q420" s="224" t="e">
        <f>LOOKUP(Q$2,'Depreciation Schedules'!$A$3:$A$42,'Depreciation Schedules'!$F$3:$F$42)</f>
        <v>#N/A</v>
      </c>
      <c r="R420" s="224" t="e">
        <f>LOOKUP(R$2,'Depreciation Schedules'!$A$3:$A$42,'Depreciation Schedules'!$F$3:$F$42)</f>
        <v>#N/A</v>
      </c>
      <c r="S420" s="224" t="e">
        <f>LOOKUP(S$2,'Depreciation Schedules'!$A$3:$A$42,'Depreciation Schedules'!$F$3:$F$42)</f>
        <v>#N/A</v>
      </c>
      <c r="T420" s="224" t="e">
        <f>LOOKUP(T$2,'Depreciation Schedules'!$A$3:$A$42,'Depreciation Schedules'!$F$3:$F$42)</f>
        <v>#N/A</v>
      </c>
      <c r="U420" s="224" t="e">
        <f>LOOKUP(U$2,'Depreciation Schedules'!$A$3:$A$42,'Depreciation Schedules'!$F$3:$F$42)</f>
        <v>#N/A</v>
      </c>
      <c r="V420" s="224" t="e">
        <f>LOOKUP(V$2,'Depreciation Schedules'!$A$3:$A$42,'Depreciation Schedules'!$F$3:$F$42)</f>
        <v>#N/A</v>
      </c>
      <c r="W420" s="224" t="e">
        <f>LOOKUP(W$2,'Depreciation Schedules'!$A$3:$A$42,'Depreciation Schedules'!$F$3:$F$42)</f>
        <v>#N/A</v>
      </c>
      <c r="X420" s="224" t="e">
        <f>LOOKUP(X$2,'Depreciation Schedules'!$A$3:$A$42,'Depreciation Schedules'!$F$3:$F$42)</f>
        <v>#N/A</v>
      </c>
      <c r="Y420" s="224" t="e">
        <f>LOOKUP(Y$2,'Depreciation Schedules'!$A$3:$A$42,'Depreciation Schedules'!$F$3:$F$42)</f>
        <v>#N/A</v>
      </c>
      <c r="Z420" s="224" t="e">
        <f>LOOKUP(Z$2,'Depreciation Schedules'!$A$3:$A$42,'Depreciation Schedules'!$F$3:$F$42)</f>
        <v>#N/A</v>
      </c>
      <c r="AA420" s="224" t="e">
        <f>LOOKUP(AA$2,'Depreciation Schedules'!$A$3:$A$42,'Depreciation Schedules'!$F$3:$F$42)</f>
        <v>#N/A</v>
      </c>
      <c r="AB420" s="224" t="e">
        <f>LOOKUP(AB$2,'Depreciation Schedules'!$A$3:$A$42,'Depreciation Schedules'!$F$3:$F$42)</f>
        <v>#N/A</v>
      </c>
      <c r="AC420" s="224" t="e">
        <f>LOOKUP(AC$2,'Depreciation Schedules'!$A$3:$A$42,'Depreciation Schedules'!$F$3:$F$42)</f>
        <v>#N/A</v>
      </c>
      <c r="AD420" s="224" t="e">
        <f>LOOKUP(AD$2,'Depreciation Schedules'!$A$3:$A$42,'Depreciation Schedules'!$F$3:$F$42)</f>
        <v>#N/A</v>
      </c>
      <c r="AE420" s="224" t="e">
        <f>LOOKUP(AE$2,'Depreciation Schedules'!$A$3:$A$42,'Depreciation Schedules'!$F$3:$F$42)</f>
        <v>#N/A</v>
      </c>
      <c r="AF420" s="224" t="e">
        <f>LOOKUP(AF$2,'Depreciation Schedules'!$A$3:$A$42,'Depreciation Schedules'!$F$3:$F$42)</f>
        <v>#N/A</v>
      </c>
      <c r="AG420" s="224" t="e">
        <f>LOOKUP(AG$2,'Depreciation Schedules'!$A$3:$A$42,'Depreciation Schedules'!$F$3:$F$42)</f>
        <v>#N/A</v>
      </c>
      <c r="AH420" s="224" t="e">
        <f>LOOKUP(AH$2,'Depreciation Schedules'!$A$3:$A$42,'Depreciation Schedules'!$F$3:$F$42)</f>
        <v>#N/A</v>
      </c>
      <c r="AI420" s="224" t="e">
        <f>LOOKUP(AI$2,'Depreciation Schedules'!$A$3:$A$42,'Depreciation Schedules'!$F$3:$F$42)</f>
        <v>#N/A</v>
      </c>
      <c r="AJ420" s="224" t="e">
        <f>LOOKUP(AJ$2,'Depreciation Schedules'!$A$3:$A$42,'Depreciation Schedules'!$F$3:$F$42)</f>
        <v>#N/A</v>
      </c>
      <c r="AK420" s="224" t="e">
        <f>LOOKUP(AK$2,'Depreciation Schedules'!$A$3:$A$42,'Depreciation Schedules'!$F$3:$F$42)</f>
        <v>#N/A</v>
      </c>
      <c r="AL420" s="224" t="e">
        <f>LOOKUP(AL$2,'Depreciation Schedules'!$A$3:$A$42,'Depreciation Schedules'!$F$3:$F$42)</f>
        <v>#N/A</v>
      </c>
      <c r="AM420" s="224" t="e">
        <f>LOOKUP(AM$2,'Depreciation Schedules'!$A$3:$A$42,'Depreciation Schedules'!$F$3:$F$42)</f>
        <v>#N/A</v>
      </c>
      <c r="AN420" s="224" t="e">
        <f>LOOKUP(AN$2,'Depreciation Schedules'!$A$3:$A$42,'Depreciation Schedules'!$F$3:$F$42)</f>
        <v>#N/A</v>
      </c>
      <c r="AO420" s="224" t="e">
        <f>LOOKUP(AO$2,'Depreciation Schedules'!$A$3:$A$42,'Depreciation Schedules'!$F$3:$F$42)</f>
        <v>#N/A</v>
      </c>
      <c r="AP420" s="224" t="e">
        <f>LOOKUP(AP$2,'Depreciation Schedules'!$A$3:$A$42,'Depreciation Schedules'!$F$3:$F$42)</f>
        <v>#N/A</v>
      </c>
    </row>
    <row r="421" spans="1:42" x14ac:dyDescent="0.2">
      <c r="A421" s="33" t="str">
        <f t="shared" si="171"/>
        <v>39-yr SL</v>
      </c>
      <c r="B421" s="227">
        <f t="array" ref="B421">SUM(IF(ISNUMBER(C421:AP421),C421:AP421))</f>
        <v>0</v>
      </c>
      <c r="C421" s="224" t="e">
        <f>LOOKUP(C$2,'Depreciation Schedules'!$A$3:$A$42,'Depreciation Schedules'!$G$3:$G$42)</f>
        <v>#N/A</v>
      </c>
      <c r="D421" s="224" t="e">
        <f>LOOKUP(D$2,'Depreciation Schedules'!$A$3:$A$42,'Depreciation Schedules'!$G$3:$G$42)</f>
        <v>#N/A</v>
      </c>
      <c r="E421" s="224" t="e">
        <f>LOOKUP(E$2,'Depreciation Schedules'!$A$3:$A$42,'Depreciation Schedules'!$G$3:$G$42)</f>
        <v>#N/A</v>
      </c>
      <c r="F421" s="224" t="e">
        <f>LOOKUP(F$2,'Depreciation Schedules'!$A$3:$A$42,'Depreciation Schedules'!$G$3:$G$42)</f>
        <v>#N/A</v>
      </c>
      <c r="G421" s="224" t="e">
        <f>LOOKUP(G$2,'Depreciation Schedules'!$A$3:$A$42,'Depreciation Schedules'!$G$3:$G$42)</f>
        <v>#N/A</v>
      </c>
      <c r="H421" s="224" t="e">
        <f>LOOKUP(H$2,'Depreciation Schedules'!$A$3:$A$42,'Depreciation Schedules'!$G$3:$G$42)</f>
        <v>#N/A</v>
      </c>
      <c r="I421" s="224" t="e">
        <f>LOOKUP(I$2,'Depreciation Schedules'!$A$3:$A$42,'Depreciation Schedules'!$G$3:$G$42)</f>
        <v>#N/A</v>
      </c>
      <c r="J421" s="224" t="e">
        <f>LOOKUP(J$2,'Depreciation Schedules'!$A$3:$A$42,'Depreciation Schedules'!$G$3:$G$42)</f>
        <v>#N/A</v>
      </c>
      <c r="K421" s="224" t="e">
        <f>LOOKUP(K$2,'Depreciation Schedules'!$A$3:$A$42,'Depreciation Schedules'!$G$3:$G$42)</f>
        <v>#N/A</v>
      </c>
      <c r="L421" s="224" t="e">
        <f>LOOKUP(L$2,'Depreciation Schedules'!$A$3:$A$42,'Depreciation Schedules'!$G$3:$G$42)</f>
        <v>#N/A</v>
      </c>
      <c r="M421" s="224" t="e">
        <f>LOOKUP(M$2,'Depreciation Schedules'!$A$3:$A$42,'Depreciation Schedules'!$G$3:$G$42)</f>
        <v>#N/A</v>
      </c>
      <c r="N421" s="224" t="e">
        <f>LOOKUP(N$2,'Depreciation Schedules'!$A$3:$A$42,'Depreciation Schedules'!$G$3:$G$42)</f>
        <v>#N/A</v>
      </c>
      <c r="O421" s="224" t="e">
        <f>LOOKUP(O$2,'Depreciation Schedules'!$A$3:$A$42,'Depreciation Schedules'!$G$3:$G$42)</f>
        <v>#N/A</v>
      </c>
      <c r="P421" s="224" t="e">
        <f>LOOKUP(P$2,'Depreciation Schedules'!$A$3:$A$42,'Depreciation Schedules'!$G$3:$G$42)</f>
        <v>#N/A</v>
      </c>
      <c r="Q421" s="224" t="e">
        <f>LOOKUP(Q$2,'Depreciation Schedules'!$A$3:$A$42,'Depreciation Schedules'!$G$3:$G$42)</f>
        <v>#N/A</v>
      </c>
      <c r="R421" s="224" t="e">
        <f>LOOKUP(R$2,'Depreciation Schedules'!$A$3:$A$42,'Depreciation Schedules'!$G$3:$G$42)</f>
        <v>#N/A</v>
      </c>
      <c r="S421" s="224" t="e">
        <f>LOOKUP(S$2,'Depreciation Schedules'!$A$3:$A$42,'Depreciation Schedules'!$G$3:$G$42)</f>
        <v>#N/A</v>
      </c>
      <c r="T421" s="224" t="e">
        <f>LOOKUP(T$2,'Depreciation Schedules'!$A$3:$A$42,'Depreciation Schedules'!$G$3:$G$42)</f>
        <v>#N/A</v>
      </c>
      <c r="U421" s="224" t="e">
        <f>LOOKUP(U$2,'Depreciation Schedules'!$A$3:$A$42,'Depreciation Schedules'!$G$3:$G$42)</f>
        <v>#N/A</v>
      </c>
      <c r="V421" s="224" t="e">
        <f>LOOKUP(V$2,'Depreciation Schedules'!$A$3:$A$42,'Depreciation Schedules'!$G$3:$G$42)</f>
        <v>#N/A</v>
      </c>
      <c r="W421" s="224" t="e">
        <f>LOOKUP(W$2,'Depreciation Schedules'!$A$3:$A$42,'Depreciation Schedules'!$G$3:$G$42)</f>
        <v>#N/A</v>
      </c>
      <c r="X421" s="224" t="e">
        <f>LOOKUP(X$2,'Depreciation Schedules'!$A$3:$A$42,'Depreciation Schedules'!$G$3:$G$42)</f>
        <v>#N/A</v>
      </c>
      <c r="Y421" s="224" t="e">
        <f>LOOKUP(Y$2,'Depreciation Schedules'!$A$3:$A$42,'Depreciation Schedules'!$G$3:$G$42)</f>
        <v>#N/A</v>
      </c>
      <c r="Z421" s="224" t="e">
        <f>LOOKUP(Z$2,'Depreciation Schedules'!$A$3:$A$42,'Depreciation Schedules'!$G$3:$G$42)</f>
        <v>#N/A</v>
      </c>
      <c r="AA421" s="224" t="e">
        <f>LOOKUP(AA$2,'Depreciation Schedules'!$A$3:$A$42,'Depreciation Schedules'!$G$3:$G$42)</f>
        <v>#N/A</v>
      </c>
      <c r="AB421" s="224" t="e">
        <f>LOOKUP(AB$2,'Depreciation Schedules'!$A$3:$A$42,'Depreciation Schedules'!$G$3:$G$42)</f>
        <v>#N/A</v>
      </c>
      <c r="AC421" s="224" t="e">
        <f>LOOKUP(AC$2,'Depreciation Schedules'!$A$3:$A$42,'Depreciation Schedules'!$G$3:$G$42)</f>
        <v>#N/A</v>
      </c>
      <c r="AD421" s="224" t="e">
        <f>LOOKUP(AD$2,'Depreciation Schedules'!$A$3:$A$42,'Depreciation Schedules'!$G$3:$G$42)</f>
        <v>#N/A</v>
      </c>
      <c r="AE421" s="224" t="e">
        <f>LOOKUP(AE$2,'Depreciation Schedules'!$A$3:$A$42,'Depreciation Schedules'!$G$3:$G$42)</f>
        <v>#N/A</v>
      </c>
      <c r="AF421" s="224" t="e">
        <f>LOOKUP(AF$2,'Depreciation Schedules'!$A$3:$A$42,'Depreciation Schedules'!$G$3:$G$42)</f>
        <v>#N/A</v>
      </c>
      <c r="AG421" s="224" t="e">
        <f>LOOKUP(AG$2,'Depreciation Schedules'!$A$3:$A$42,'Depreciation Schedules'!$G$3:$G$42)</f>
        <v>#N/A</v>
      </c>
      <c r="AH421" s="224" t="e">
        <f>LOOKUP(AH$2,'Depreciation Schedules'!$A$3:$A$42,'Depreciation Schedules'!$G$3:$G$42)</f>
        <v>#N/A</v>
      </c>
      <c r="AI421" s="224" t="e">
        <f>LOOKUP(AI$2,'Depreciation Schedules'!$A$3:$A$42,'Depreciation Schedules'!$G$3:$G$42)</f>
        <v>#N/A</v>
      </c>
      <c r="AJ421" s="224" t="e">
        <f>LOOKUP(AJ$2,'Depreciation Schedules'!$A$3:$A$42,'Depreciation Schedules'!$G$3:$G$42)</f>
        <v>#N/A</v>
      </c>
      <c r="AK421" s="224" t="e">
        <f>LOOKUP(AK$2,'Depreciation Schedules'!$A$3:$A$42,'Depreciation Schedules'!$G$3:$G$42)</f>
        <v>#N/A</v>
      </c>
      <c r="AL421" s="224" t="e">
        <f>LOOKUP(AL$2,'Depreciation Schedules'!$A$3:$A$42,'Depreciation Schedules'!$G$3:$G$42)</f>
        <v>#N/A</v>
      </c>
      <c r="AM421" s="224" t="e">
        <f>LOOKUP(AM$2,'Depreciation Schedules'!$A$3:$A$42,'Depreciation Schedules'!$G$3:$G$42)</f>
        <v>#N/A</v>
      </c>
      <c r="AN421" s="224" t="e">
        <f>LOOKUP(AN$2,'Depreciation Schedules'!$A$3:$A$42,'Depreciation Schedules'!$G$3:$G$42)</f>
        <v>#N/A</v>
      </c>
      <c r="AO421" s="224" t="e">
        <f>LOOKUP(AO$2,'Depreciation Schedules'!$A$3:$A$42,'Depreciation Schedules'!$G$3:$G$42)</f>
        <v>#N/A</v>
      </c>
      <c r="AP421" s="224" t="e">
        <f>LOOKUP(AP$2,'Depreciation Schedules'!$A$3:$A$42,'Depreciation Schedules'!$G$3:$G$42)</f>
        <v>#N/A</v>
      </c>
    </row>
    <row r="422" spans="1:42" x14ac:dyDescent="0.2">
      <c r="A422" s="33" t="s">
        <v>331</v>
      </c>
      <c r="B422" s="227">
        <f t="array" ref="B422">SUM(IF(ISNUMBER(C422:AP422),C422:AP422))</f>
        <v>0</v>
      </c>
      <c r="C422" s="224">
        <f t="array" ref="C422:AP422">Inputs!D201:AQ201</f>
        <v>0</v>
      </c>
      <c r="D422" s="224">
        <v>0</v>
      </c>
      <c r="E422" s="224">
        <v>0</v>
      </c>
      <c r="F422" s="224">
        <v>0</v>
      </c>
      <c r="G422" s="224">
        <v>0</v>
      </c>
      <c r="H422" s="224">
        <v>0</v>
      </c>
      <c r="I422" s="224">
        <v>0</v>
      </c>
      <c r="J422" s="224">
        <v>0</v>
      </c>
      <c r="K422" s="224">
        <v>0</v>
      </c>
      <c r="L422" s="224">
        <v>0</v>
      </c>
      <c r="M422" s="224">
        <v>0</v>
      </c>
      <c r="N422" s="224">
        <v>0</v>
      </c>
      <c r="O422" s="224">
        <v>0</v>
      </c>
      <c r="P422" s="224">
        <v>0</v>
      </c>
      <c r="Q422" s="224">
        <v>0</v>
      </c>
      <c r="R422" s="224">
        <v>0</v>
      </c>
      <c r="S422" s="224">
        <v>0</v>
      </c>
      <c r="T422" s="224">
        <v>0</v>
      </c>
      <c r="U422" s="224">
        <v>0</v>
      </c>
      <c r="V422" s="224">
        <v>0</v>
      </c>
      <c r="W422" s="224">
        <v>0</v>
      </c>
      <c r="X422" s="224">
        <v>0</v>
      </c>
      <c r="Y422" s="224">
        <v>0</v>
      </c>
      <c r="Z422" s="224">
        <v>0</v>
      </c>
      <c r="AA422" s="224">
        <v>0</v>
      </c>
      <c r="AB422" s="224">
        <v>0</v>
      </c>
      <c r="AC422" s="224">
        <v>0</v>
      </c>
      <c r="AD422" s="224">
        <v>0</v>
      </c>
      <c r="AE422" s="224">
        <v>0</v>
      </c>
      <c r="AF422" s="224">
        <v>0</v>
      </c>
      <c r="AG422" s="224">
        <v>0</v>
      </c>
      <c r="AH422" s="224">
        <v>0</v>
      </c>
      <c r="AI422" s="224">
        <v>0</v>
      </c>
      <c r="AJ422" s="224">
        <v>0</v>
      </c>
      <c r="AK422" s="224">
        <v>0</v>
      </c>
      <c r="AL422" s="224">
        <v>0</v>
      </c>
      <c r="AM422" s="224">
        <v>0</v>
      </c>
      <c r="AN422" s="224">
        <v>0</v>
      </c>
      <c r="AO422" s="224">
        <v>0</v>
      </c>
      <c r="AP422" s="224">
        <v>0</v>
      </c>
    </row>
    <row r="423" spans="1:42" x14ac:dyDescent="0.2">
      <c r="A423" s="41" t="s">
        <v>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33" t="str">
        <f t="shared" ref="A424:A429" si="172">A416</f>
        <v>5-yr MACRS</v>
      </c>
      <c r="B424" s="236">
        <f t="array" ref="B424">SUM(IF(ISNUMBER(C424:AP424),C424:AP424))</f>
        <v>0</v>
      </c>
      <c r="C424" s="189" t="e">
        <f>C416/100*$Q$383</f>
        <v>#N/A</v>
      </c>
      <c r="D424" s="189" t="e">
        <f t="shared" ref="D424:AP424" si="173">D416/100*$Q$383</f>
        <v>#N/A</v>
      </c>
      <c r="E424" s="189" t="e">
        <f t="shared" si="173"/>
        <v>#N/A</v>
      </c>
      <c r="F424" s="189" t="e">
        <f t="shared" si="173"/>
        <v>#N/A</v>
      </c>
      <c r="G424" s="189" t="e">
        <f t="shared" si="173"/>
        <v>#N/A</v>
      </c>
      <c r="H424" s="189" t="e">
        <f t="shared" si="173"/>
        <v>#N/A</v>
      </c>
      <c r="I424" s="189" t="e">
        <f t="shared" si="173"/>
        <v>#N/A</v>
      </c>
      <c r="J424" s="189" t="e">
        <f t="shared" si="173"/>
        <v>#N/A</v>
      </c>
      <c r="K424" s="189" t="e">
        <f t="shared" si="173"/>
        <v>#N/A</v>
      </c>
      <c r="L424" s="189" t="e">
        <f t="shared" si="173"/>
        <v>#N/A</v>
      </c>
      <c r="M424" s="189" t="e">
        <f t="shared" si="173"/>
        <v>#N/A</v>
      </c>
      <c r="N424" s="189" t="e">
        <f t="shared" si="173"/>
        <v>#N/A</v>
      </c>
      <c r="O424" s="189" t="e">
        <f t="shared" si="173"/>
        <v>#N/A</v>
      </c>
      <c r="P424" s="189" t="e">
        <f t="shared" si="173"/>
        <v>#N/A</v>
      </c>
      <c r="Q424" s="189" t="e">
        <f t="shared" si="173"/>
        <v>#N/A</v>
      </c>
      <c r="R424" s="189" t="e">
        <f t="shared" si="173"/>
        <v>#N/A</v>
      </c>
      <c r="S424" s="189" t="e">
        <f t="shared" si="173"/>
        <v>#N/A</v>
      </c>
      <c r="T424" s="189" t="e">
        <f t="shared" si="173"/>
        <v>#N/A</v>
      </c>
      <c r="U424" s="189" t="e">
        <f t="shared" si="173"/>
        <v>#N/A</v>
      </c>
      <c r="V424" s="189" t="e">
        <f t="shared" si="173"/>
        <v>#N/A</v>
      </c>
      <c r="W424" s="189" t="e">
        <f t="shared" si="173"/>
        <v>#N/A</v>
      </c>
      <c r="X424" s="189" t="e">
        <f t="shared" si="173"/>
        <v>#N/A</v>
      </c>
      <c r="Y424" s="189" t="e">
        <f t="shared" si="173"/>
        <v>#N/A</v>
      </c>
      <c r="Z424" s="189" t="e">
        <f t="shared" si="173"/>
        <v>#N/A</v>
      </c>
      <c r="AA424" s="189" t="e">
        <f t="shared" si="173"/>
        <v>#N/A</v>
      </c>
      <c r="AB424" s="189" t="e">
        <f t="shared" si="173"/>
        <v>#N/A</v>
      </c>
      <c r="AC424" s="189" t="e">
        <f t="shared" si="173"/>
        <v>#N/A</v>
      </c>
      <c r="AD424" s="189" t="e">
        <f t="shared" si="173"/>
        <v>#N/A</v>
      </c>
      <c r="AE424" s="189" t="e">
        <f t="shared" si="173"/>
        <v>#N/A</v>
      </c>
      <c r="AF424" s="189" t="e">
        <f t="shared" si="173"/>
        <v>#N/A</v>
      </c>
      <c r="AG424" s="189" t="e">
        <f t="shared" si="173"/>
        <v>#N/A</v>
      </c>
      <c r="AH424" s="189" t="e">
        <f t="shared" si="173"/>
        <v>#N/A</v>
      </c>
      <c r="AI424" s="189" t="e">
        <f t="shared" si="173"/>
        <v>#N/A</v>
      </c>
      <c r="AJ424" s="189" t="e">
        <f t="shared" si="173"/>
        <v>#N/A</v>
      </c>
      <c r="AK424" s="189" t="e">
        <f t="shared" si="173"/>
        <v>#N/A</v>
      </c>
      <c r="AL424" s="189" t="e">
        <f t="shared" si="173"/>
        <v>#N/A</v>
      </c>
      <c r="AM424" s="189" t="e">
        <f t="shared" si="173"/>
        <v>#N/A</v>
      </c>
      <c r="AN424" s="189" t="e">
        <f t="shared" si="173"/>
        <v>#N/A</v>
      </c>
      <c r="AO424" s="189" t="e">
        <f t="shared" si="173"/>
        <v>#N/A</v>
      </c>
      <c r="AP424" s="189" t="e">
        <f t="shared" si="173"/>
        <v>#N/A</v>
      </c>
    </row>
    <row r="425" spans="1:42" x14ac:dyDescent="0.2">
      <c r="A425" s="33" t="str">
        <f t="shared" si="172"/>
        <v>15-yr MACRS</v>
      </c>
      <c r="B425" s="236">
        <f t="array" ref="B425">SUM(IF(ISNUMBER(C425:AP425),C425:AP425))</f>
        <v>0</v>
      </c>
      <c r="C425" s="189" t="e">
        <f>C417/100*$Q$384</f>
        <v>#N/A</v>
      </c>
      <c r="D425" s="189" t="e">
        <f t="shared" ref="D425:AP425" si="174">D417/100*$Q$384</f>
        <v>#N/A</v>
      </c>
      <c r="E425" s="189" t="e">
        <f t="shared" si="174"/>
        <v>#N/A</v>
      </c>
      <c r="F425" s="189" t="e">
        <f t="shared" si="174"/>
        <v>#N/A</v>
      </c>
      <c r="G425" s="189" t="e">
        <f t="shared" si="174"/>
        <v>#N/A</v>
      </c>
      <c r="H425" s="189" t="e">
        <f t="shared" si="174"/>
        <v>#N/A</v>
      </c>
      <c r="I425" s="189" t="e">
        <f t="shared" si="174"/>
        <v>#N/A</v>
      </c>
      <c r="J425" s="189" t="e">
        <f t="shared" si="174"/>
        <v>#N/A</v>
      </c>
      <c r="K425" s="189" t="e">
        <f t="shared" si="174"/>
        <v>#N/A</v>
      </c>
      <c r="L425" s="189" t="e">
        <f t="shared" si="174"/>
        <v>#N/A</v>
      </c>
      <c r="M425" s="189" t="e">
        <f t="shared" si="174"/>
        <v>#N/A</v>
      </c>
      <c r="N425" s="189" t="e">
        <f t="shared" si="174"/>
        <v>#N/A</v>
      </c>
      <c r="O425" s="189" t="e">
        <f t="shared" si="174"/>
        <v>#N/A</v>
      </c>
      <c r="P425" s="189" t="e">
        <f t="shared" si="174"/>
        <v>#N/A</v>
      </c>
      <c r="Q425" s="189" t="e">
        <f t="shared" si="174"/>
        <v>#N/A</v>
      </c>
      <c r="R425" s="189" t="e">
        <f t="shared" si="174"/>
        <v>#N/A</v>
      </c>
      <c r="S425" s="189" t="e">
        <f t="shared" si="174"/>
        <v>#N/A</v>
      </c>
      <c r="T425" s="189" t="e">
        <f t="shared" si="174"/>
        <v>#N/A</v>
      </c>
      <c r="U425" s="189" t="e">
        <f t="shared" si="174"/>
        <v>#N/A</v>
      </c>
      <c r="V425" s="189" t="e">
        <f t="shared" si="174"/>
        <v>#N/A</v>
      </c>
      <c r="W425" s="189" t="e">
        <f t="shared" si="174"/>
        <v>#N/A</v>
      </c>
      <c r="X425" s="189" t="e">
        <f t="shared" si="174"/>
        <v>#N/A</v>
      </c>
      <c r="Y425" s="189" t="e">
        <f t="shared" si="174"/>
        <v>#N/A</v>
      </c>
      <c r="Z425" s="189" t="e">
        <f t="shared" si="174"/>
        <v>#N/A</v>
      </c>
      <c r="AA425" s="189" t="e">
        <f t="shared" si="174"/>
        <v>#N/A</v>
      </c>
      <c r="AB425" s="189" t="e">
        <f t="shared" si="174"/>
        <v>#N/A</v>
      </c>
      <c r="AC425" s="189" t="e">
        <f t="shared" si="174"/>
        <v>#N/A</v>
      </c>
      <c r="AD425" s="189" t="e">
        <f t="shared" si="174"/>
        <v>#N/A</v>
      </c>
      <c r="AE425" s="189" t="e">
        <f t="shared" si="174"/>
        <v>#N/A</v>
      </c>
      <c r="AF425" s="189" t="e">
        <f t="shared" si="174"/>
        <v>#N/A</v>
      </c>
      <c r="AG425" s="189" t="e">
        <f t="shared" si="174"/>
        <v>#N/A</v>
      </c>
      <c r="AH425" s="189" t="e">
        <f t="shared" si="174"/>
        <v>#N/A</v>
      </c>
      <c r="AI425" s="189" t="e">
        <f t="shared" si="174"/>
        <v>#N/A</v>
      </c>
      <c r="AJ425" s="189" t="e">
        <f t="shared" si="174"/>
        <v>#N/A</v>
      </c>
      <c r="AK425" s="189" t="e">
        <f t="shared" si="174"/>
        <v>#N/A</v>
      </c>
      <c r="AL425" s="189" t="e">
        <f t="shared" si="174"/>
        <v>#N/A</v>
      </c>
      <c r="AM425" s="189" t="e">
        <f t="shared" si="174"/>
        <v>#N/A</v>
      </c>
      <c r="AN425" s="189" t="e">
        <f t="shared" si="174"/>
        <v>#N/A</v>
      </c>
      <c r="AO425" s="189" t="e">
        <f t="shared" si="174"/>
        <v>#N/A</v>
      </c>
      <c r="AP425" s="189" t="e">
        <f t="shared" si="174"/>
        <v>#N/A</v>
      </c>
    </row>
    <row r="426" spans="1:42" x14ac:dyDescent="0.2">
      <c r="A426" s="33" t="str">
        <f t="shared" si="172"/>
        <v>5-yr SL</v>
      </c>
      <c r="B426" s="236">
        <f t="array" ref="B426">SUM(IF(ISNUMBER(C426:AP426),C426:AP426))</f>
        <v>0</v>
      </c>
      <c r="C426" s="189" t="e">
        <f>C418/100*$Q$385</f>
        <v>#N/A</v>
      </c>
      <c r="D426" s="189" t="e">
        <f t="shared" ref="D426:AP426" si="175">D418/100*$Q$385</f>
        <v>#N/A</v>
      </c>
      <c r="E426" s="189" t="e">
        <f t="shared" si="175"/>
        <v>#N/A</v>
      </c>
      <c r="F426" s="189" t="e">
        <f t="shared" si="175"/>
        <v>#N/A</v>
      </c>
      <c r="G426" s="189" t="e">
        <f t="shared" si="175"/>
        <v>#N/A</v>
      </c>
      <c r="H426" s="189" t="e">
        <f t="shared" si="175"/>
        <v>#N/A</v>
      </c>
      <c r="I426" s="189" t="e">
        <f t="shared" si="175"/>
        <v>#N/A</v>
      </c>
      <c r="J426" s="189" t="e">
        <f t="shared" si="175"/>
        <v>#N/A</v>
      </c>
      <c r="K426" s="189" t="e">
        <f t="shared" si="175"/>
        <v>#N/A</v>
      </c>
      <c r="L426" s="189" t="e">
        <f t="shared" si="175"/>
        <v>#N/A</v>
      </c>
      <c r="M426" s="189" t="e">
        <f t="shared" si="175"/>
        <v>#N/A</v>
      </c>
      <c r="N426" s="189" t="e">
        <f t="shared" si="175"/>
        <v>#N/A</v>
      </c>
      <c r="O426" s="189" t="e">
        <f t="shared" si="175"/>
        <v>#N/A</v>
      </c>
      <c r="P426" s="189" t="e">
        <f t="shared" si="175"/>
        <v>#N/A</v>
      </c>
      <c r="Q426" s="189" t="e">
        <f t="shared" si="175"/>
        <v>#N/A</v>
      </c>
      <c r="R426" s="189" t="e">
        <f t="shared" si="175"/>
        <v>#N/A</v>
      </c>
      <c r="S426" s="189" t="e">
        <f t="shared" si="175"/>
        <v>#N/A</v>
      </c>
      <c r="T426" s="189" t="e">
        <f t="shared" si="175"/>
        <v>#N/A</v>
      </c>
      <c r="U426" s="189" t="e">
        <f t="shared" si="175"/>
        <v>#N/A</v>
      </c>
      <c r="V426" s="189" t="e">
        <f t="shared" si="175"/>
        <v>#N/A</v>
      </c>
      <c r="W426" s="189" t="e">
        <f t="shared" si="175"/>
        <v>#N/A</v>
      </c>
      <c r="X426" s="189" t="e">
        <f t="shared" si="175"/>
        <v>#N/A</v>
      </c>
      <c r="Y426" s="189" t="e">
        <f t="shared" si="175"/>
        <v>#N/A</v>
      </c>
      <c r="Z426" s="189" t="e">
        <f t="shared" si="175"/>
        <v>#N/A</v>
      </c>
      <c r="AA426" s="189" t="e">
        <f t="shared" si="175"/>
        <v>#N/A</v>
      </c>
      <c r="AB426" s="189" t="e">
        <f t="shared" si="175"/>
        <v>#N/A</v>
      </c>
      <c r="AC426" s="189" t="e">
        <f t="shared" si="175"/>
        <v>#N/A</v>
      </c>
      <c r="AD426" s="189" t="e">
        <f t="shared" si="175"/>
        <v>#N/A</v>
      </c>
      <c r="AE426" s="189" t="e">
        <f t="shared" si="175"/>
        <v>#N/A</v>
      </c>
      <c r="AF426" s="189" t="e">
        <f t="shared" si="175"/>
        <v>#N/A</v>
      </c>
      <c r="AG426" s="189" t="e">
        <f t="shared" si="175"/>
        <v>#N/A</v>
      </c>
      <c r="AH426" s="189" t="e">
        <f t="shared" si="175"/>
        <v>#N/A</v>
      </c>
      <c r="AI426" s="189" t="e">
        <f t="shared" si="175"/>
        <v>#N/A</v>
      </c>
      <c r="AJ426" s="189" t="e">
        <f t="shared" si="175"/>
        <v>#N/A</v>
      </c>
      <c r="AK426" s="189" t="e">
        <f t="shared" si="175"/>
        <v>#N/A</v>
      </c>
      <c r="AL426" s="189" t="e">
        <f t="shared" si="175"/>
        <v>#N/A</v>
      </c>
      <c r="AM426" s="189" t="e">
        <f t="shared" si="175"/>
        <v>#N/A</v>
      </c>
      <c r="AN426" s="189" t="e">
        <f t="shared" si="175"/>
        <v>#N/A</v>
      </c>
      <c r="AO426" s="189" t="e">
        <f t="shared" si="175"/>
        <v>#N/A</v>
      </c>
      <c r="AP426" s="189" t="e">
        <f t="shared" si="175"/>
        <v>#N/A</v>
      </c>
    </row>
    <row r="427" spans="1:42" x14ac:dyDescent="0.2">
      <c r="A427" s="33" t="str">
        <f t="shared" si="172"/>
        <v>15-yr SL</v>
      </c>
      <c r="B427" s="236">
        <f t="array" ref="B427">SUM(IF(ISNUMBER(C427:AP427),C427:AP427))</f>
        <v>0</v>
      </c>
      <c r="C427" s="189" t="e">
        <f>C419/100*$Q$386</f>
        <v>#N/A</v>
      </c>
      <c r="D427" s="189" t="e">
        <f t="shared" ref="D427:AP427" si="176">D419/100*$Q$386</f>
        <v>#N/A</v>
      </c>
      <c r="E427" s="189" t="e">
        <f t="shared" si="176"/>
        <v>#N/A</v>
      </c>
      <c r="F427" s="189" t="e">
        <f t="shared" si="176"/>
        <v>#N/A</v>
      </c>
      <c r="G427" s="189" t="e">
        <f t="shared" si="176"/>
        <v>#N/A</v>
      </c>
      <c r="H427" s="189" t="e">
        <f t="shared" si="176"/>
        <v>#N/A</v>
      </c>
      <c r="I427" s="189" t="e">
        <f t="shared" si="176"/>
        <v>#N/A</v>
      </c>
      <c r="J427" s="189" t="e">
        <f t="shared" si="176"/>
        <v>#N/A</v>
      </c>
      <c r="K427" s="189" t="e">
        <f t="shared" si="176"/>
        <v>#N/A</v>
      </c>
      <c r="L427" s="189" t="e">
        <f t="shared" si="176"/>
        <v>#N/A</v>
      </c>
      <c r="M427" s="189" t="e">
        <f t="shared" si="176"/>
        <v>#N/A</v>
      </c>
      <c r="N427" s="189" t="e">
        <f t="shared" si="176"/>
        <v>#N/A</v>
      </c>
      <c r="O427" s="189" t="e">
        <f t="shared" si="176"/>
        <v>#N/A</v>
      </c>
      <c r="P427" s="189" t="e">
        <f t="shared" si="176"/>
        <v>#N/A</v>
      </c>
      <c r="Q427" s="189" t="e">
        <f t="shared" si="176"/>
        <v>#N/A</v>
      </c>
      <c r="R427" s="189" t="e">
        <f t="shared" si="176"/>
        <v>#N/A</v>
      </c>
      <c r="S427" s="189" t="e">
        <f t="shared" si="176"/>
        <v>#N/A</v>
      </c>
      <c r="T427" s="189" t="e">
        <f t="shared" si="176"/>
        <v>#N/A</v>
      </c>
      <c r="U427" s="189" t="e">
        <f t="shared" si="176"/>
        <v>#N/A</v>
      </c>
      <c r="V427" s="189" t="e">
        <f t="shared" si="176"/>
        <v>#N/A</v>
      </c>
      <c r="W427" s="189" t="e">
        <f t="shared" si="176"/>
        <v>#N/A</v>
      </c>
      <c r="X427" s="189" t="e">
        <f t="shared" si="176"/>
        <v>#N/A</v>
      </c>
      <c r="Y427" s="189" t="e">
        <f t="shared" si="176"/>
        <v>#N/A</v>
      </c>
      <c r="Z427" s="189" t="e">
        <f t="shared" si="176"/>
        <v>#N/A</v>
      </c>
      <c r="AA427" s="189" t="e">
        <f t="shared" si="176"/>
        <v>#N/A</v>
      </c>
      <c r="AB427" s="189" t="e">
        <f t="shared" si="176"/>
        <v>#N/A</v>
      </c>
      <c r="AC427" s="189" t="e">
        <f t="shared" si="176"/>
        <v>#N/A</v>
      </c>
      <c r="AD427" s="189" t="e">
        <f t="shared" si="176"/>
        <v>#N/A</v>
      </c>
      <c r="AE427" s="189" t="e">
        <f t="shared" si="176"/>
        <v>#N/A</v>
      </c>
      <c r="AF427" s="189" t="e">
        <f t="shared" si="176"/>
        <v>#N/A</v>
      </c>
      <c r="AG427" s="189" t="e">
        <f t="shared" si="176"/>
        <v>#N/A</v>
      </c>
      <c r="AH427" s="189" t="e">
        <f t="shared" si="176"/>
        <v>#N/A</v>
      </c>
      <c r="AI427" s="189" t="e">
        <f t="shared" si="176"/>
        <v>#N/A</v>
      </c>
      <c r="AJ427" s="189" t="e">
        <f t="shared" si="176"/>
        <v>#N/A</v>
      </c>
      <c r="AK427" s="189" t="e">
        <f t="shared" si="176"/>
        <v>#N/A</v>
      </c>
      <c r="AL427" s="189" t="e">
        <f t="shared" si="176"/>
        <v>#N/A</v>
      </c>
      <c r="AM427" s="189" t="e">
        <f t="shared" si="176"/>
        <v>#N/A</v>
      </c>
      <c r="AN427" s="189" t="e">
        <f t="shared" si="176"/>
        <v>#N/A</v>
      </c>
      <c r="AO427" s="189" t="e">
        <f t="shared" si="176"/>
        <v>#N/A</v>
      </c>
      <c r="AP427" s="189" t="e">
        <f t="shared" si="176"/>
        <v>#N/A</v>
      </c>
    </row>
    <row r="428" spans="1:42" x14ac:dyDescent="0.2">
      <c r="A428" s="33" t="str">
        <f t="shared" si="172"/>
        <v>20-yr SL</v>
      </c>
      <c r="B428" s="236">
        <f t="array" ref="B428">SUM(IF(ISNUMBER(C428:AP428),C428:AP428))</f>
        <v>0</v>
      </c>
      <c r="C428" s="189" t="e">
        <f>C420/100*$Q$387</f>
        <v>#N/A</v>
      </c>
      <c r="D428" s="189" t="e">
        <f t="shared" ref="D428:AP428" si="177">D420/100*$Q$387</f>
        <v>#N/A</v>
      </c>
      <c r="E428" s="189" t="e">
        <f t="shared" si="177"/>
        <v>#N/A</v>
      </c>
      <c r="F428" s="189" t="e">
        <f t="shared" si="177"/>
        <v>#N/A</v>
      </c>
      <c r="G428" s="189" t="e">
        <f t="shared" si="177"/>
        <v>#N/A</v>
      </c>
      <c r="H428" s="189" t="e">
        <f t="shared" si="177"/>
        <v>#N/A</v>
      </c>
      <c r="I428" s="189" t="e">
        <f t="shared" si="177"/>
        <v>#N/A</v>
      </c>
      <c r="J428" s="189" t="e">
        <f t="shared" si="177"/>
        <v>#N/A</v>
      </c>
      <c r="K428" s="189" t="e">
        <f t="shared" si="177"/>
        <v>#N/A</v>
      </c>
      <c r="L428" s="189" t="e">
        <f t="shared" si="177"/>
        <v>#N/A</v>
      </c>
      <c r="M428" s="189" t="e">
        <f t="shared" si="177"/>
        <v>#N/A</v>
      </c>
      <c r="N428" s="189" t="e">
        <f t="shared" si="177"/>
        <v>#N/A</v>
      </c>
      <c r="O428" s="189" t="e">
        <f t="shared" si="177"/>
        <v>#N/A</v>
      </c>
      <c r="P428" s="189" t="e">
        <f t="shared" si="177"/>
        <v>#N/A</v>
      </c>
      <c r="Q428" s="189" t="e">
        <f t="shared" si="177"/>
        <v>#N/A</v>
      </c>
      <c r="R428" s="189" t="e">
        <f t="shared" si="177"/>
        <v>#N/A</v>
      </c>
      <c r="S428" s="189" t="e">
        <f t="shared" si="177"/>
        <v>#N/A</v>
      </c>
      <c r="T428" s="189" t="e">
        <f t="shared" si="177"/>
        <v>#N/A</v>
      </c>
      <c r="U428" s="189" t="e">
        <f t="shared" si="177"/>
        <v>#N/A</v>
      </c>
      <c r="V428" s="189" t="e">
        <f t="shared" si="177"/>
        <v>#N/A</v>
      </c>
      <c r="W428" s="189" t="e">
        <f t="shared" si="177"/>
        <v>#N/A</v>
      </c>
      <c r="X428" s="189" t="e">
        <f t="shared" si="177"/>
        <v>#N/A</v>
      </c>
      <c r="Y428" s="189" t="e">
        <f t="shared" si="177"/>
        <v>#N/A</v>
      </c>
      <c r="Z428" s="189" t="e">
        <f t="shared" si="177"/>
        <v>#N/A</v>
      </c>
      <c r="AA428" s="189" t="e">
        <f t="shared" si="177"/>
        <v>#N/A</v>
      </c>
      <c r="AB428" s="189" t="e">
        <f t="shared" si="177"/>
        <v>#N/A</v>
      </c>
      <c r="AC428" s="189" t="e">
        <f t="shared" si="177"/>
        <v>#N/A</v>
      </c>
      <c r="AD428" s="189" t="e">
        <f t="shared" si="177"/>
        <v>#N/A</v>
      </c>
      <c r="AE428" s="189" t="e">
        <f t="shared" si="177"/>
        <v>#N/A</v>
      </c>
      <c r="AF428" s="189" t="e">
        <f t="shared" si="177"/>
        <v>#N/A</v>
      </c>
      <c r="AG428" s="189" t="e">
        <f t="shared" si="177"/>
        <v>#N/A</v>
      </c>
      <c r="AH428" s="189" t="e">
        <f t="shared" si="177"/>
        <v>#N/A</v>
      </c>
      <c r="AI428" s="189" t="e">
        <f t="shared" si="177"/>
        <v>#N/A</v>
      </c>
      <c r="AJ428" s="189" t="e">
        <f t="shared" si="177"/>
        <v>#N/A</v>
      </c>
      <c r="AK428" s="189" t="e">
        <f t="shared" si="177"/>
        <v>#N/A</v>
      </c>
      <c r="AL428" s="189" t="e">
        <f t="shared" si="177"/>
        <v>#N/A</v>
      </c>
      <c r="AM428" s="189" t="e">
        <f t="shared" si="177"/>
        <v>#N/A</v>
      </c>
      <c r="AN428" s="189" t="e">
        <f t="shared" si="177"/>
        <v>#N/A</v>
      </c>
      <c r="AO428" s="189" t="e">
        <f t="shared" si="177"/>
        <v>#N/A</v>
      </c>
      <c r="AP428" s="189" t="e">
        <f t="shared" si="177"/>
        <v>#N/A</v>
      </c>
    </row>
    <row r="429" spans="1:42" x14ac:dyDescent="0.2">
      <c r="A429" s="33" t="str">
        <f t="shared" si="172"/>
        <v>39-yr SL</v>
      </c>
      <c r="B429" s="236">
        <f>SUM(IF(ISNUMBER(C429:AP429),C429:AP429))</f>
        <v>0</v>
      </c>
      <c r="C429" s="189" t="e">
        <f>C421/100*$Q$388</f>
        <v>#N/A</v>
      </c>
      <c r="D429" s="189" t="e">
        <f t="shared" ref="D429:AP429" si="178">D421/100*$Q$388</f>
        <v>#N/A</v>
      </c>
      <c r="E429" s="189" t="e">
        <f t="shared" si="178"/>
        <v>#N/A</v>
      </c>
      <c r="F429" s="189" t="e">
        <f t="shared" si="178"/>
        <v>#N/A</v>
      </c>
      <c r="G429" s="189" t="e">
        <f t="shared" si="178"/>
        <v>#N/A</v>
      </c>
      <c r="H429" s="189" t="e">
        <f t="shared" si="178"/>
        <v>#N/A</v>
      </c>
      <c r="I429" s="189" t="e">
        <f t="shared" si="178"/>
        <v>#N/A</v>
      </c>
      <c r="J429" s="189" t="e">
        <f t="shared" si="178"/>
        <v>#N/A</v>
      </c>
      <c r="K429" s="189" t="e">
        <f t="shared" si="178"/>
        <v>#N/A</v>
      </c>
      <c r="L429" s="189" t="e">
        <f t="shared" si="178"/>
        <v>#N/A</v>
      </c>
      <c r="M429" s="189" t="e">
        <f t="shared" si="178"/>
        <v>#N/A</v>
      </c>
      <c r="N429" s="189" t="e">
        <f t="shared" si="178"/>
        <v>#N/A</v>
      </c>
      <c r="O429" s="189" t="e">
        <f t="shared" si="178"/>
        <v>#N/A</v>
      </c>
      <c r="P429" s="189" t="e">
        <f t="shared" si="178"/>
        <v>#N/A</v>
      </c>
      <c r="Q429" s="189" t="e">
        <f t="shared" si="178"/>
        <v>#N/A</v>
      </c>
      <c r="R429" s="189" t="e">
        <f t="shared" si="178"/>
        <v>#N/A</v>
      </c>
      <c r="S429" s="189" t="e">
        <f t="shared" si="178"/>
        <v>#N/A</v>
      </c>
      <c r="T429" s="189" t="e">
        <f t="shared" si="178"/>
        <v>#N/A</v>
      </c>
      <c r="U429" s="189" t="e">
        <f t="shared" si="178"/>
        <v>#N/A</v>
      </c>
      <c r="V429" s="189" t="e">
        <f t="shared" si="178"/>
        <v>#N/A</v>
      </c>
      <c r="W429" s="189" t="e">
        <f t="shared" si="178"/>
        <v>#N/A</v>
      </c>
      <c r="X429" s="189" t="e">
        <f t="shared" si="178"/>
        <v>#N/A</v>
      </c>
      <c r="Y429" s="189" t="e">
        <f t="shared" si="178"/>
        <v>#N/A</v>
      </c>
      <c r="Z429" s="189" t="e">
        <f t="shared" si="178"/>
        <v>#N/A</v>
      </c>
      <c r="AA429" s="189" t="e">
        <f t="shared" si="178"/>
        <v>#N/A</v>
      </c>
      <c r="AB429" s="189" t="e">
        <f t="shared" si="178"/>
        <v>#N/A</v>
      </c>
      <c r="AC429" s="189" t="e">
        <f t="shared" si="178"/>
        <v>#N/A</v>
      </c>
      <c r="AD429" s="189" t="e">
        <f t="shared" si="178"/>
        <v>#N/A</v>
      </c>
      <c r="AE429" s="189" t="e">
        <f t="shared" si="178"/>
        <v>#N/A</v>
      </c>
      <c r="AF429" s="189" t="e">
        <f t="shared" si="178"/>
        <v>#N/A</v>
      </c>
      <c r="AG429" s="189" t="e">
        <f t="shared" si="178"/>
        <v>#N/A</v>
      </c>
      <c r="AH429" s="189" t="e">
        <f t="shared" si="178"/>
        <v>#N/A</v>
      </c>
      <c r="AI429" s="189" t="e">
        <f t="shared" si="178"/>
        <v>#N/A</v>
      </c>
      <c r="AJ429" s="189" t="e">
        <f t="shared" si="178"/>
        <v>#N/A</v>
      </c>
      <c r="AK429" s="189" t="e">
        <f t="shared" si="178"/>
        <v>#N/A</v>
      </c>
      <c r="AL429" s="189" t="e">
        <f t="shared" si="178"/>
        <v>#N/A</v>
      </c>
      <c r="AM429" s="189" t="e">
        <f t="shared" si="178"/>
        <v>#N/A</v>
      </c>
      <c r="AN429" s="189" t="e">
        <f t="shared" si="178"/>
        <v>#N/A</v>
      </c>
      <c r="AO429" s="189" t="e">
        <f t="shared" si="178"/>
        <v>#N/A</v>
      </c>
      <c r="AP429" s="189" t="e">
        <f t="shared" si="178"/>
        <v>#N/A</v>
      </c>
    </row>
    <row r="430" spans="1:42" x14ac:dyDescent="0.2">
      <c r="A430" s="33" t="s">
        <v>331</v>
      </c>
      <c r="B430" s="236">
        <f>SUM(IF(ISNUMBER(C430:AP430),C430:AP430))</f>
        <v>0</v>
      </c>
      <c r="C430" s="366">
        <f t="shared" ref="C430:AP430" si="179">IF(C2&lt;=analysis_period,C422/100*$Q$389,0)</f>
        <v>0</v>
      </c>
      <c r="D430" s="366">
        <f t="shared" si="179"/>
        <v>0</v>
      </c>
      <c r="E430" s="366">
        <f t="shared" si="179"/>
        <v>0</v>
      </c>
      <c r="F430" s="366">
        <f t="shared" si="179"/>
        <v>0</v>
      </c>
      <c r="G430" s="366">
        <f t="shared" si="179"/>
        <v>0</v>
      </c>
      <c r="H430" s="366">
        <f t="shared" si="179"/>
        <v>0</v>
      </c>
      <c r="I430" s="366">
        <f t="shared" si="179"/>
        <v>0</v>
      </c>
      <c r="J430" s="366">
        <f t="shared" si="179"/>
        <v>0</v>
      </c>
      <c r="K430" s="366">
        <f t="shared" si="179"/>
        <v>0</v>
      </c>
      <c r="L430" s="366">
        <f t="shared" si="179"/>
        <v>0</v>
      </c>
      <c r="M430" s="366">
        <f t="shared" si="179"/>
        <v>0</v>
      </c>
      <c r="N430" s="366">
        <f t="shared" si="179"/>
        <v>0</v>
      </c>
      <c r="O430" s="366">
        <f t="shared" si="179"/>
        <v>0</v>
      </c>
      <c r="P430" s="366">
        <f t="shared" si="179"/>
        <v>0</v>
      </c>
      <c r="Q430" s="366">
        <f t="shared" si="179"/>
        <v>0</v>
      </c>
      <c r="R430" s="366">
        <f t="shared" si="179"/>
        <v>0</v>
      </c>
      <c r="S430" s="366">
        <f t="shared" si="179"/>
        <v>0</v>
      </c>
      <c r="T430" s="366">
        <f t="shared" si="179"/>
        <v>0</v>
      </c>
      <c r="U430" s="366">
        <f t="shared" si="179"/>
        <v>0</v>
      </c>
      <c r="V430" s="366">
        <f t="shared" si="179"/>
        <v>0</v>
      </c>
      <c r="W430" s="366">
        <f t="shared" si="179"/>
        <v>0</v>
      </c>
      <c r="X430" s="366">
        <f t="shared" si="179"/>
        <v>0</v>
      </c>
      <c r="Y430" s="366">
        <f t="shared" si="179"/>
        <v>0</v>
      </c>
      <c r="Z430" s="366">
        <f t="shared" si="179"/>
        <v>0</v>
      </c>
      <c r="AA430" s="366">
        <f t="shared" si="179"/>
        <v>0</v>
      </c>
      <c r="AB430" s="366">
        <f t="shared" si="179"/>
        <v>0</v>
      </c>
      <c r="AC430" s="366">
        <f t="shared" si="179"/>
        <v>0</v>
      </c>
      <c r="AD430" s="366">
        <f t="shared" si="179"/>
        <v>0</v>
      </c>
      <c r="AE430" s="366">
        <f t="shared" si="179"/>
        <v>0</v>
      </c>
      <c r="AF430" s="366">
        <f t="shared" si="179"/>
        <v>0</v>
      </c>
      <c r="AG430" s="366">
        <f t="shared" si="179"/>
        <v>0</v>
      </c>
      <c r="AH430" s="366">
        <f t="shared" si="179"/>
        <v>0</v>
      </c>
      <c r="AI430" s="366">
        <f t="shared" si="179"/>
        <v>0</v>
      </c>
      <c r="AJ430" s="366">
        <f t="shared" si="179"/>
        <v>0</v>
      </c>
      <c r="AK430" s="366">
        <f t="shared" si="179"/>
        <v>0</v>
      </c>
      <c r="AL430" s="366">
        <f t="shared" si="179"/>
        <v>0</v>
      </c>
      <c r="AM430" s="366">
        <f t="shared" si="179"/>
        <v>0</v>
      </c>
      <c r="AN430" s="366">
        <f t="shared" si="179"/>
        <v>0</v>
      </c>
      <c r="AO430" s="366">
        <f t="shared" si="179"/>
        <v>0</v>
      </c>
      <c r="AP430" s="366">
        <f t="shared" si="179"/>
        <v>0</v>
      </c>
    </row>
    <row r="431" spans="1:42" x14ac:dyDescent="0.2">
      <c r="A431" s="33" t="s">
        <v>87</v>
      </c>
      <c r="B431" s="236">
        <f t="array" ref="B431">SUM(IF(ISNUMBER(C431:AP431),C431:AP431))</f>
        <v>0</v>
      </c>
      <c r="C431" s="195">
        <f>P390</f>
        <v>0</v>
      </c>
      <c r="D431" s="195">
        <v>0</v>
      </c>
      <c r="E431" s="195">
        <v>0</v>
      </c>
      <c r="F431" s="195">
        <v>0</v>
      </c>
      <c r="G431" s="195">
        <v>0</v>
      </c>
      <c r="H431" s="195">
        <v>0</v>
      </c>
      <c r="I431" s="195">
        <v>0</v>
      </c>
      <c r="J431" s="195">
        <v>0</v>
      </c>
      <c r="K431" s="195">
        <v>0</v>
      </c>
      <c r="L431" s="195">
        <v>0</v>
      </c>
      <c r="M431" s="195">
        <v>0</v>
      </c>
      <c r="N431" s="195">
        <v>0</v>
      </c>
      <c r="O431" s="195">
        <v>0</v>
      </c>
      <c r="P431" s="195">
        <v>0</v>
      </c>
      <c r="Q431" s="195">
        <v>0</v>
      </c>
      <c r="R431" s="195">
        <v>0</v>
      </c>
      <c r="S431" s="195">
        <v>0</v>
      </c>
      <c r="T431" s="195">
        <v>0</v>
      </c>
      <c r="U431" s="195">
        <v>0</v>
      </c>
      <c r="V431" s="195">
        <v>0</v>
      </c>
      <c r="W431" s="195">
        <v>0</v>
      </c>
      <c r="X431" s="195">
        <v>0</v>
      </c>
      <c r="Y431" s="195">
        <v>0</v>
      </c>
      <c r="Z431" s="195">
        <v>0</v>
      </c>
      <c r="AA431" s="195">
        <v>0</v>
      </c>
      <c r="AB431" s="195">
        <v>0</v>
      </c>
      <c r="AC431" s="195">
        <v>0</v>
      </c>
      <c r="AD431" s="195">
        <v>0</v>
      </c>
      <c r="AE431" s="195">
        <v>0</v>
      </c>
      <c r="AF431" s="195">
        <v>0</v>
      </c>
      <c r="AG431" s="195">
        <v>0</v>
      </c>
      <c r="AH431" s="195">
        <v>0</v>
      </c>
      <c r="AI431" s="195">
        <v>0</v>
      </c>
      <c r="AJ431" s="195">
        <v>0</v>
      </c>
      <c r="AK431" s="195">
        <v>0</v>
      </c>
      <c r="AL431" s="195">
        <v>0</v>
      </c>
      <c r="AM431" s="195">
        <v>0</v>
      </c>
      <c r="AN431" s="195">
        <v>0</v>
      </c>
      <c r="AO431" s="195">
        <v>0</v>
      </c>
      <c r="AP431" s="195">
        <v>0</v>
      </c>
    </row>
    <row r="432" spans="1:42" x14ac:dyDescent="0.2">
      <c r="A432" s="32"/>
      <c r="B432" s="237">
        <f t="array" ref="B432">SUM(IF(ISNUMBER(C432:AP432),C432:AP432))</f>
        <v>0</v>
      </c>
      <c r="C432" s="189" t="e">
        <f>SUM(C424:C431)</f>
        <v>#N/A</v>
      </c>
      <c r="D432" s="189" t="e">
        <f t="shared" ref="D432:AP432" si="180">SUM(D424:D431)</f>
        <v>#N/A</v>
      </c>
      <c r="E432" s="189" t="e">
        <f t="shared" si="180"/>
        <v>#N/A</v>
      </c>
      <c r="F432" s="189" t="e">
        <f t="shared" si="180"/>
        <v>#N/A</v>
      </c>
      <c r="G432" s="189" t="e">
        <f t="shared" si="180"/>
        <v>#N/A</v>
      </c>
      <c r="H432" s="189" t="e">
        <f t="shared" si="180"/>
        <v>#N/A</v>
      </c>
      <c r="I432" s="189" t="e">
        <f t="shared" si="180"/>
        <v>#N/A</v>
      </c>
      <c r="J432" s="189" t="e">
        <f t="shared" si="180"/>
        <v>#N/A</v>
      </c>
      <c r="K432" s="189" t="e">
        <f t="shared" si="180"/>
        <v>#N/A</v>
      </c>
      <c r="L432" s="189" t="e">
        <f t="shared" si="180"/>
        <v>#N/A</v>
      </c>
      <c r="M432" s="189" t="e">
        <f t="shared" si="180"/>
        <v>#N/A</v>
      </c>
      <c r="N432" s="189" t="e">
        <f t="shared" si="180"/>
        <v>#N/A</v>
      </c>
      <c r="O432" s="189" t="e">
        <f t="shared" si="180"/>
        <v>#N/A</v>
      </c>
      <c r="P432" s="189" t="e">
        <f t="shared" si="180"/>
        <v>#N/A</v>
      </c>
      <c r="Q432" s="189" t="e">
        <f t="shared" si="180"/>
        <v>#N/A</v>
      </c>
      <c r="R432" s="189" t="e">
        <f t="shared" si="180"/>
        <v>#N/A</v>
      </c>
      <c r="S432" s="189" t="e">
        <f t="shared" si="180"/>
        <v>#N/A</v>
      </c>
      <c r="T432" s="189" t="e">
        <f t="shared" si="180"/>
        <v>#N/A</v>
      </c>
      <c r="U432" s="189" t="e">
        <f t="shared" si="180"/>
        <v>#N/A</v>
      </c>
      <c r="V432" s="189" t="e">
        <f t="shared" si="180"/>
        <v>#N/A</v>
      </c>
      <c r="W432" s="189" t="e">
        <f t="shared" si="180"/>
        <v>#N/A</v>
      </c>
      <c r="X432" s="189" t="e">
        <f t="shared" si="180"/>
        <v>#N/A</v>
      </c>
      <c r="Y432" s="189" t="e">
        <f t="shared" si="180"/>
        <v>#N/A</v>
      </c>
      <c r="Z432" s="189" t="e">
        <f t="shared" si="180"/>
        <v>#N/A</v>
      </c>
      <c r="AA432" s="189" t="e">
        <f t="shared" si="180"/>
        <v>#N/A</v>
      </c>
      <c r="AB432" s="189" t="e">
        <f t="shared" si="180"/>
        <v>#N/A</v>
      </c>
      <c r="AC432" s="189" t="e">
        <f t="shared" si="180"/>
        <v>#N/A</v>
      </c>
      <c r="AD432" s="189" t="e">
        <f t="shared" si="180"/>
        <v>#N/A</v>
      </c>
      <c r="AE432" s="189" t="e">
        <f t="shared" si="180"/>
        <v>#N/A</v>
      </c>
      <c r="AF432" s="189" t="e">
        <f t="shared" si="180"/>
        <v>#N/A</v>
      </c>
      <c r="AG432" s="189" t="e">
        <f t="shared" si="180"/>
        <v>#N/A</v>
      </c>
      <c r="AH432" s="189" t="e">
        <f t="shared" si="180"/>
        <v>#N/A</v>
      </c>
      <c r="AI432" s="189" t="e">
        <f t="shared" si="180"/>
        <v>#N/A</v>
      </c>
      <c r="AJ432" s="189" t="e">
        <f t="shared" si="180"/>
        <v>#N/A</v>
      </c>
      <c r="AK432" s="189" t="e">
        <f t="shared" si="180"/>
        <v>#N/A</v>
      </c>
      <c r="AL432" s="189" t="e">
        <f t="shared" si="180"/>
        <v>#N/A</v>
      </c>
      <c r="AM432" s="189" t="e">
        <f t="shared" si="180"/>
        <v>#N/A</v>
      </c>
      <c r="AN432" s="189" t="e">
        <f t="shared" si="180"/>
        <v>#N/A</v>
      </c>
      <c r="AO432" s="189" t="e">
        <f t="shared" si="180"/>
        <v>#N/A</v>
      </c>
      <c r="AP432" s="189" t="e">
        <f t="shared" si="180"/>
        <v>#N/A</v>
      </c>
    </row>
    <row r="433" spans="1:42" x14ac:dyDescent="0.2">
      <c r="A433" s="32"/>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0" t="s">
        <v>74</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76</v>
      </c>
      <c r="B435" s="37" t="str">
        <f>equip_reserve_depr_fed</f>
        <v>5-yr MACRS</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32" t="s">
        <v>77</v>
      </c>
      <c r="B436" s="232">
        <f t="shared" ref="B436:AP436" si="181">B2</f>
        <v>0</v>
      </c>
      <c r="C436" s="232" t="str">
        <f t="shared" si="181"/>
        <v/>
      </c>
      <c r="D436" s="232" t="str">
        <f t="shared" si="181"/>
        <v/>
      </c>
      <c r="E436" s="232" t="str">
        <f t="shared" si="181"/>
        <v/>
      </c>
      <c r="F436" s="232" t="str">
        <f t="shared" si="181"/>
        <v/>
      </c>
      <c r="G436" s="232" t="str">
        <f t="shared" si="181"/>
        <v/>
      </c>
      <c r="H436" s="232" t="str">
        <f t="shared" si="181"/>
        <v/>
      </c>
      <c r="I436" s="232" t="str">
        <f t="shared" si="181"/>
        <v/>
      </c>
      <c r="J436" s="232" t="str">
        <f t="shared" si="181"/>
        <v/>
      </c>
      <c r="K436" s="232" t="str">
        <f t="shared" si="181"/>
        <v/>
      </c>
      <c r="L436" s="232" t="str">
        <f t="shared" si="181"/>
        <v/>
      </c>
      <c r="M436" s="232" t="str">
        <f t="shared" si="181"/>
        <v/>
      </c>
      <c r="N436" s="232" t="str">
        <f t="shared" si="181"/>
        <v/>
      </c>
      <c r="O436" s="232" t="str">
        <f t="shared" si="181"/>
        <v/>
      </c>
      <c r="P436" s="232" t="str">
        <f t="shared" si="181"/>
        <v/>
      </c>
      <c r="Q436" s="232" t="str">
        <f t="shared" si="181"/>
        <v/>
      </c>
      <c r="R436" s="232" t="str">
        <f t="shared" si="181"/>
        <v/>
      </c>
      <c r="S436" s="232" t="str">
        <f t="shared" si="181"/>
        <v/>
      </c>
      <c r="T436" s="232" t="str">
        <f t="shared" si="181"/>
        <v/>
      </c>
      <c r="U436" s="232" t="str">
        <f t="shared" si="181"/>
        <v/>
      </c>
      <c r="V436" s="232" t="str">
        <f t="shared" si="181"/>
        <v/>
      </c>
      <c r="W436" s="232" t="str">
        <f t="shared" si="181"/>
        <v/>
      </c>
      <c r="X436" s="232" t="str">
        <f t="shared" si="181"/>
        <v/>
      </c>
      <c r="Y436" s="232" t="str">
        <f t="shared" si="181"/>
        <v/>
      </c>
      <c r="Z436" s="232" t="str">
        <f t="shared" si="181"/>
        <v/>
      </c>
      <c r="AA436" s="232" t="str">
        <f t="shared" si="181"/>
        <v/>
      </c>
      <c r="AB436" s="232" t="str">
        <f t="shared" si="181"/>
        <v/>
      </c>
      <c r="AC436" s="232" t="str">
        <f t="shared" si="181"/>
        <v/>
      </c>
      <c r="AD436" s="232" t="str">
        <f t="shared" si="181"/>
        <v/>
      </c>
      <c r="AE436" s="232" t="str">
        <f t="shared" si="181"/>
        <v/>
      </c>
      <c r="AF436" s="232" t="str">
        <f t="shared" si="181"/>
        <v/>
      </c>
      <c r="AG436" s="232" t="str">
        <f t="shared" si="181"/>
        <v/>
      </c>
      <c r="AH436" s="232" t="str">
        <f t="shared" si="181"/>
        <v/>
      </c>
      <c r="AI436" s="232" t="str">
        <f t="shared" si="181"/>
        <v/>
      </c>
      <c r="AJ436" s="232" t="str">
        <f t="shared" si="181"/>
        <v/>
      </c>
      <c r="AK436" s="232" t="str">
        <f t="shared" si="181"/>
        <v/>
      </c>
      <c r="AL436" s="232" t="str">
        <f t="shared" si="181"/>
        <v/>
      </c>
      <c r="AM436" s="232" t="str">
        <f t="shared" si="181"/>
        <v/>
      </c>
      <c r="AN436" s="232" t="str">
        <f t="shared" si="181"/>
        <v/>
      </c>
      <c r="AO436" s="232" t="str">
        <f t="shared" si="181"/>
        <v/>
      </c>
      <c r="AP436" s="232" t="str">
        <f t="shared" si="181"/>
        <v/>
      </c>
    </row>
    <row r="437" spans="1:42" x14ac:dyDescent="0.2">
      <c r="A437" s="32" t="s">
        <v>78</v>
      </c>
      <c r="B437" s="231">
        <v>0</v>
      </c>
      <c r="C437" s="224" t="e">
        <f t="shared" ref="C437:AP437" si="182">IF($B$435=$A416,C416,0)+IF($B$435=$A417,C417,0)+IF($B$435=$A418,C418,0)+IF($B$435=$A419,C419,0)+IF($B$435=$A420,C420,0)+IF($B$435=$A421,C421,0)</f>
        <v>#N/A</v>
      </c>
      <c r="D437" s="224" t="e">
        <f t="shared" si="182"/>
        <v>#N/A</v>
      </c>
      <c r="E437" s="224" t="e">
        <f t="shared" si="182"/>
        <v>#N/A</v>
      </c>
      <c r="F437" s="224" t="e">
        <f t="shared" si="182"/>
        <v>#N/A</v>
      </c>
      <c r="G437" s="224" t="e">
        <f t="shared" si="182"/>
        <v>#N/A</v>
      </c>
      <c r="H437" s="224" t="e">
        <f t="shared" si="182"/>
        <v>#N/A</v>
      </c>
      <c r="I437" s="224" t="e">
        <f t="shared" si="182"/>
        <v>#N/A</v>
      </c>
      <c r="J437" s="224" t="e">
        <f t="shared" si="182"/>
        <v>#N/A</v>
      </c>
      <c r="K437" s="224" t="e">
        <f t="shared" si="182"/>
        <v>#N/A</v>
      </c>
      <c r="L437" s="224" t="e">
        <f t="shared" si="182"/>
        <v>#N/A</v>
      </c>
      <c r="M437" s="224" t="e">
        <f t="shared" si="182"/>
        <v>#N/A</v>
      </c>
      <c r="N437" s="224" t="e">
        <f t="shared" si="182"/>
        <v>#N/A</v>
      </c>
      <c r="O437" s="224" t="e">
        <f t="shared" si="182"/>
        <v>#N/A</v>
      </c>
      <c r="P437" s="224" t="e">
        <f t="shared" si="182"/>
        <v>#N/A</v>
      </c>
      <c r="Q437" s="224" t="e">
        <f t="shared" si="182"/>
        <v>#N/A</v>
      </c>
      <c r="R437" s="224" t="e">
        <f t="shared" si="182"/>
        <v>#N/A</v>
      </c>
      <c r="S437" s="224" t="e">
        <f t="shared" si="182"/>
        <v>#N/A</v>
      </c>
      <c r="T437" s="224" t="e">
        <f t="shared" si="182"/>
        <v>#N/A</v>
      </c>
      <c r="U437" s="224" t="e">
        <f t="shared" si="182"/>
        <v>#N/A</v>
      </c>
      <c r="V437" s="224" t="e">
        <f t="shared" si="182"/>
        <v>#N/A</v>
      </c>
      <c r="W437" s="224" t="e">
        <f t="shared" si="182"/>
        <v>#N/A</v>
      </c>
      <c r="X437" s="224" t="e">
        <f t="shared" si="182"/>
        <v>#N/A</v>
      </c>
      <c r="Y437" s="224" t="e">
        <f t="shared" si="182"/>
        <v>#N/A</v>
      </c>
      <c r="Z437" s="224" t="e">
        <f t="shared" si="182"/>
        <v>#N/A</v>
      </c>
      <c r="AA437" s="224" t="e">
        <f t="shared" si="182"/>
        <v>#N/A</v>
      </c>
      <c r="AB437" s="224" t="e">
        <f t="shared" si="182"/>
        <v>#N/A</v>
      </c>
      <c r="AC437" s="224" t="e">
        <f t="shared" si="182"/>
        <v>#N/A</v>
      </c>
      <c r="AD437" s="224" t="e">
        <f t="shared" si="182"/>
        <v>#N/A</v>
      </c>
      <c r="AE437" s="224" t="e">
        <f t="shared" si="182"/>
        <v>#N/A</v>
      </c>
      <c r="AF437" s="224" t="e">
        <f t="shared" si="182"/>
        <v>#N/A</v>
      </c>
      <c r="AG437" s="224" t="e">
        <f t="shared" si="182"/>
        <v>#N/A</v>
      </c>
      <c r="AH437" s="224" t="e">
        <f t="shared" si="182"/>
        <v>#N/A</v>
      </c>
      <c r="AI437" s="224" t="e">
        <f t="shared" si="182"/>
        <v>#N/A</v>
      </c>
      <c r="AJ437" s="224" t="e">
        <f t="shared" si="182"/>
        <v>#N/A</v>
      </c>
      <c r="AK437" s="224" t="e">
        <f t="shared" si="182"/>
        <v>#N/A</v>
      </c>
      <c r="AL437" s="224" t="e">
        <f t="shared" si="182"/>
        <v>#N/A</v>
      </c>
      <c r="AM437" s="224" t="e">
        <f t="shared" si="182"/>
        <v>#N/A</v>
      </c>
      <c r="AN437" s="224" t="e">
        <f t="shared" si="182"/>
        <v>#N/A</v>
      </c>
      <c r="AO437" s="224" t="e">
        <f t="shared" si="182"/>
        <v>#N/A</v>
      </c>
      <c r="AP437" s="224" t="e">
        <f t="shared" si="182"/>
        <v>#N/A</v>
      </c>
    </row>
    <row r="438" spans="1:42" x14ac:dyDescent="0.2">
      <c r="A438" s="30"/>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0" t="s">
        <v>89</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32" t="s">
        <v>75</v>
      </c>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row>
    <row r="441" spans="1:42" x14ac:dyDescent="0.2">
      <c r="A441" s="16">
        <v>1</v>
      </c>
      <c r="C441" s="213">
        <f t="shared" ref="C441:AP441" si="183">C305</f>
        <v>0</v>
      </c>
      <c r="D441" s="213">
        <f t="shared" si="183"/>
        <v>0</v>
      </c>
      <c r="E441" s="213">
        <f t="shared" si="183"/>
        <v>0</v>
      </c>
      <c r="F441" s="213">
        <f t="shared" si="183"/>
        <v>0</v>
      </c>
      <c r="G441" s="213">
        <f t="shared" si="183"/>
        <v>0</v>
      </c>
      <c r="H441" s="213">
        <f t="shared" si="183"/>
        <v>0</v>
      </c>
      <c r="I441" s="213">
        <f t="shared" si="183"/>
        <v>0</v>
      </c>
      <c r="J441" s="213">
        <f t="shared" si="183"/>
        <v>0</v>
      </c>
      <c r="K441" s="213">
        <f t="shared" si="183"/>
        <v>0</v>
      </c>
      <c r="L441" s="213">
        <f t="shared" si="183"/>
        <v>0</v>
      </c>
      <c r="M441" s="213">
        <f t="shared" si="183"/>
        <v>0</v>
      </c>
      <c r="N441" s="213">
        <f t="shared" si="183"/>
        <v>0</v>
      </c>
      <c r="O441" s="213">
        <f t="shared" si="183"/>
        <v>0</v>
      </c>
      <c r="P441" s="213">
        <f t="shared" si="183"/>
        <v>0</v>
      </c>
      <c r="Q441" s="213">
        <f t="shared" si="183"/>
        <v>0</v>
      </c>
      <c r="R441" s="213">
        <f t="shared" si="183"/>
        <v>0</v>
      </c>
      <c r="S441" s="213">
        <f t="shared" si="183"/>
        <v>0</v>
      </c>
      <c r="T441" s="213">
        <f t="shared" si="183"/>
        <v>0</v>
      </c>
      <c r="U441" s="213">
        <f t="shared" si="183"/>
        <v>0</v>
      </c>
      <c r="V441" s="213">
        <f t="shared" si="183"/>
        <v>0</v>
      </c>
      <c r="W441" s="213">
        <f t="shared" si="183"/>
        <v>0</v>
      </c>
      <c r="X441" s="213">
        <f t="shared" si="183"/>
        <v>0</v>
      </c>
      <c r="Y441" s="213">
        <f t="shared" si="183"/>
        <v>0</v>
      </c>
      <c r="Z441" s="213">
        <f t="shared" si="183"/>
        <v>0</v>
      </c>
      <c r="AA441" s="213">
        <f t="shared" si="183"/>
        <v>0</v>
      </c>
      <c r="AB441" s="213">
        <f t="shared" si="183"/>
        <v>0</v>
      </c>
      <c r="AC441" s="213">
        <f t="shared" si="183"/>
        <v>0</v>
      </c>
      <c r="AD441" s="213">
        <f t="shared" si="183"/>
        <v>0</v>
      </c>
      <c r="AE441" s="213">
        <f t="shared" si="183"/>
        <v>0</v>
      </c>
      <c r="AF441" s="213">
        <f t="shared" si="183"/>
        <v>0</v>
      </c>
      <c r="AG441" s="213">
        <f t="shared" si="183"/>
        <v>0</v>
      </c>
      <c r="AH441" s="213">
        <f t="shared" si="183"/>
        <v>0</v>
      </c>
      <c r="AI441" s="213">
        <f t="shared" si="183"/>
        <v>0</v>
      </c>
      <c r="AJ441" s="213">
        <f t="shared" si="183"/>
        <v>0</v>
      </c>
      <c r="AK441" s="213">
        <f t="shared" si="183"/>
        <v>0</v>
      </c>
      <c r="AL441" s="213">
        <f t="shared" si="183"/>
        <v>0</v>
      </c>
      <c r="AM441" s="213">
        <f t="shared" si="183"/>
        <v>0</v>
      </c>
      <c r="AN441" s="213">
        <f t="shared" si="183"/>
        <v>0</v>
      </c>
      <c r="AO441" s="213">
        <f t="shared" si="183"/>
        <v>0</v>
      </c>
      <c r="AP441" s="213">
        <f t="shared" si="183"/>
        <v>0</v>
      </c>
    </row>
    <row r="442" spans="1:42" x14ac:dyDescent="0.2">
      <c r="A442" s="16">
        <f>A441+1</f>
        <v>2</v>
      </c>
      <c r="C442" s="213">
        <f t="shared" ref="C442:AP442" si="184">C306</f>
        <v>0</v>
      </c>
      <c r="D442" s="213">
        <f t="shared" si="184"/>
        <v>0</v>
      </c>
      <c r="E442" s="213">
        <f t="shared" si="184"/>
        <v>0</v>
      </c>
      <c r="F442" s="213">
        <f t="shared" si="184"/>
        <v>0</v>
      </c>
      <c r="G442" s="213">
        <f t="shared" si="184"/>
        <v>0</v>
      </c>
      <c r="H442" s="213">
        <f t="shared" si="184"/>
        <v>0</v>
      </c>
      <c r="I442" s="213">
        <f t="shared" si="184"/>
        <v>0</v>
      </c>
      <c r="J442" s="213">
        <f t="shared" si="184"/>
        <v>0</v>
      </c>
      <c r="K442" s="213">
        <f t="shared" si="184"/>
        <v>0</v>
      </c>
      <c r="L442" s="213">
        <f t="shared" si="184"/>
        <v>0</v>
      </c>
      <c r="M442" s="213">
        <f t="shared" si="184"/>
        <v>0</v>
      </c>
      <c r="N442" s="213">
        <f t="shared" si="184"/>
        <v>0</v>
      </c>
      <c r="O442" s="213">
        <f t="shared" si="184"/>
        <v>0</v>
      </c>
      <c r="P442" s="213">
        <f t="shared" si="184"/>
        <v>0</v>
      </c>
      <c r="Q442" s="213">
        <f t="shared" si="184"/>
        <v>0</v>
      </c>
      <c r="R442" s="213">
        <f t="shared" si="184"/>
        <v>0</v>
      </c>
      <c r="S442" s="213">
        <f t="shared" si="184"/>
        <v>0</v>
      </c>
      <c r="T442" s="213">
        <f t="shared" si="184"/>
        <v>0</v>
      </c>
      <c r="U442" s="213">
        <f t="shared" si="184"/>
        <v>0</v>
      </c>
      <c r="V442" s="213">
        <f t="shared" si="184"/>
        <v>0</v>
      </c>
      <c r="W442" s="213">
        <f t="shared" si="184"/>
        <v>0</v>
      </c>
      <c r="X442" s="213">
        <f t="shared" si="184"/>
        <v>0</v>
      </c>
      <c r="Y442" s="213">
        <f t="shared" si="184"/>
        <v>0</v>
      </c>
      <c r="Z442" s="213">
        <f t="shared" si="184"/>
        <v>0</v>
      </c>
      <c r="AA442" s="213">
        <f t="shared" si="184"/>
        <v>0</v>
      </c>
      <c r="AB442" s="213">
        <f t="shared" si="184"/>
        <v>0</v>
      </c>
      <c r="AC442" s="213">
        <f t="shared" si="184"/>
        <v>0</v>
      </c>
      <c r="AD442" s="213">
        <f t="shared" si="184"/>
        <v>0</v>
      </c>
      <c r="AE442" s="213">
        <f t="shared" si="184"/>
        <v>0</v>
      </c>
      <c r="AF442" s="213">
        <f t="shared" si="184"/>
        <v>0</v>
      </c>
      <c r="AG442" s="213">
        <f t="shared" si="184"/>
        <v>0</v>
      </c>
      <c r="AH442" s="213">
        <f t="shared" si="184"/>
        <v>0</v>
      </c>
      <c r="AI442" s="213">
        <f t="shared" si="184"/>
        <v>0</v>
      </c>
      <c r="AJ442" s="213">
        <f t="shared" si="184"/>
        <v>0</v>
      </c>
      <c r="AK442" s="213">
        <f t="shared" si="184"/>
        <v>0</v>
      </c>
      <c r="AL442" s="213">
        <f t="shared" si="184"/>
        <v>0</v>
      </c>
      <c r="AM442" s="213">
        <f t="shared" si="184"/>
        <v>0</v>
      </c>
      <c r="AN442" s="213">
        <f t="shared" si="184"/>
        <v>0</v>
      </c>
      <c r="AO442" s="213">
        <f t="shared" si="184"/>
        <v>0</v>
      </c>
      <c r="AP442" s="213">
        <f t="shared" si="184"/>
        <v>0</v>
      </c>
    </row>
    <row r="443" spans="1:42" x14ac:dyDescent="0.2">
      <c r="A443" s="16">
        <f t="shared" ref="A443:A448" si="185">A442+1</f>
        <v>3</v>
      </c>
      <c r="C443" s="213">
        <f t="shared" ref="C443:AP443" si="186">C307</f>
        <v>0</v>
      </c>
      <c r="D443" s="213">
        <f t="shared" si="186"/>
        <v>0</v>
      </c>
      <c r="E443" s="213">
        <f t="shared" si="186"/>
        <v>0</v>
      </c>
      <c r="F443" s="213">
        <f t="shared" si="186"/>
        <v>0</v>
      </c>
      <c r="G443" s="213">
        <f t="shared" si="186"/>
        <v>0</v>
      </c>
      <c r="H443" s="213">
        <f t="shared" si="186"/>
        <v>0</v>
      </c>
      <c r="I443" s="213">
        <f t="shared" si="186"/>
        <v>0</v>
      </c>
      <c r="J443" s="213">
        <f t="shared" si="186"/>
        <v>0</v>
      </c>
      <c r="K443" s="213">
        <f t="shared" si="186"/>
        <v>0</v>
      </c>
      <c r="L443" s="213">
        <f t="shared" si="186"/>
        <v>0</v>
      </c>
      <c r="M443" s="213">
        <f t="shared" si="186"/>
        <v>0</v>
      </c>
      <c r="N443" s="213">
        <f t="shared" si="186"/>
        <v>0</v>
      </c>
      <c r="O443" s="213">
        <f t="shared" si="186"/>
        <v>0</v>
      </c>
      <c r="P443" s="213">
        <f t="shared" si="186"/>
        <v>0</v>
      </c>
      <c r="Q443" s="213">
        <f t="shared" si="186"/>
        <v>0</v>
      </c>
      <c r="R443" s="213">
        <f t="shared" si="186"/>
        <v>0</v>
      </c>
      <c r="S443" s="213">
        <f t="shared" si="186"/>
        <v>0</v>
      </c>
      <c r="T443" s="213">
        <f t="shared" si="186"/>
        <v>0</v>
      </c>
      <c r="U443" s="213">
        <f t="shared" si="186"/>
        <v>0</v>
      </c>
      <c r="V443" s="213">
        <f t="shared" si="186"/>
        <v>0</v>
      </c>
      <c r="W443" s="213">
        <f t="shared" si="186"/>
        <v>0</v>
      </c>
      <c r="X443" s="213">
        <f t="shared" si="186"/>
        <v>0</v>
      </c>
      <c r="Y443" s="213">
        <f t="shared" si="186"/>
        <v>0</v>
      </c>
      <c r="Z443" s="213">
        <f t="shared" si="186"/>
        <v>0</v>
      </c>
      <c r="AA443" s="213">
        <f t="shared" si="186"/>
        <v>0</v>
      </c>
      <c r="AB443" s="213">
        <f t="shared" si="186"/>
        <v>0</v>
      </c>
      <c r="AC443" s="213">
        <f t="shared" si="186"/>
        <v>0</v>
      </c>
      <c r="AD443" s="213">
        <f t="shared" si="186"/>
        <v>0</v>
      </c>
      <c r="AE443" s="213">
        <f t="shared" si="186"/>
        <v>0</v>
      </c>
      <c r="AF443" s="213">
        <f t="shared" si="186"/>
        <v>0</v>
      </c>
      <c r="AG443" s="213">
        <f t="shared" si="186"/>
        <v>0</v>
      </c>
      <c r="AH443" s="213">
        <f t="shared" si="186"/>
        <v>0</v>
      </c>
      <c r="AI443" s="213">
        <f t="shared" si="186"/>
        <v>0</v>
      </c>
      <c r="AJ443" s="213">
        <f t="shared" si="186"/>
        <v>0</v>
      </c>
      <c r="AK443" s="213">
        <f t="shared" si="186"/>
        <v>0</v>
      </c>
      <c r="AL443" s="213">
        <f t="shared" si="186"/>
        <v>0</v>
      </c>
      <c r="AM443" s="213">
        <f t="shared" si="186"/>
        <v>0</v>
      </c>
      <c r="AN443" s="213">
        <f t="shared" si="186"/>
        <v>0</v>
      </c>
      <c r="AO443" s="213">
        <f t="shared" si="186"/>
        <v>0</v>
      </c>
      <c r="AP443" s="213">
        <f t="shared" si="186"/>
        <v>0</v>
      </c>
    </row>
    <row r="444" spans="1:42" x14ac:dyDescent="0.2">
      <c r="A444" s="16">
        <f t="shared" si="185"/>
        <v>4</v>
      </c>
      <c r="C444" s="213">
        <f t="shared" ref="C444:AP444" si="187">C308</f>
        <v>0</v>
      </c>
      <c r="D444" s="213">
        <f t="shared" si="187"/>
        <v>0</v>
      </c>
      <c r="E444" s="213">
        <f t="shared" si="187"/>
        <v>0</v>
      </c>
      <c r="F444" s="213">
        <f t="shared" si="187"/>
        <v>0</v>
      </c>
      <c r="G444" s="213">
        <f t="shared" si="187"/>
        <v>0</v>
      </c>
      <c r="H444" s="213">
        <f t="shared" si="187"/>
        <v>0</v>
      </c>
      <c r="I444" s="213">
        <f t="shared" si="187"/>
        <v>0</v>
      </c>
      <c r="J444" s="213">
        <f t="shared" si="187"/>
        <v>0</v>
      </c>
      <c r="K444" s="213">
        <f t="shared" si="187"/>
        <v>0</v>
      </c>
      <c r="L444" s="213">
        <f t="shared" si="187"/>
        <v>0</v>
      </c>
      <c r="M444" s="213">
        <f t="shared" si="187"/>
        <v>0</v>
      </c>
      <c r="N444" s="213">
        <f t="shared" si="187"/>
        <v>0</v>
      </c>
      <c r="O444" s="213">
        <f t="shared" si="187"/>
        <v>0</v>
      </c>
      <c r="P444" s="213">
        <f t="shared" si="187"/>
        <v>0</v>
      </c>
      <c r="Q444" s="213">
        <f t="shared" si="187"/>
        <v>0</v>
      </c>
      <c r="R444" s="213">
        <f t="shared" si="187"/>
        <v>0</v>
      </c>
      <c r="S444" s="213">
        <f t="shared" si="187"/>
        <v>0</v>
      </c>
      <c r="T444" s="213">
        <f t="shared" si="187"/>
        <v>0</v>
      </c>
      <c r="U444" s="213">
        <f t="shared" si="187"/>
        <v>0</v>
      </c>
      <c r="V444" s="213">
        <f t="shared" si="187"/>
        <v>0</v>
      </c>
      <c r="W444" s="213">
        <f t="shared" si="187"/>
        <v>0</v>
      </c>
      <c r="X444" s="213">
        <f t="shared" si="187"/>
        <v>0</v>
      </c>
      <c r="Y444" s="213">
        <f t="shared" si="187"/>
        <v>0</v>
      </c>
      <c r="Z444" s="213">
        <f t="shared" si="187"/>
        <v>0</v>
      </c>
      <c r="AA444" s="213">
        <f t="shared" si="187"/>
        <v>0</v>
      </c>
      <c r="AB444" s="213">
        <f t="shared" si="187"/>
        <v>0</v>
      </c>
      <c r="AC444" s="213">
        <f t="shared" si="187"/>
        <v>0</v>
      </c>
      <c r="AD444" s="213">
        <f t="shared" si="187"/>
        <v>0</v>
      </c>
      <c r="AE444" s="213">
        <f t="shared" si="187"/>
        <v>0</v>
      </c>
      <c r="AF444" s="213">
        <f t="shared" si="187"/>
        <v>0</v>
      </c>
      <c r="AG444" s="213">
        <f t="shared" si="187"/>
        <v>0</v>
      </c>
      <c r="AH444" s="213">
        <f t="shared" si="187"/>
        <v>0</v>
      </c>
      <c r="AI444" s="213">
        <f t="shared" si="187"/>
        <v>0</v>
      </c>
      <c r="AJ444" s="213">
        <f t="shared" si="187"/>
        <v>0</v>
      </c>
      <c r="AK444" s="213">
        <f t="shared" si="187"/>
        <v>0</v>
      </c>
      <c r="AL444" s="213">
        <f t="shared" si="187"/>
        <v>0</v>
      </c>
      <c r="AM444" s="213">
        <f t="shared" si="187"/>
        <v>0</v>
      </c>
      <c r="AN444" s="213">
        <f t="shared" si="187"/>
        <v>0</v>
      </c>
      <c r="AO444" s="213">
        <f t="shared" si="187"/>
        <v>0</v>
      </c>
      <c r="AP444" s="213">
        <f t="shared" si="187"/>
        <v>0</v>
      </c>
    </row>
    <row r="445" spans="1:42" x14ac:dyDescent="0.2">
      <c r="A445" s="16">
        <f t="shared" si="185"/>
        <v>5</v>
      </c>
      <c r="C445" s="213">
        <f t="shared" ref="C445:AP445" si="188">C309</f>
        <v>0</v>
      </c>
      <c r="D445" s="213">
        <f t="shared" si="188"/>
        <v>0</v>
      </c>
      <c r="E445" s="213">
        <f t="shared" si="188"/>
        <v>0</v>
      </c>
      <c r="F445" s="213">
        <f t="shared" si="188"/>
        <v>0</v>
      </c>
      <c r="G445" s="213">
        <f t="shared" si="188"/>
        <v>0</v>
      </c>
      <c r="H445" s="213">
        <f t="shared" si="188"/>
        <v>0</v>
      </c>
      <c r="I445" s="213">
        <f t="shared" si="188"/>
        <v>0</v>
      </c>
      <c r="J445" s="213">
        <f t="shared" si="188"/>
        <v>0</v>
      </c>
      <c r="K445" s="213">
        <f t="shared" si="188"/>
        <v>0</v>
      </c>
      <c r="L445" s="213">
        <f t="shared" si="188"/>
        <v>0</v>
      </c>
      <c r="M445" s="213">
        <f t="shared" si="188"/>
        <v>0</v>
      </c>
      <c r="N445" s="213">
        <f t="shared" si="188"/>
        <v>0</v>
      </c>
      <c r="O445" s="213">
        <f t="shared" si="188"/>
        <v>0</v>
      </c>
      <c r="P445" s="213">
        <f t="shared" si="188"/>
        <v>0</v>
      </c>
      <c r="Q445" s="213">
        <f t="shared" si="188"/>
        <v>0</v>
      </c>
      <c r="R445" s="213">
        <f t="shared" si="188"/>
        <v>0</v>
      </c>
      <c r="S445" s="213">
        <f t="shared" si="188"/>
        <v>0</v>
      </c>
      <c r="T445" s="213">
        <f t="shared" si="188"/>
        <v>0</v>
      </c>
      <c r="U445" s="213">
        <f t="shared" si="188"/>
        <v>0</v>
      </c>
      <c r="V445" s="213">
        <f t="shared" si="188"/>
        <v>0</v>
      </c>
      <c r="W445" s="213">
        <f t="shared" si="188"/>
        <v>0</v>
      </c>
      <c r="X445" s="213">
        <f t="shared" si="188"/>
        <v>0</v>
      </c>
      <c r="Y445" s="213">
        <f t="shared" si="188"/>
        <v>0</v>
      </c>
      <c r="Z445" s="213">
        <f t="shared" si="188"/>
        <v>0</v>
      </c>
      <c r="AA445" s="213">
        <f t="shared" si="188"/>
        <v>0</v>
      </c>
      <c r="AB445" s="213">
        <f t="shared" si="188"/>
        <v>0</v>
      </c>
      <c r="AC445" s="213">
        <f t="shared" si="188"/>
        <v>0</v>
      </c>
      <c r="AD445" s="213">
        <f t="shared" si="188"/>
        <v>0</v>
      </c>
      <c r="AE445" s="213">
        <f t="shared" si="188"/>
        <v>0</v>
      </c>
      <c r="AF445" s="213">
        <f t="shared" si="188"/>
        <v>0</v>
      </c>
      <c r="AG445" s="213">
        <f t="shared" si="188"/>
        <v>0</v>
      </c>
      <c r="AH445" s="213">
        <f t="shared" si="188"/>
        <v>0</v>
      </c>
      <c r="AI445" s="213">
        <f t="shared" si="188"/>
        <v>0</v>
      </c>
      <c r="AJ445" s="213">
        <f t="shared" si="188"/>
        <v>0</v>
      </c>
      <c r="AK445" s="213">
        <f t="shared" si="188"/>
        <v>0</v>
      </c>
      <c r="AL445" s="213">
        <f t="shared" si="188"/>
        <v>0</v>
      </c>
      <c r="AM445" s="213">
        <f t="shared" si="188"/>
        <v>0</v>
      </c>
      <c r="AN445" s="213">
        <f t="shared" si="188"/>
        <v>0</v>
      </c>
      <c r="AO445" s="213">
        <f t="shared" si="188"/>
        <v>0</v>
      </c>
      <c r="AP445" s="213">
        <f t="shared" si="188"/>
        <v>0</v>
      </c>
    </row>
    <row r="446" spans="1:42" x14ac:dyDescent="0.2">
      <c r="A446" s="16">
        <f t="shared" si="185"/>
        <v>6</v>
      </c>
      <c r="C446" s="213">
        <f t="shared" ref="C446:AP446" si="189">C310</f>
        <v>0</v>
      </c>
      <c r="D446" s="213">
        <f t="shared" si="189"/>
        <v>0</v>
      </c>
      <c r="E446" s="213">
        <f t="shared" si="189"/>
        <v>0</v>
      </c>
      <c r="F446" s="213">
        <f t="shared" si="189"/>
        <v>0</v>
      </c>
      <c r="G446" s="213">
        <f t="shared" si="189"/>
        <v>0</v>
      </c>
      <c r="H446" s="213">
        <f t="shared" si="189"/>
        <v>0</v>
      </c>
      <c r="I446" s="213">
        <f t="shared" si="189"/>
        <v>0</v>
      </c>
      <c r="J446" s="213">
        <f t="shared" si="189"/>
        <v>0</v>
      </c>
      <c r="K446" s="213">
        <f t="shared" si="189"/>
        <v>0</v>
      </c>
      <c r="L446" s="213">
        <f t="shared" si="189"/>
        <v>0</v>
      </c>
      <c r="M446" s="213">
        <f t="shared" si="189"/>
        <v>0</v>
      </c>
      <c r="N446" s="213">
        <f t="shared" si="189"/>
        <v>0</v>
      </c>
      <c r="O446" s="213">
        <f t="shared" si="189"/>
        <v>0</v>
      </c>
      <c r="P446" s="213">
        <f t="shared" si="189"/>
        <v>0</v>
      </c>
      <c r="Q446" s="213">
        <f t="shared" si="189"/>
        <v>0</v>
      </c>
      <c r="R446" s="213">
        <f t="shared" si="189"/>
        <v>0</v>
      </c>
      <c r="S446" s="213">
        <f t="shared" si="189"/>
        <v>0</v>
      </c>
      <c r="T446" s="213">
        <f t="shared" si="189"/>
        <v>0</v>
      </c>
      <c r="U446" s="213">
        <f t="shared" si="189"/>
        <v>0</v>
      </c>
      <c r="V446" s="213">
        <f t="shared" si="189"/>
        <v>0</v>
      </c>
      <c r="W446" s="213">
        <f t="shared" si="189"/>
        <v>0</v>
      </c>
      <c r="X446" s="213">
        <f t="shared" si="189"/>
        <v>0</v>
      </c>
      <c r="Y446" s="213">
        <f t="shared" si="189"/>
        <v>0</v>
      </c>
      <c r="Z446" s="213">
        <f t="shared" si="189"/>
        <v>0</v>
      </c>
      <c r="AA446" s="213">
        <f t="shared" si="189"/>
        <v>0</v>
      </c>
      <c r="AB446" s="213">
        <f t="shared" si="189"/>
        <v>0</v>
      </c>
      <c r="AC446" s="213">
        <f t="shared" si="189"/>
        <v>0</v>
      </c>
      <c r="AD446" s="213">
        <f t="shared" si="189"/>
        <v>0</v>
      </c>
      <c r="AE446" s="213">
        <f t="shared" si="189"/>
        <v>0</v>
      </c>
      <c r="AF446" s="213">
        <f t="shared" si="189"/>
        <v>0</v>
      </c>
      <c r="AG446" s="213">
        <f t="shared" si="189"/>
        <v>0</v>
      </c>
      <c r="AH446" s="213">
        <f t="shared" si="189"/>
        <v>0</v>
      </c>
      <c r="AI446" s="213">
        <f t="shared" si="189"/>
        <v>0</v>
      </c>
      <c r="AJ446" s="213">
        <f t="shared" si="189"/>
        <v>0</v>
      </c>
      <c r="AK446" s="213">
        <f t="shared" si="189"/>
        <v>0</v>
      </c>
      <c r="AL446" s="213">
        <f t="shared" si="189"/>
        <v>0</v>
      </c>
      <c r="AM446" s="213">
        <f t="shared" si="189"/>
        <v>0</v>
      </c>
      <c r="AN446" s="213">
        <f t="shared" si="189"/>
        <v>0</v>
      </c>
      <c r="AO446" s="213">
        <f t="shared" si="189"/>
        <v>0</v>
      </c>
      <c r="AP446" s="213">
        <f t="shared" si="189"/>
        <v>0</v>
      </c>
    </row>
    <row r="447" spans="1:42" x14ac:dyDescent="0.2">
      <c r="A447" s="16">
        <f t="shared" si="185"/>
        <v>7</v>
      </c>
      <c r="C447" s="213">
        <f t="shared" ref="C447:AP447" si="190">C311</f>
        <v>0</v>
      </c>
      <c r="D447" s="213">
        <f t="shared" si="190"/>
        <v>0</v>
      </c>
      <c r="E447" s="213">
        <f t="shared" si="190"/>
        <v>0</v>
      </c>
      <c r="F447" s="213">
        <f t="shared" si="190"/>
        <v>0</v>
      </c>
      <c r="G447" s="213">
        <f t="shared" si="190"/>
        <v>0</v>
      </c>
      <c r="H447" s="213">
        <f t="shared" si="190"/>
        <v>0</v>
      </c>
      <c r="I447" s="213">
        <f t="shared" si="190"/>
        <v>0</v>
      </c>
      <c r="J447" s="213">
        <f t="shared" si="190"/>
        <v>0</v>
      </c>
      <c r="K447" s="213">
        <f t="shared" si="190"/>
        <v>0</v>
      </c>
      <c r="L447" s="213">
        <f t="shared" si="190"/>
        <v>0</v>
      </c>
      <c r="M447" s="213">
        <f t="shared" si="190"/>
        <v>0</v>
      </c>
      <c r="N447" s="213">
        <f t="shared" si="190"/>
        <v>0</v>
      </c>
      <c r="O447" s="213">
        <f t="shared" si="190"/>
        <v>0</v>
      </c>
      <c r="P447" s="213">
        <f t="shared" si="190"/>
        <v>0</v>
      </c>
      <c r="Q447" s="213">
        <f t="shared" si="190"/>
        <v>0</v>
      </c>
      <c r="R447" s="213">
        <f t="shared" si="190"/>
        <v>0</v>
      </c>
      <c r="S447" s="213">
        <f t="shared" si="190"/>
        <v>0</v>
      </c>
      <c r="T447" s="213">
        <f t="shared" si="190"/>
        <v>0</v>
      </c>
      <c r="U447" s="213">
        <f t="shared" si="190"/>
        <v>0</v>
      </c>
      <c r="V447" s="213">
        <f t="shared" si="190"/>
        <v>0</v>
      </c>
      <c r="W447" s="213">
        <f t="shared" si="190"/>
        <v>0</v>
      </c>
      <c r="X447" s="213">
        <f t="shared" si="190"/>
        <v>0</v>
      </c>
      <c r="Y447" s="213">
        <f t="shared" si="190"/>
        <v>0</v>
      </c>
      <c r="Z447" s="213">
        <f t="shared" si="190"/>
        <v>0</v>
      </c>
      <c r="AA447" s="213">
        <f t="shared" si="190"/>
        <v>0</v>
      </c>
      <c r="AB447" s="213">
        <f t="shared" si="190"/>
        <v>0</v>
      </c>
      <c r="AC447" s="213">
        <f t="shared" si="190"/>
        <v>0</v>
      </c>
      <c r="AD447" s="213">
        <f t="shared" si="190"/>
        <v>0</v>
      </c>
      <c r="AE447" s="213">
        <f t="shared" si="190"/>
        <v>0</v>
      </c>
      <c r="AF447" s="213">
        <f t="shared" si="190"/>
        <v>0</v>
      </c>
      <c r="AG447" s="213">
        <f t="shared" si="190"/>
        <v>0</v>
      </c>
      <c r="AH447" s="213">
        <f t="shared" si="190"/>
        <v>0</v>
      </c>
      <c r="AI447" s="213">
        <f t="shared" si="190"/>
        <v>0</v>
      </c>
      <c r="AJ447" s="213">
        <f t="shared" si="190"/>
        <v>0</v>
      </c>
      <c r="AK447" s="213">
        <f t="shared" si="190"/>
        <v>0</v>
      </c>
      <c r="AL447" s="213">
        <f t="shared" si="190"/>
        <v>0</v>
      </c>
      <c r="AM447" s="213">
        <f t="shared" si="190"/>
        <v>0</v>
      </c>
      <c r="AN447" s="213">
        <f t="shared" si="190"/>
        <v>0</v>
      </c>
      <c r="AO447" s="213">
        <f t="shared" si="190"/>
        <v>0</v>
      </c>
      <c r="AP447" s="213">
        <f t="shared" si="190"/>
        <v>0</v>
      </c>
    </row>
    <row r="448" spans="1:42" x14ac:dyDescent="0.2">
      <c r="A448" s="16">
        <f t="shared" si="185"/>
        <v>8</v>
      </c>
      <c r="C448" s="213">
        <f t="shared" ref="C448:AP448" si="191">C312</f>
        <v>0</v>
      </c>
      <c r="D448" s="213">
        <f t="shared" si="191"/>
        <v>0</v>
      </c>
      <c r="E448" s="213">
        <f t="shared" si="191"/>
        <v>0</v>
      </c>
      <c r="F448" s="213">
        <f t="shared" si="191"/>
        <v>0</v>
      </c>
      <c r="G448" s="213">
        <f t="shared" si="191"/>
        <v>0</v>
      </c>
      <c r="H448" s="213">
        <f t="shared" si="191"/>
        <v>0</v>
      </c>
      <c r="I448" s="213">
        <f t="shared" si="191"/>
        <v>0</v>
      </c>
      <c r="J448" s="213">
        <f t="shared" si="191"/>
        <v>0</v>
      </c>
      <c r="K448" s="213">
        <f t="shared" si="191"/>
        <v>0</v>
      </c>
      <c r="L448" s="213">
        <f t="shared" si="191"/>
        <v>0</v>
      </c>
      <c r="M448" s="213">
        <f t="shared" si="191"/>
        <v>0</v>
      </c>
      <c r="N448" s="213">
        <f t="shared" si="191"/>
        <v>0</v>
      </c>
      <c r="O448" s="213">
        <f t="shared" si="191"/>
        <v>0</v>
      </c>
      <c r="P448" s="213">
        <f t="shared" si="191"/>
        <v>0</v>
      </c>
      <c r="Q448" s="213">
        <f t="shared" si="191"/>
        <v>0</v>
      </c>
      <c r="R448" s="213">
        <f t="shared" si="191"/>
        <v>0</v>
      </c>
      <c r="S448" s="213">
        <f t="shared" si="191"/>
        <v>0</v>
      </c>
      <c r="T448" s="213">
        <f t="shared" si="191"/>
        <v>0</v>
      </c>
      <c r="U448" s="213">
        <f t="shared" si="191"/>
        <v>0</v>
      </c>
      <c r="V448" s="213">
        <f t="shared" si="191"/>
        <v>0</v>
      </c>
      <c r="W448" s="213">
        <f t="shared" si="191"/>
        <v>0</v>
      </c>
      <c r="X448" s="213">
        <f t="shared" si="191"/>
        <v>0</v>
      </c>
      <c r="Y448" s="213">
        <f t="shared" si="191"/>
        <v>0</v>
      </c>
      <c r="Z448" s="213">
        <f t="shared" si="191"/>
        <v>0</v>
      </c>
      <c r="AA448" s="213">
        <f t="shared" si="191"/>
        <v>0</v>
      </c>
      <c r="AB448" s="213">
        <f t="shared" si="191"/>
        <v>0</v>
      </c>
      <c r="AC448" s="213">
        <f t="shared" si="191"/>
        <v>0</v>
      </c>
      <c r="AD448" s="213">
        <f t="shared" si="191"/>
        <v>0</v>
      </c>
      <c r="AE448" s="213">
        <f t="shared" si="191"/>
        <v>0</v>
      </c>
      <c r="AF448" s="213">
        <f t="shared" si="191"/>
        <v>0</v>
      </c>
      <c r="AG448" s="213">
        <f t="shared" si="191"/>
        <v>0</v>
      </c>
      <c r="AH448" s="213">
        <f t="shared" si="191"/>
        <v>0</v>
      </c>
      <c r="AI448" s="213">
        <f t="shared" si="191"/>
        <v>0</v>
      </c>
      <c r="AJ448" s="213">
        <f t="shared" si="191"/>
        <v>0</v>
      </c>
      <c r="AK448" s="213">
        <f t="shared" si="191"/>
        <v>0</v>
      </c>
      <c r="AL448" s="213">
        <f t="shared" si="191"/>
        <v>0</v>
      </c>
      <c r="AM448" s="213">
        <f t="shared" si="191"/>
        <v>0</v>
      </c>
      <c r="AN448" s="213">
        <f t="shared" si="191"/>
        <v>0</v>
      </c>
      <c r="AO448" s="213">
        <f t="shared" si="191"/>
        <v>0</v>
      </c>
      <c r="AP448" s="213">
        <f t="shared" si="191"/>
        <v>0</v>
      </c>
    </row>
    <row r="449" spans="1:42" x14ac:dyDescent="0.2">
      <c r="A449" s="16">
        <f>A448+1</f>
        <v>9</v>
      </c>
      <c r="C449" s="213">
        <f t="shared" ref="C449:AP449" si="192">C313</f>
        <v>0</v>
      </c>
      <c r="D449" s="213">
        <f t="shared" si="192"/>
        <v>0</v>
      </c>
      <c r="E449" s="213">
        <f t="shared" si="192"/>
        <v>0</v>
      </c>
      <c r="F449" s="213">
        <f t="shared" si="192"/>
        <v>0</v>
      </c>
      <c r="G449" s="213">
        <f t="shared" si="192"/>
        <v>0</v>
      </c>
      <c r="H449" s="213">
        <f t="shared" si="192"/>
        <v>0</v>
      </c>
      <c r="I449" s="213">
        <f t="shared" si="192"/>
        <v>0</v>
      </c>
      <c r="J449" s="213">
        <f t="shared" si="192"/>
        <v>0</v>
      </c>
      <c r="K449" s="213">
        <f t="shared" si="192"/>
        <v>0</v>
      </c>
      <c r="L449" s="213">
        <f t="shared" si="192"/>
        <v>0</v>
      </c>
      <c r="M449" s="213">
        <f t="shared" si="192"/>
        <v>0</v>
      </c>
      <c r="N449" s="213">
        <f t="shared" si="192"/>
        <v>0</v>
      </c>
      <c r="O449" s="213">
        <f t="shared" si="192"/>
        <v>0</v>
      </c>
      <c r="P449" s="213">
        <f t="shared" si="192"/>
        <v>0</v>
      </c>
      <c r="Q449" s="213">
        <f t="shared" si="192"/>
        <v>0</v>
      </c>
      <c r="R449" s="213">
        <f t="shared" si="192"/>
        <v>0</v>
      </c>
      <c r="S449" s="213">
        <f t="shared" si="192"/>
        <v>0</v>
      </c>
      <c r="T449" s="213">
        <f t="shared" si="192"/>
        <v>0</v>
      </c>
      <c r="U449" s="213">
        <f t="shared" si="192"/>
        <v>0</v>
      </c>
      <c r="V449" s="213">
        <f t="shared" si="192"/>
        <v>0</v>
      </c>
      <c r="W449" s="213">
        <f t="shared" si="192"/>
        <v>0</v>
      </c>
      <c r="X449" s="213">
        <f t="shared" si="192"/>
        <v>0</v>
      </c>
      <c r="Y449" s="213">
        <f t="shared" si="192"/>
        <v>0</v>
      </c>
      <c r="Z449" s="213">
        <f t="shared" si="192"/>
        <v>0</v>
      </c>
      <c r="AA449" s="213">
        <f t="shared" si="192"/>
        <v>0</v>
      </c>
      <c r="AB449" s="213">
        <f t="shared" si="192"/>
        <v>0</v>
      </c>
      <c r="AC449" s="213">
        <f t="shared" si="192"/>
        <v>0</v>
      </c>
      <c r="AD449" s="213">
        <f t="shared" si="192"/>
        <v>0</v>
      </c>
      <c r="AE449" s="213">
        <f t="shared" si="192"/>
        <v>0</v>
      </c>
      <c r="AF449" s="213">
        <f t="shared" si="192"/>
        <v>0</v>
      </c>
      <c r="AG449" s="213">
        <f t="shared" si="192"/>
        <v>0</v>
      </c>
      <c r="AH449" s="213">
        <f t="shared" si="192"/>
        <v>0</v>
      </c>
      <c r="AI449" s="213">
        <f t="shared" si="192"/>
        <v>0</v>
      </c>
      <c r="AJ449" s="213">
        <f t="shared" si="192"/>
        <v>0</v>
      </c>
      <c r="AK449" s="213">
        <f t="shared" si="192"/>
        <v>0</v>
      </c>
      <c r="AL449" s="213">
        <f t="shared" si="192"/>
        <v>0</v>
      </c>
      <c r="AM449" s="213">
        <f t="shared" si="192"/>
        <v>0</v>
      </c>
      <c r="AN449" s="213">
        <f t="shared" si="192"/>
        <v>0</v>
      </c>
      <c r="AO449" s="213">
        <f t="shared" si="192"/>
        <v>0</v>
      </c>
      <c r="AP449" s="213">
        <f t="shared" si="192"/>
        <v>0</v>
      </c>
    </row>
    <row r="450" spans="1:42" x14ac:dyDescent="0.2">
      <c r="A450" s="16">
        <f t="shared" ref="A450" si="193">A449+1</f>
        <v>10</v>
      </c>
      <c r="C450" s="213">
        <f t="shared" ref="C450:AP450" si="194">C314</f>
        <v>0</v>
      </c>
      <c r="D450" s="213">
        <f t="shared" si="194"/>
        <v>0</v>
      </c>
      <c r="E450" s="213">
        <f t="shared" si="194"/>
        <v>0</v>
      </c>
      <c r="F450" s="213">
        <f t="shared" si="194"/>
        <v>0</v>
      </c>
      <c r="G450" s="213">
        <f t="shared" si="194"/>
        <v>0</v>
      </c>
      <c r="H450" s="213">
        <f t="shared" si="194"/>
        <v>0</v>
      </c>
      <c r="I450" s="213">
        <f t="shared" si="194"/>
        <v>0</v>
      </c>
      <c r="J450" s="213">
        <f t="shared" si="194"/>
        <v>0</v>
      </c>
      <c r="K450" s="213">
        <f t="shared" si="194"/>
        <v>0</v>
      </c>
      <c r="L450" s="213">
        <f t="shared" si="194"/>
        <v>0</v>
      </c>
      <c r="M450" s="213">
        <f t="shared" si="194"/>
        <v>0</v>
      </c>
      <c r="N450" s="213">
        <f t="shared" si="194"/>
        <v>0</v>
      </c>
      <c r="O450" s="213">
        <f t="shared" si="194"/>
        <v>0</v>
      </c>
      <c r="P450" s="213">
        <f t="shared" si="194"/>
        <v>0</v>
      </c>
      <c r="Q450" s="213">
        <f t="shared" si="194"/>
        <v>0</v>
      </c>
      <c r="R450" s="213">
        <f t="shared" si="194"/>
        <v>0</v>
      </c>
      <c r="S450" s="213">
        <f t="shared" si="194"/>
        <v>0</v>
      </c>
      <c r="T450" s="213">
        <f t="shared" si="194"/>
        <v>0</v>
      </c>
      <c r="U450" s="213">
        <f t="shared" si="194"/>
        <v>0</v>
      </c>
      <c r="V450" s="213">
        <f t="shared" si="194"/>
        <v>0</v>
      </c>
      <c r="W450" s="213">
        <f t="shared" si="194"/>
        <v>0</v>
      </c>
      <c r="X450" s="213">
        <f t="shared" si="194"/>
        <v>0</v>
      </c>
      <c r="Y450" s="213">
        <f t="shared" si="194"/>
        <v>0</v>
      </c>
      <c r="Z450" s="213">
        <f t="shared" si="194"/>
        <v>0</v>
      </c>
      <c r="AA450" s="213">
        <f t="shared" si="194"/>
        <v>0</v>
      </c>
      <c r="AB450" s="213">
        <f t="shared" si="194"/>
        <v>0</v>
      </c>
      <c r="AC450" s="213">
        <f t="shared" si="194"/>
        <v>0</v>
      </c>
      <c r="AD450" s="213">
        <f t="shared" si="194"/>
        <v>0</v>
      </c>
      <c r="AE450" s="213">
        <f t="shared" si="194"/>
        <v>0</v>
      </c>
      <c r="AF450" s="213">
        <f t="shared" si="194"/>
        <v>0</v>
      </c>
      <c r="AG450" s="213">
        <f t="shared" si="194"/>
        <v>0</v>
      </c>
      <c r="AH450" s="213">
        <f t="shared" si="194"/>
        <v>0</v>
      </c>
      <c r="AI450" s="213">
        <f t="shared" si="194"/>
        <v>0</v>
      </c>
      <c r="AJ450" s="213">
        <f t="shared" si="194"/>
        <v>0</v>
      </c>
      <c r="AK450" s="213">
        <f t="shared" si="194"/>
        <v>0</v>
      </c>
      <c r="AL450" s="213">
        <f t="shared" si="194"/>
        <v>0</v>
      </c>
      <c r="AM450" s="213">
        <f t="shared" si="194"/>
        <v>0</v>
      </c>
      <c r="AN450" s="213">
        <f t="shared" si="194"/>
        <v>0</v>
      </c>
      <c r="AO450" s="213">
        <f t="shared" si="194"/>
        <v>0</v>
      </c>
      <c r="AP450" s="213">
        <f t="shared" si="194"/>
        <v>0</v>
      </c>
    </row>
    <row r="451" spans="1:42" x14ac:dyDescent="0.2">
      <c r="A451" s="3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32" t="s">
        <v>79</v>
      </c>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2">
      <c r="A453" s="16">
        <v>1</v>
      </c>
      <c r="B453" s="233">
        <f t="shared" ref="B453:B462" si="195">SUM(C453:AP453)</f>
        <v>0</v>
      </c>
      <c r="C453" s="235">
        <f t="shared" ref="C453:AP453" si="196">LOOKUP(C441,$B$436:$AP$436,$B$437:$AP$437)*$B626/100</f>
        <v>0</v>
      </c>
      <c r="D453" s="235">
        <f t="shared" si="196"/>
        <v>0</v>
      </c>
      <c r="E453" s="235">
        <f t="shared" si="196"/>
        <v>0</v>
      </c>
      <c r="F453" s="235">
        <f t="shared" si="196"/>
        <v>0</v>
      </c>
      <c r="G453" s="235">
        <f t="shared" si="196"/>
        <v>0</v>
      </c>
      <c r="H453" s="235">
        <f t="shared" si="196"/>
        <v>0</v>
      </c>
      <c r="I453" s="235">
        <f t="shared" si="196"/>
        <v>0</v>
      </c>
      <c r="J453" s="235">
        <f t="shared" si="196"/>
        <v>0</v>
      </c>
      <c r="K453" s="235">
        <f t="shared" si="196"/>
        <v>0</v>
      </c>
      <c r="L453" s="235">
        <f t="shared" si="196"/>
        <v>0</v>
      </c>
      <c r="M453" s="235">
        <f t="shared" si="196"/>
        <v>0</v>
      </c>
      <c r="N453" s="235">
        <f t="shared" si="196"/>
        <v>0</v>
      </c>
      <c r="O453" s="235">
        <f t="shared" si="196"/>
        <v>0</v>
      </c>
      <c r="P453" s="235">
        <f t="shared" si="196"/>
        <v>0</v>
      </c>
      <c r="Q453" s="235">
        <f t="shared" si="196"/>
        <v>0</v>
      </c>
      <c r="R453" s="235">
        <f t="shared" si="196"/>
        <v>0</v>
      </c>
      <c r="S453" s="235">
        <f t="shared" si="196"/>
        <v>0</v>
      </c>
      <c r="T453" s="235">
        <f t="shared" si="196"/>
        <v>0</v>
      </c>
      <c r="U453" s="235">
        <f t="shared" si="196"/>
        <v>0</v>
      </c>
      <c r="V453" s="235">
        <f t="shared" si="196"/>
        <v>0</v>
      </c>
      <c r="W453" s="235">
        <f t="shared" si="196"/>
        <v>0</v>
      </c>
      <c r="X453" s="235">
        <f t="shared" si="196"/>
        <v>0</v>
      </c>
      <c r="Y453" s="235">
        <f t="shared" si="196"/>
        <v>0</v>
      </c>
      <c r="Z453" s="235">
        <f t="shared" si="196"/>
        <v>0</v>
      </c>
      <c r="AA453" s="235">
        <f t="shared" si="196"/>
        <v>0</v>
      </c>
      <c r="AB453" s="235">
        <f t="shared" si="196"/>
        <v>0</v>
      </c>
      <c r="AC453" s="235">
        <f t="shared" si="196"/>
        <v>0</v>
      </c>
      <c r="AD453" s="235">
        <f t="shared" si="196"/>
        <v>0</v>
      </c>
      <c r="AE453" s="235">
        <f t="shared" si="196"/>
        <v>0</v>
      </c>
      <c r="AF453" s="235">
        <f t="shared" si="196"/>
        <v>0</v>
      </c>
      <c r="AG453" s="235">
        <f t="shared" si="196"/>
        <v>0</v>
      </c>
      <c r="AH453" s="235">
        <f t="shared" si="196"/>
        <v>0</v>
      </c>
      <c r="AI453" s="235">
        <f t="shared" si="196"/>
        <v>0</v>
      </c>
      <c r="AJ453" s="235">
        <f t="shared" si="196"/>
        <v>0</v>
      </c>
      <c r="AK453" s="235">
        <f t="shared" si="196"/>
        <v>0</v>
      </c>
      <c r="AL453" s="235">
        <f t="shared" si="196"/>
        <v>0</v>
      </c>
      <c r="AM453" s="235">
        <f t="shared" si="196"/>
        <v>0</v>
      </c>
      <c r="AN453" s="235">
        <f t="shared" si="196"/>
        <v>0</v>
      </c>
      <c r="AO453" s="235">
        <f t="shared" si="196"/>
        <v>0</v>
      </c>
      <c r="AP453" s="235">
        <f t="shared" si="196"/>
        <v>0</v>
      </c>
    </row>
    <row r="454" spans="1:42" x14ac:dyDescent="0.2">
      <c r="A454" s="16">
        <f>A453+1</f>
        <v>2</v>
      </c>
      <c r="B454" s="233">
        <f t="shared" si="195"/>
        <v>0</v>
      </c>
      <c r="C454" s="235">
        <f t="shared" ref="C454:AP454" si="197">LOOKUP(C442,$B$436:$AP$436,$B$437:$AP$437)*$B627/100</f>
        <v>0</v>
      </c>
      <c r="D454" s="235">
        <f t="shared" si="197"/>
        <v>0</v>
      </c>
      <c r="E454" s="235">
        <f t="shared" si="197"/>
        <v>0</v>
      </c>
      <c r="F454" s="235">
        <f t="shared" si="197"/>
        <v>0</v>
      </c>
      <c r="G454" s="235">
        <f t="shared" si="197"/>
        <v>0</v>
      </c>
      <c r="H454" s="235">
        <f t="shared" si="197"/>
        <v>0</v>
      </c>
      <c r="I454" s="235">
        <f t="shared" si="197"/>
        <v>0</v>
      </c>
      <c r="J454" s="235">
        <f t="shared" si="197"/>
        <v>0</v>
      </c>
      <c r="K454" s="235">
        <f t="shared" si="197"/>
        <v>0</v>
      </c>
      <c r="L454" s="235">
        <f t="shared" si="197"/>
        <v>0</v>
      </c>
      <c r="M454" s="235">
        <f t="shared" si="197"/>
        <v>0</v>
      </c>
      <c r="N454" s="235">
        <f t="shared" si="197"/>
        <v>0</v>
      </c>
      <c r="O454" s="235">
        <f t="shared" si="197"/>
        <v>0</v>
      </c>
      <c r="P454" s="235">
        <f t="shared" si="197"/>
        <v>0</v>
      </c>
      <c r="Q454" s="235">
        <f t="shared" si="197"/>
        <v>0</v>
      </c>
      <c r="R454" s="235">
        <f t="shared" si="197"/>
        <v>0</v>
      </c>
      <c r="S454" s="235">
        <f t="shared" si="197"/>
        <v>0</v>
      </c>
      <c r="T454" s="235">
        <f t="shared" si="197"/>
        <v>0</v>
      </c>
      <c r="U454" s="235">
        <f t="shared" si="197"/>
        <v>0</v>
      </c>
      <c r="V454" s="235">
        <f t="shared" si="197"/>
        <v>0</v>
      </c>
      <c r="W454" s="235">
        <f t="shared" si="197"/>
        <v>0</v>
      </c>
      <c r="X454" s="235">
        <f t="shared" si="197"/>
        <v>0</v>
      </c>
      <c r="Y454" s="235">
        <f t="shared" si="197"/>
        <v>0</v>
      </c>
      <c r="Z454" s="235">
        <f t="shared" si="197"/>
        <v>0</v>
      </c>
      <c r="AA454" s="235">
        <f t="shared" si="197"/>
        <v>0</v>
      </c>
      <c r="AB454" s="235">
        <f t="shared" si="197"/>
        <v>0</v>
      </c>
      <c r="AC454" s="235">
        <f t="shared" si="197"/>
        <v>0</v>
      </c>
      <c r="AD454" s="235">
        <f t="shared" si="197"/>
        <v>0</v>
      </c>
      <c r="AE454" s="235">
        <f t="shared" si="197"/>
        <v>0</v>
      </c>
      <c r="AF454" s="235">
        <f t="shared" si="197"/>
        <v>0</v>
      </c>
      <c r="AG454" s="235">
        <f t="shared" si="197"/>
        <v>0</v>
      </c>
      <c r="AH454" s="235">
        <f t="shared" si="197"/>
        <v>0</v>
      </c>
      <c r="AI454" s="235">
        <f t="shared" si="197"/>
        <v>0</v>
      </c>
      <c r="AJ454" s="235">
        <f t="shared" si="197"/>
        <v>0</v>
      </c>
      <c r="AK454" s="235">
        <f t="shared" si="197"/>
        <v>0</v>
      </c>
      <c r="AL454" s="235">
        <f t="shared" si="197"/>
        <v>0</v>
      </c>
      <c r="AM454" s="235">
        <f t="shared" si="197"/>
        <v>0</v>
      </c>
      <c r="AN454" s="235">
        <f t="shared" si="197"/>
        <v>0</v>
      </c>
      <c r="AO454" s="235">
        <f t="shared" si="197"/>
        <v>0</v>
      </c>
      <c r="AP454" s="235">
        <f t="shared" si="197"/>
        <v>0</v>
      </c>
    </row>
    <row r="455" spans="1:42" x14ac:dyDescent="0.2">
      <c r="A455" s="16">
        <f t="shared" ref="A455:A460" si="198">A454+1</f>
        <v>3</v>
      </c>
      <c r="B455" s="233">
        <f t="shared" si="195"/>
        <v>0</v>
      </c>
      <c r="C455" s="235">
        <f t="shared" ref="C455:AP455" si="199">LOOKUP(C443,$B$436:$AP$436,$B$437:$AP$437)*$B628/100</f>
        <v>0</v>
      </c>
      <c r="D455" s="235">
        <f t="shared" si="199"/>
        <v>0</v>
      </c>
      <c r="E455" s="235">
        <f t="shared" si="199"/>
        <v>0</v>
      </c>
      <c r="F455" s="235">
        <f t="shared" si="199"/>
        <v>0</v>
      </c>
      <c r="G455" s="235">
        <f t="shared" si="199"/>
        <v>0</v>
      </c>
      <c r="H455" s="235">
        <f t="shared" si="199"/>
        <v>0</v>
      </c>
      <c r="I455" s="235">
        <f t="shared" si="199"/>
        <v>0</v>
      </c>
      <c r="J455" s="235">
        <f t="shared" si="199"/>
        <v>0</v>
      </c>
      <c r="K455" s="235">
        <f t="shared" si="199"/>
        <v>0</v>
      </c>
      <c r="L455" s="235">
        <f t="shared" si="199"/>
        <v>0</v>
      </c>
      <c r="M455" s="235">
        <f t="shared" si="199"/>
        <v>0</v>
      </c>
      <c r="N455" s="235">
        <f t="shared" si="199"/>
        <v>0</v>
      </c>
      <c r="O455" s="235">
        <f t="shared" si="199"/>
        <v>0</v>
      </c>
      <c r="P455" s="235">
        <f t="shared" si="199"/>
        <v>0</v>
      </c>
      <c r="Q455" s="235">
        <f t="shared" si="199"/>
        <v>0</v>
      </c>
      <c r="R455" s="235">
        <f t="shared" si="199"/>
        <v>0</v>
      </c>
      <c r="S455" s="235">
        <f t="shared" si="199"/>
        <v>0</v>
      </c>
      <c r="T455" s="235">
        <f t="shared" si="199"/>
        <v>0</v>
      </c>
      <c r="U455" s="235">
        <f t="shared" si="199"/>
        <v>0</v>
      </c>
      <c r="V455" s="235">
        <f t="shared" si="199"/>
        <v>0</v>
      </c>
      <c r="W455" s="235">
        <f t="shared" si="199"/>
        <v>0</v>
      </c>
      <c r="X455" s="235">
        <f t="shared" si="199"/>
        <v>0</v>
      </c>
      <c r="Y455" s="235">
        <f t="shared" si="199"/>
        <v>0</v>
      </c>
      <c r="Z455" s="235">
        <f t="shared" si="199"/>
        <v>0</v>
      </c>
      <c r="AA455" s="235">
        <f t="shared" si="199"/>
        <v>0</v>
      </c>
      <c r="AB455" s="235">
        <f t="shared" si="199"/>
        <v>0</v>
      </c>
      <c r="AC455" s="235">
        <f t="shared" si="199"/>
        <v>0</v>
      </c>
      <c r="AD455" s="235">
        <f t="shared" si="199"/>
        <v>0</v>
      </c>
      <c r="AE455" s="235">
        <f t="shared" si="199"/>
        <v>0</v>
      </c>
      <c r="AF455" s="235">
        <f t="shared" si="199"/>
        <v>0</v>
      </c>
      <c r="AG455" s="235">
        <f t="shared" si="199"/>
        <v>0</v>
      </c>
      <c r="AH455" s="235">
        <f t="shared" si="199"/>
        <v>0</v>
      </c>
      <c r="AI455" s="235">
        <f t="shared" si="199"/>
        <v>0</v>
      </c>
      <c r="AJ455" s="235">
        <f t="shared" si="199"/>
        <v>0</v>
      </c>
      <c r="AK455" s="235">
        <f t="shared" si="199"/>
        <v>0</v>
      </c>
      <c r="AL455" s="235">
        <f t="shared" si="199"/>
        <v>0</v>
      </c>
      <c r="AM455" s="235">
        <f t="shared" si="199"/>
        <v>0</v>
      </c>
      <c r="AN455" s="235">
        <f t="shared" si="199"/>
        <v>0</v>
      </c>
      <c r="AO455" s="235">
        <f t="shared" si="199"/>
        <v>0</v>
      </c>
      <c r="AP455" s="235">
        <f t="shared" si="199"/>
        <v>0</v>
      </c>
    </row>
    <row r="456" spans="1:42" x14ac:dyDescent="0.2">
      <c r="A456" s="16">
        <f t="shared" si="198"/>
        <v>4</v>
      </c>
      <c r="B456" s="233">
        <f t="shared" si="195"/>
        <v>0</v>
      </c>
      <c r="C456" s="235">
        <f t="shared" ref="C456:AP456" si="200">LOOKUP(C444,$B$436:$AP$436,$B$437:$AP$437)*$B629/100</f>
        <v>0</v>
      </c>
      <c r="D456" s="235">
        <f t="shared" si="200"/>
        <v>0</v>
      </c>
      <c r="E456" s="235">
        <f t="shared" si="200"/>
        <v>0</v>
      </c>
      <c r="F456" s="235">
        <f t="shared" si="200"/>
        <v>0</v>
      </c>
      <c r="G456" s="235">
        <f t="shared" si="200"/>
        <v>0</v>
      </c>
      <c r="H456" s="235">
        <f t="shared" si="200"/>
        <v>0</v>
      </c>
      <c r="I456" s="235">
        <f t="shared" si="200"/>
        <v>0</v>
      </c>
      <c r="J456" s="235">
        <f t="shared" si="200"/>
        <v>0</v>
      </c>
      <c r="K456" s="235">
        <f t="shared" si="200"/>
        <v>0</v>
      </c>
      <c r="L456" s="235">
        <f t="shared" si="200"/>
        <v>0</v>
      </c>
      <c r="M456" s="235">
        <f t="shared" si="200"/>
        <v>0</v>
      </c>
      <c r="N456" s="235">
        <f t="shared" si="200"/>
        <v>0</v>
      </c>
      <c r="O456" s="235">
        <f t="shared" si="200"/>
        <v>0</v>
      </c>
      <c r="P456" s="235">
        <f t="shared" si="200"/>
        <v>0</v>
      </c>
      <c r="Q456" s="235">
        <f t="shared" si="200"/>
        <v>0</v>
      </c>
      <c r="R456" s="235">
        <f t="shared" si="200"/>
        <v>0</v>
      </c>
      <c r="S456" s="235">
        <f t="shared" si="200"/>
        <v>0</v>
      </c>
      <c r="T456" s="235">
        <f t="shared" si="200"/>
        <v>0</v>
      </c>
      <c r="U456" s="235">
        <f t="shared" si="200"/>
        <v>0</v>
      </c>
      <c r="V456" s="235">
        <f t="shared" si="200"/>
        <v>0</v>
      </c>
      <c r="W456" s="235">
        <f t="shared" si="200"/>
        <v>0</v>
      </c>
      <c r="X456" s="235">
        <f t="shared" si="200"/>
        <v>0</v>
      </c>
      <c r="Y456" s="235">
        <f t="shared" si="200"/>
        <v>0</v>
      </c>
      <c r="Z456" s="235">
        <f t="shared" si="200"/>
        <v>0</v>
      </c>
      <c r="AA456" s="235">
        <f t="shared" si="200"/>
        <v>0</v>
      </c>
      <c r="AB456" s="235">
        <f t="shared" si="200"/>
        <v>0</v>
      </c>
      <c r="AC456" s="235">
        <f t="shared" si="200"/>
        <v>0</v>
      </c>
      <c r="AD456" s="235">
        <f t="shared" si="200"/>
        <v>0</v>
      </c>
      <c r="AE456" s="235">
        <f t="shared" si="200"/>
        <v>0</v>
      </c>
      <c r="AF456" s="235">
        <f t="shared" si="200"/>
        <v>0</v>
      </c>
      <c r="AG456" s="235">
        <f t="shared" si="200"/>
        <v>0</v>
      </c>
      <c r="AH456" s="235">
        <f t="shared" si="200"/>
        <v>0</v>
      </c>
      <c r="AI456" s="235">
        <f t="shared" si="200"/>
        <v>0</v>
      </c>
      <c r="AJ456" s="235">
        <f t="shared" si="200"/>
        <v>0</v>
      </c>
      <c r="AK456" s="235">
        <f t="shared" si="200"/>
        <v>0</v>
      </c>
      <c r="AL456" s="235">
        <f t="shared" si="200"/>
        <v>0</v>
      </c>
      <c r="AM456" s="235">
        <f t="shared" si="200"/>
        <v>0</v>
      </c>
      <c r="AN456" s="235">
        <f t="shared" si="200"/>
        <v>0</v>
      </c>
      <c r="AO456" s="235">
        <f t="shared" si="200"/>
        <v>0</v>
      </c>
      <c r="AP456" s="235">
        <f t="shared" si="200"/>
        <v>0</v>
      </c>
    </row>
    <row r="457" spans="1:42" x14ac:dyDescent="0.2">
      <c r="A457" s="16">
        <f t="shared" si="198"/>
        <v>5</v>
      </c>
      <c r="B457" s="233">
        <f t="shared" si="195"/>
        <v>0</v>
      </c>
      <c r="C457" s="235">
        <f t="shared" ref="C457:AP457" si="201">LOOKUP(C445,$B$436:$AP$436,$B$437:$AP$437)*$B630/100</f>
        <v>0</v>
      </c>
      <c r="D457" s="235">
        <f t="shared" si="201"/>
        <v>0</v>
      </c>
      <c r="E457" s="235">
        <f t="shared" si="201"/>
        <v>0</v>
      </c>
      <c r="F457" s="235">
        <f t="shared" si="201"/>
        <v>0</v>
      </c>
      <c r="G457" s="235">
        <f t="shared" si="201"/>
        <v>0</v>
      </c>
      <c r="H457" s="235">
        <f t="shared" si="201"/>
        <v>0</v>
      </c>
      <c r="I457" s="235">
        <f t="shared" si="201"/>
        <v>0</v>
      </c>
      <c r="J457" s="235">
        <f t="shared" si="201"/>
        <v>0</v>
      </c>
      <c r="K457" s="235">
        <f t="shared" si="201"/>
        <v>0</v>
      </c>
      <c r="L457" s="235">
        <f t="shared" si="201"/>
        <v>0</v>
      </c>
      <c r="M457" s="235">
        <f t="shared" si="201"/>
        <v>0</v>
      </c>
      <c r="N457" s="235">
        <f t="shared" si="201"/>
        <v>0</v>
      </c>
      <c r="O457" s="235">
        <f t="shared" si="201"/>
        <v>0</v>
      </c>
      <c r="P457" s="235">
        <f t="shared" si="201"/>
        <v>0</v>
      </c>
      <c r="Q457" s="235">
        <f t="shared" si="201"/>
        <v>0</v>
      </c>
      <c r="R457" s="235">
        <f t="shared" si="201"/>
        <v>0</v>
      </c>
      <c r="S457" s="235">
        <f t="shared" si="201"/>
        <v>0</v>
      </c>
      <c r="T457" s="235">
        <f t="shared" si="201"/>
        <v>0</v>
      </c>
      <c r="U457" s="235">
        <f t="shared" si="201"/>
        <v>0</v>
      </c>
      <c r="V457" s="235">
        <f t="shared" si="201"/>
        <v>0</v>
      </c>
      <c r="W457" s="235">
        <f t="shared" si="201"/>
        <v>0</v>
      </c>
      <c r="X457" s="235">
        <f t="shared" si="201"/>
        <v>0</v>
      </c>
      <c r="Y457" s="235">
        <f t="shared" si="201"/>
        <v>0</v>
      </c>
      <c r="Z457" s="235">
        <f t="shared" si="201"/>
        <v>0</v>
      </c>
      <c r="AA457" s="235">
        <f t="shared" si="201"/>
        <v>0</v>
      </c>
      <c r="AB457" s="235">
        <f t="shared" si="201"/>
        <v>0</v>
      </c>
      <c r="AC457" s="235">
        <f t="shared" si="201"/>
        <v>0</v>
      </c>
      <c r="AD457" s="235">
        <f t="shared" si="201"/>
        <v>0</v>
      </c>
      <c r="AE457" s="235">
        <f t="shared" si="201"/>
        <v>0</v>
      </c>
      <c r="AF457" s="235">
        <f t="shared" si="201"/>
        <v>0</v>
      </c>
      <c r="AG457" s="235">
        <f t="shared" si="201"/>
        <v>0</v>
      </c>
      <c r="AH457" s="235">
        <f t="shared" si="201"/>
        <v>0</v>
      </c>
      <c r="AI457" s="235">
        <f t="shared" si="201"/>
        <v>0</v>
      </c>
      <c r="AJ457" s="235">
        <f t="shared" si="201"/>
        <v>0</v>
      </c>
      <c r="AK457" s="235">
        <f t="shared" si="201"/>
        <v>0</v>
      </c>
      <c r="AL457" s="235">
        <f t="shared" si="201"/>
        <v>0</v>
      </c>
      <c r="AM457" s="235">
        <f t="shared" si="201"/>
        <v>0</v>
      </c>
      <c r="AN457" s="235">
        <f t="shared" si="201"/>
        <v>0</v>
      </c>
      <c r="AO457" s="235">
        <f t="shared" si="201"/>
        <v>0</v>
      </c>
      <c r="AP457" s="235">
        <f t="shared" si="201"/>
        <v>0</v>
      </c>
    </row>
    <row r="458" spans="1:42" x14ac:dyDescent="0.2">
      <c r="A458" s="16">
        <f t="shared" si="198"/>
        <v>6</v>
      </c>
      <c r="B458" s="233">
        <f t="shared" si="195"/>
        <v>0</v>
      </c>
      <c r="C458" s="235">
        <f t="shared" ref="C458:AP458" si="202">LOOKUP(C446,$B$436:$AP$436,$B$437:$AP$437)*$B631/100</f>
        <v>0</v>
      </c>
      <c r="D458" s="235">
        <f t="shared" si="202"/>
        <v>0</v>
      </c>
      <c r="E458" s="235">
        <f t="shared" si="202"/>
        <v>0</v>
      </c>
      <c r="F458" s="235">
        <f t="shared" si="202"/>
        <v>0</v>
      </c>
      <c r="G458" s="235">
        <f t="shared" si="202"/>
        <v>0</v>
      </c>
      <c r="H458" s="235">
        <f t="shared" si="202"/>
        <v>0</v>
      </c>
      <c r="I458" s="235">
        <f t="shared" si="202"/>
        <v>0</v>
      </c>
      <c r="J458" s="235">
        <f t="shared" si="202"/>
        <v>0</v>
      </c>
      <c r="K458" s="235">
        <f t="shared" si="202"/>
        <v>0</v>
      </c>
      <c r="L458" s="235">
        <f t="shared" si="202"/>
        <v>0</v>
      </c>
      <c r="M458" s="235">
        <f t="shared" si="202"/>
        <v>0</v>
      </c>
      <c r="N458" s="235">
        <f t="shared" si="202"/>
        <v>0</v>
      </c>
      <c r="O458" s="235">
        <f t="shared" si="202"/>
        <v>0</v>
      </c>
      <c r="P458" s="235">
        <f t="shared" si="202"/>
        <v>0</v>
      </c>
      <c r="Q458" s="235">
        <f t="shared" si="202"/>
        <v>0</v>
      </c>
      <c r="R458" s="235">
        <f t="shared" si="202"/>
        <v>0</v>
      </c>
      <c r="S458" s="235">
        <f t="shared" si="202"/>
        <v>0</v>
      </c>
      <c r="T458" s="235">
        <f t="shared" si="202"/>
        <v>0</v>
      </c>
      <c r="U458" s="235">
        <f t="shared" si="202"/>
        <v>0</v>
      </c>
      <c r="V458" s="235">
        <f t="shared" si="202"/>
        <v>0</v>
      </c>
      <c r="W458" s="235">
        <f t="shared" si="202"/>
        <v>0</v>
      </c>
      <c r="X458" s="235">
        <f t="shared" si="202"/>
        <v>0</v>
      </c>
      <c r="Y458" s="235">
        <f t="shared" si="202"/>
        <v>0</v>
      </c>
      <c r="Z458" s="235">
        <f t="shared" si="202"/>
        <v>0</v>
      </c>
      <c r="AA458" s="235">
        <f t="shared" si="202"/>
        <v>0</v>
      </c>
      <c r="AB458" s="235">
        <f t="shared" si="202"/>
        <v>0</v>
      </c>
      <c r="AC458" s="235">
        <f t="shared" si="202"/>
        <v>0</v>
      </c>
      <c r="AD458" s="235">
        <f t="shared" si="202"/>
        <v>0</v>
      </c>
      <c r="AE458" s="235">
        <f t="shared" si="202"/>
        <v>0</v>
      </c>
      <c r="AF458" s="235">
        <f t="shared" si="202"/>
        <v>0</v>
      </c>
      <c r="AG458" s="235">
        <f t="shared" si="202"/>
        <v>0</v>
      </c>
      <c r="AH458" s="235">
        <f t="shared" si="202"/>
        <v>0</v>
      </c>
      <c r="AI458" s="235">
        <f t="shared" si="202"/>
        <v>0</v>
      </c>
      <c r="AJ458" s="235">
        <f t="shared" si="202"/>
        <v>0</v>
      </c>
      <c r="AK458" s="235">
        <f t="shared" si="202"/>
        <v>0</v>
      </c>
      <c r="AL458" s="235">
        <f t="shared" si="202"/>
        <v>0</v>
      </c>
      <c r="AM458" s="235">
        <f t="shared" si="202"/>
        <v>0</v>
      </c>
      <c r="AN458" s="235">
        <f t="shared" si="202"/>
        <v>0</v>
      </c>
      <c r="AO458" s="235">
        <f t="shared" si="202"/>
        <v>0</v>
      </c>
      <c r="AP458" s="235">
        <f t="shared" si="202"/>
        <v>0</v>
      </c>
    </row>
    <row r="459" spans="1:42" x14ac:dyDescent="0.2">
      <c r="A459" s="16">
        <f t="shared" si="198"/>
        <v>7</v>
      </c>
      <c r="B459" s="233">
        <f t="shared" si="195"/>
        <v>0</v>
      </c>
      <c r="C459" s="235">
        <f t="shared" ref="C459:AP459" si="203">LOOKUP(C447,$B$436:$AP$436,$B$437:$AP$437)*$B632/100</f>
        <v>0</v>
      </c>
      <c r="D459" s="235">
        <f t="shared" si="203"/>
        <v>0</v>
      </c>
      <c r="E459" s="235">
        <f t="shared" si="203"/>
        <v>0</v>
      </c>
      <c r="F459" s="235">
        <f t="shared" si="203"/>
        <v>0</v>
      </c>
      <c r="G459" s="235">
        <f t="shared" si="203"/>
        <v>0</v>
      </c>
      <c r="H459" s="235">
        <f t="shared" si="203"/>
        <v>0</v>
      </c>
      <c r="I459" s="235">
        <f t="shared" si="203"/>
        <v>0</v>
      </c>
      <c r="J459" s="235">
        <f t="shared" si="203"/>
        <v>0</v>
      </c>
      <c r="K459" s="235">
        <f t="shared" si="203"/>
        <v>0</v>
      </c>
      <c r="L459" s="235">
        <f t="shared" si="203"/>
        <v>0</v>
      </c>
      <c r="M459" s="235">
        <f t="shared" si="203"/>
        <v>0</v>
      </c>
      <c r="N459" s="235">
        <f t="shared" si="203"/>
        <v>0</v>
      </c>
      <c r="O459" s="235">
        <f t="shared" si="203"/>
        <v>0</v>
      </c>
      <c r="P459" s="235">
        <f t="shared" si="203"/>
        <v>0</v>
      </c>
      <c r="Q459" s="235">
        <f t="shared" si="203"/>
        <v>0</v>
      </c>
      <c r="R459" s="235">
        <f t="shared" si="203"/>
        <v>0</v>
      </c>
      <c r="S459" s="235">
        <f t="shared" si="203"/>
        <v>0</v>
      </c>
      <c r="T459" s="235">
        <f t="shared" si="203"/>
        <v>0</v>
      </c>
      <c r="U459" s="235">
        <f t="shared" si="203"/>
        <v>0</v>
      </c>
      <c r="V459" s="235">
        <f t="shared" si="203"/>
        <v>0</v>
      </c>
      <c r="W459" s="235">
        <f t="shared" si="203"/>
        <v>0</v>
      </c>
      <c r="X459" s="235">
        <f t="shared" si="203"/>
        <v>0</v>
      </c>
      <c r="Y459" s="235">
        <f t="shared" si="203"/>
        <v>0</v>
      </c>
      <c r="Z459" s="235">
        <f t="shared" si="203"/>
        <v>0</v>
      </c>
      <c r="AA459" s="235">
        <f t="shared" si="203"/>
        <v>0</v>
      </c>
      <c r="AB459" s="235">
        <f t="shared" si="203"/>
        <v>0</v>
      </c>
      <c r="AC459" s="235">
        <f t="shared" si="203"/>
        <v>0</v>
      </c>
      <c r="AD459" s="235">
        <f t="shared" si="203"/>
        <v>0</v>
      </c>
      <c r="AE459" s="235">
        <f t="shared" si="203"/>
        <v>0</v>
      </c>
      <c r="AF459" s="235">
        <f t="shared" si="203"/>
        <v>0</v>
      </c>
      <c r="AG459" s="235">
        <f t="shared" si="203"/>
        <v>0</v>
      </c>
      <c r="AH459" s="235">
        <f t="shared" si="203"/>
        <v>0</v>
      </c>
      <c r="AI459" s="235">
        <f t="shared" si="203"/>
        <v>0</v>
      </c>
      <c r="AJ459" s="235">
        <f t="shared" si="203"/>
        <v>0</v>
      </c>
      <c r="AK459" s="235">
        <f t="shared" si="203"/>
        <v>0</v>
      </c>
      <c r="AL459" s="235">
        <f t="shared" si="203"/>
        <v>0</v>
      </c>
      <c r="AM459" s="235">
        <f t="shared" si="203"/>
        <v>0</v>
      </c>
      <c r="AN459" s="235">
        <f t="shared" si="203"/>
        <v>0</v>
      </c>
      <c r="AO459" s="235">
        <f t="shared" si="203"/>
        <v>0</v>
      </c>
      <c r="AP459" s="235">
        <f t="shared" si="203"/>
        <v>0</v>
      </c>
    </row>
    <row r="460" spans="1:42" x14ac:dyDescent="0.2">
      <c r="A460" s="16">
        <f t="shared" si="198"/>
        <v>8</v>
      </c>
      <c r="B460" s="233">
        <f t="shared" si="195"/>
        <v>0</v>
      </c>
      <c r="C460" s="235">
        <f t="shared" ref="C460:AP460" si="204">LOOKUP(C448,$B$436:$AP$436,$B$437:$AP$437)*$B633/100</f>
        <v>0</v>
      </c>
      <c r="D460" s="235">
        <f t="shared" si="204"/>
        <v>0</v>
      </c>
      <c r="E460" s="235">
        <f t="shared" si="204"/>
        <v>0</v>
      </c>
      <c r="F460" s="235">
        <f t="shared" si="204"/>
        <v>0</v>
      </c>
      <c r="G460" s="235">
        <f t="shared" si="204"/>
        <v>0</v>
      </c>
      <c r="H460" s="235">
        <f t="shared" si="204"/>
        <v>0</v>
      </c>
      <c r="I460" s="235">
        <f t="shared" si="204"/>
        <v>0</v>
      </c>
      <c r="J460" s="235">
        <f t="shared" si="204"/>
        <v>0</v>
      </c>
      <c r="K460" s="235">
        <f t="shared" si="204"/>
        <v>0</v>
      </c>
      <c r="L460" s="235">
        <f t="shared" si="204"/>
        <v>0</v>
      </c>
      <c r="M460" s="235">
        <f t="shared" si="204"/>
        <v>0</v>
      </c>
      <c r="N460" s="235">
        <f t="shared" si="204"/>
        <v>0</v>
      </c>
      <c r="O460" s="235">
        <f t="shared" si="204"/>
        <v>0</v>
      </c>
      <c r="P460" s="235">
        <f t="shared" si="204"/>
        <v>0</v>
      </c>
      <c r="Q460" s="235">
        <f t="shared" si="204"/>
        <v>0</v>
      </c>
      <c r="R460" s="235">
        <f t="shared" si="204"/>
        <v>0</v>
      </c>
      <c r="S460" s="235">
        <f t="shared" si="204"/>
        <v>0</v>
      </c>
      <c r="T460" s="235">
        <f t="shared" si="204"/>
        <v>0</v>
      </c>
      <c r="U460" s="235">
        <f t="shared" si="204"/>
        <v>0</v>
      </c>
      <c r="V460" s="235">
        <f t="shared" si="204"/>
        <v>0</v>
      </c>
      <c r="W460" s="235">
        <f t="shared" si="204"/>
        <v>0</v>
      </c>
      <c r="X460" s="235">
        <f t="shared" si="204"/>
        <v>0</v>
      </c>
      <c r="Y460" s="235">
        <f t="shared" si="204"/>
        <v>0</v>
      </c>
      <c r="Z460" s="235">
        <f t="shared" si="204"/>
        <v>0</v>
      </c>
      <c r="AA460" s="235">
        <f t="shared" si="204"/>
        <v>0</v>
      </c>
      <c r="AB460" s="235">
        <f t="shared" si="204"/>
        <v>0</v>
      </c>
      <c r="AC460" s="235">
        <f t="shared" si="204"/>
        <v>0</v>
      </c>
      <c r="AD460" s="235">
        <f t="shared" si="204"/>
        <v>0</v>
      </c>
      <c r="AE460" s="235">
        <f t="shared" si="204"/>
        <v>0</v>
      </c>
      <c r="AF460" s="235">
        <f t="shared" si="204"/>
        <v>0</v>
      </c>
      <c r="AG460" s="235">
        <f t="shared" si="204"/>
        <v>0</v>
      </c>
      <c r="AH460" s="235">
        <f t="shared" si="204"/>
        <v>0</v>
      </c>
      <c r="AI460" s="235">
        <f t="shared" si="204"/>
        <v>0</v>
      </c>
      <c r="AJ460" s="235">
        <f t="shared" si="204"/>
        <v>0</v>
      </c>
      <c r="AK460" s="235">
        <f t="shared" si="204"/>
        <v>0</v>
      </c>
      <c r="AL460" s="235">
        <f t="shared" si="204"/>
        <v>0</v>
      </c>
      <c r="AM460" s="235">
        <f t="shared" si="204"/>
        <v>0</v>
      </c>
      <c r="AN460" s="235">
        <f t="shared" si="204"/>
        <v>0</v>
      </c>
      <c r="AO460" s="235">
        <f t="shared" si="204"/>
        <v>0</v>
      </c>
      <c r="AP460" s="235">
        <f t="shared" si="204"/>
        <v>0</v>
      </c>
    </row>
    <row r="461" spans="1:42" x14ac:dyDescent="0.2">
      <c r="A461" s="16">
        <f>A460+1</f>
        <v>9</v>
      </c>
      <c r="B461" s="233">
        <f t="shared" si="195"/>
        <v>0</v>
      </c>
      <c r="C461" s="235">
        <f t="shared" ref="C461:AP461" si="205">LOOKUP(C449,$B$436:$AP$436,$B$437:$AP$437)*$B634/100</f>
        <v>0</v>
      </c>
      <c r="D461" s="235">
        <f t="shared" si="205"/>
        <v>0</v>
      </c>
      <c r="E461" s="235">
        <f t="shared" si="205"/>
        <v>0</v>
      </c>
      <c r="F461" s="235">
        <f t="shared" si="205"/>
        <v>0</v>
      </c>
      <c r="G461" s="235">
        <f t="shared" si="205"/>
        <v>0</v>
      </c>
      <c r="H461" s="235">
        <f t="shared" si="205"/>
        <v>0</v>
      </c>
      <c r="I461" s="235">
        <f t="shared" si="205"/>
        <v>0</v>
      </c>
      <c r="J461" s="235">
        <f t="shared" si="205"/>
        <v>0</v>
      </c>
      <c r="K461" s="235">
        <f t="shared" si="205"/>
        <v>0</v>
      </c>
      <c r="L461" s="235">
        <f t="shared" si="205"/>
        <v>0</v>
      </c>
      <c r="M461" s="235">
        <f t="shared" si="205"/>
        <v>0</v>
      </c>
      <c r="N461" s="235">
        <f t="shared" si="205"/>
        <v>0</v>
      </c>
      <c r="O461" s="235">
        <f t="shared" si="205"/>
        <v>0</v>
      </c>
      <c r="P461" s="235">
        <f t="shared" si="205"/>
        <v>0</v>
      </c>
      <c r="Q461" s="235">
        <f t="shared" si="205"/>
        <v>0</v>
      </c>
      <c r="R461" s="235">
        <f t="shared" si="205"/>
        <v>0</v>
      </c>
      <c r="S461" s="235">
        <f t="shared" si="205"/>
        <v>0</v>
      </c>
      <c r="T461" s="235">
        <f t="shared" si="205"/>
        <v>0</v>
      </c>
      <c r="U461" s="235">
        <f t="shared" si="205"/>
        <v>0</v>
      </c>
      <c r="V461" s="235">
        <f t="shared" si="205"/>
        <v>0</v>
      </c>
      <c r="W461" s="235">
        <f t="shared" si="205"/>
        <v>0</v>
      </c>
      <c r="X461" s="235">
        <f t="shared" si="205"/>
        <v>0</v>
      </c>
      <c r="Y461" s="235">
        <f t="shared" si="205"/>
        <v>0</v>
      </c>
      <c r="Z461" s="235">
        <f t="shared" si="205"/>
        <v>0</v>
      </c>
      <c r="AA461" s="235">
        <f t="shared" si="205"/>
        <v>0</v>
      </c>
      <c r="AB461" s="235">
        <f t="shared" si="205"/>
        <v>0</v>
      </c>
      <c r="AC461" s="235">
        <f t="shared" si="205"/>
        <v>0</v>
      </c>
      <c r="AD461" s="235">
        <f t="shared" si="205"/>
        <v>0</v>
      </c>
      <c r="AE461" s="235">
        <f t="shared" si="205"/>
        <v>0</v>
      </c>
      <c r="AF461" s="235">
        <f t="shared" si="205"/>
        <v>0</v>
      </c>
      <c r="AG461" s="235">
        <f t="shared" si="205"/>
        <v>0</v>
      </c>
      <c r="AH461" s="235">
        <f t="shared" si="205"/>
        <v>0</v>
      </c>
      <c r="AI461" s="235">
        <f t="shared" si="205"/>
        <v>0</v>
      </c>
      <c r="AJ461" s="235">
        <f t="shared" si="205"/>
        <v>0</v>
      </c>
      <c r="AK461" s="235">
        <f t="shared" si="205"/>
        <v>0</v>
      </c>
      <c r="AL461" s="235">
        <f t="shared" si="205"/>
        <v>0</v>
      </c>
      <c r="AM461" s="235">
        <f t="shared" si="205"/>
        <v>0</v>
      </c>
      <c r="AN461" s="235">
        <f t="shared" si="205"/>
        <v>0</v>
      </c>
      <c r="AO461" s="235">
        <f t="shared" si="205"/>
        <v>0</v>
      </c>
      <c r="AP461" s="235">
        <f t="shared" si="205"/>
        <v>0</v>
      </c>
    </row>
    <row r="462" spans="1:42" x14ac:dyDescent="0.2">
      <c r="A462" s="16">
        <f t="shared" ref="A462" si="206">A461+1</f>
        <v>10</v>
      </c>
      <c r="B462" s="233">
        <f t="shared" si="195"/>
        <v>0</v>
      </c>
      <c r="C462" s="235">
        <f t="shared" ref="C462:AP462" si="207">LOOKUP(C450,$B$436:$AP$436,$B$437:$AP$437)*$B635/100</f>
        <v>0</v>
      </c>
      <c r="D462" s="235">
        <f t="shared" si="207"/>
        <v>0</v>
      </c>
      <c r="E462" s="235">
        <f t="shared" si="207"/>
        <v>0</v>
      </c>
      <c r="F462" s="235">
        <f t="shared" si="207"/>
        <v>0</v>
      </c>
      <c r="G462" s="235">
        <f t="shared" si="207"/>
        <v>0</v>
      </c>
      <c r="H462" s="235">
        <f t="shared" si="207"/>
        <v>0</v>
      </c>
      <c r="I462" s="235">
        <f t="shared" si="207"/>
        <v>0</v>
      </c>
      <c r="J462" s="235">
        <f t="shared" si="207"/>
        <v>0</v>
      </c>
      <c r="K462" s="235">
        <f t="shared" si="207"/>
        <v>0</v>
      </c>
      <c r="L462" s="235">
        <f t="shared" si="207"/>
        <v>0</v>
      </c>
      <c r="M462" s="235">
        <f t="shared" si="207"/>
        <v>0</v>
      </c>
      <c r="N462" s="235">
        <f t="shared" si="207"/>
        <v>0</v>
      </c>
      <c r="O462" s="235">
        <f t="shared" si="207"/>
        <v>0</v>
      </c>
      <c r="P462" s="235">
        <f t="shared" si="207"/>
        <v>0</v>
      </c>
      <c r="Q462" s="235">
        <f t="shared" si="207"/>
        <v>0</v>
      </c>
      <c r="R462" s="235">
        <f t="shared" si="207"/>
        <v>0</v>
      </c>
      <c r="S462" s="235">
        <f t="shared" si="207"/>
        <v>0</v>
      </c>
      <c r="T462" s="235">
        <f t="shared" si="207"/>
        <v>0</v>
      </c>
      <c r="U462" s="235">
        <f t="shared" si="207"/>
        <v>0</v>
      </c>
      <c r="V462" s="235">
        <f t="shared" si="207"/>
        <v>0</v>
      </c>
      <c r="W462" s="235">
        <f t="shared" si="207"/>
        <v>0</v>
      </c>
      <c r="X462" s="235">
        <f t="shared" si="207"/>
        <v>0</v>
      </c>
      <c r="Y462" s="235">
        <f t="shared" si="207"/>
        <v>0</v>
      </c>
      <c r="Z462" s="235">
        <f t="shared" si="207"/>
        <v>0</v>
      </c>
      <c r="AA462" s="235">
        <f t="shared" si="207"/>
        <v>0</v>
      </c>
      <c r="AB462" s="235">
        <f t="shared" si="207"/>
        <v>0</v>
      </c>
      <c r="AC462" s="235">
        <f t="shared" si="207"/>
        <v>0</v>
      </c>
      <c r="AD462" s="235">
        <f t="shared" si="207"/>
        <v>0</v>
      </c>
      <c r="AE462" s="235">
        <f t="shared" si="207"/>
        <v>0</v>
      </c>
      <c r="AF462" s="235">
        <f t="shared" si="207"/>
        <v>0</v>
      </c>
      <c r="AG462" s="235">
        <f t="shared" si="207"/>
        <v>0</v>
      </c>
      <c r="AH462" s="235">
        <f t="shared" si="207"/>
        <v>0</v>
      </c>
      <c r="AI462" s="235">
        <f t="shared" si="207"/>
        <v>0</v>
      </c>
      <c r="AJ462" s="235">
        <f t="shared" si="207"/>
        <v>0</v>
      </c>
      <c r="AK462" s="235">
        <f t="shared" si="207"/>
        <v>0</v>
      </c>
      <c r="AL462" s="235">
        <f t="shared" si="207"/>
        <v>0</v>
      </c>
      <c r="AM462" s="235">
        <f t="shared" si="207"/>
        <v>0</v>
      </c>
      <c r="AN462" s="235">
        <f t="shared" si="207"/>
        <v>0</v>
      </c>
      <c r="AO462" s="235">
        <f t="shared" si="207"/>
        <v>0</v>
      </c>
      <c r="AP462" s="235">
        <f t="shared" si="207"/>
        <v>0</v>
      </c>
    </row>
    <row r="463" spans="1:42" s="16" customFormat="1" x14ac:dyDescent="0.2">
      <c r="A463" s="39" t="s">
        <v>13</v>
      </c>
      <c r="B463" s="19"/>
      <c r="C463" s="214">
        <f>SUM(C453:C462)</f>
        <v>0</v>
      </c>
      <c r="D463" s="214">
        <f t="shared" ref="D463:AP463" si="208">SUM(D453:D462)</f>
        <v>0</v>
      </c>
      <c r="E463" s="214">
        <f t="shared" si="208"/>
        <v>0</v>
      </c>
      <c r="F463" s="214">
        <f t="shared" si="208"/>
        <v>0</v>
      </c>
      <c r="G463" s="214">
        <f t="shared" si="208"/>
        <v>0</v>
      </c>
      <c r="H463" s="214">
        <f t="shared" si="208"/>
        <v>0</v>
      </c>
      <c r="I463" s="214">
        <f t="shared" si="208"/>
        <v>0</v>
      </c>
      <c r="J463" s="214">
        <f t="shared" si="208"/>
        <v>0</v>
      </c>
      <c r="K463" s="214">
        <f t="shared" si="208"/>
        <v>0</v>
      </c>
      <c r="L463" s="214">
        <f t="shared" si="208"/>
        <v>0</v>
      </c>
      <c r="M463" s="214">
        <f t="shared" si="208"/>
        <v>0</v>
      </c>
      <c r="N463" s="214">
        <f t="shared" si="208"/>
        <v>0</v>
      </c>
      <c r="O463" s="214">
        <f t="shared" si="208"/>
        <v>0</v>
      </c>
      <c r="P463" s="214">
        <f t="shared" si="208"/>
        <v>0</v>
      </c>
      <c r="Q463" s="214">
        <f t="shared" si="208"/>
        <v>0</v>
      </c>
      <c r="R463" s="214">
        <f t="shared" si="208"/>
        <v>0</v>
      </c>
      <c r="S463" s="214">
        <f t="shared" si="208"/>
        <v>0</v>
      </c>
      <c r="T463" s="214">
        <f t="shared" si="208"/>
        <v>0</v>
      </c>
      <c r="U463" s="214">
        <f t="shared" si="208"/>
        <v>0</v>
      </c>
      <c r="V463" s="214">
        <f t="shared" si="208"/>
        <v>0</v>
      </c>
      <c r="W463" s="214">
        <f t="shared" si="208"/>
        <v>0</v>
      </c>
      <c r="X463" s="214">
        <f t="shared" si="208"/>
        <v>0</v>
      </c>
      <c r="Y463" s="214">
        <f t="shared" si="208"/>
        <v>0</v>
      </c>
      <c r="Z463" s="214">
        <f t="shared" si="208"/>
        <v>0</v>
      </c>
      <c r="AA463" s="214">
        <f t="shared" si="208"/>
        <v>0</v>
      </c>
      <c r="AB463" s="214">
        <f t="shared" si="208"/>
        <v>0</v>
      </c>
      <c r="AC463" s="214">
        <f t="shared" si="208"/>
        <v>0</v>
      </c>
      <c r="AD463" s="214">
        <f t="shared" si="208"/>
        <v>0</v>
      </c>
      <c r="AE463" s="214">
        <f t="shared" si="208"/>
        <v>0</v>
      </c>
      <c r="AF463" s="214">
        <f t="shared" si="208"/>
        <v>0</v>
      </c>
      <c r="AG463" s="214">
        <f t="shared" si="208"/>
        <v>0</v>
      </c>
      <c r="AH463" s="214">
        <f t="shared" si="208"/>
        <v>0</v>
      </c>
      <c r="AI463" s="214">
        <f t="shared" si="208"/>
        <v>0</v>
      </c>
      <c r="AJ463" s="214">
        <f t="shared" si="208"/>
        <v>0</v>
      </c>
      <c r="AK463" s="214">
        <f t="shared" si="208"/>
        <v>0</v>
      </c>
      <c r="AL463" s="214">
        <f t="shared" si="208"/>
        <v>0</v>
      </c>
      <c r="AM463" s="214">
        <f t="shared" si="208"/>
        <v>0</v>
      </c>
      <c r="AN463" s="214">
        <f t="shared" si="208"/>
        <v>0</v>
      </c>
      <c r="AO463" s="214">
        <f t="shared" si="208"/>
        <v>0</v>
      </c>
      <c r="AP463" s="214">
        <f t="shared" si="208"/>
        <v>0</v>
      </c>
    </row>
    <row r="464" spans="1:42" s="16" customFormat="1" x14ac:dyDescent="0.2">
      <c r="A464" s="39"/>
      <c r="B464" s="19"/>
      <c r="C464" s="214"/>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row>
    <row r="465" spans="1:42" x14ac:dyDescent="0.2">
      <c r="A465" s="30" t="s">
        <v>92</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32" t="s">
        <v>75</v>
      </c>
      <c r="C466" s="214"/>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16">
        <v>1</v>
      </c>
      <c r="C467" s="214">
        <f t="shared" ref="C467:AP467" si="209">C330</f>
        <v>0</v>
      </c>
      <c r="D467" s="213">
        <f t="shared" si="209"/>
        <v>0</v>
      </c>
      <c r="E467" s="213">
        <f t="shared" si="209"/>
        <v>0</v>
      </c>
      <c r="F467" s="213">
        <f t="shared" si="209"/>
        <v>0</v>
      </c>
      <c r="G467" s="213">
        <f t="shared" si="209"/>
        <v>0</v>
      </c>
      <c r="H467" s="213">
        <f t="shared" si="209"/>
        <v>0</v>
      </c>
      <c r="I467" s="213">
        <f t="shared" si="209"/>
        <v>0</v>
      </c>
      <c r="J467" s="213">
        <f t="shared" si="209"/>
        <v>0</v>
      </c>
      <c r="K467" s="213">
        <f t="shared" si="209"/>
        <v>0</v>
      </c>
      <c r="L467" s="213">
        <f t="shared" si="209"/>
        <v>0</v>
      </c>
      <c r="M467" s="213">
        <f t="shared" si="209"/>
        <v>0</v>
      </c>
      <c r="N467" s="213">
        <f t="shared" si="209"/>
        <v>0</v>
      </c>
      <c r="O467" s="213">
        <f t="shared" si="209"/>
        <v>0</v>
      </c>
      <c r="P467" s="213">
        <f t="shared" si="209"/>
        <v>0</v>
      </c>
      <c r="Q467" s="213">
        <f t="shared" si="209"/>
        <v>0</v>
      </c>
      <c r="R467" s="213">
        <f t="shared" si="209"/>
        <v>0</v>
      </c>
      <c r="S467" s="213">
        <f t="shared" si="209"/>
        <v>0</v>
      </c>
      <c r="T467" s="213">
        <f t="shared" si="209"/>
        <v>0</v>
      </c>
      <c r="U467" s="213">
        <f t="shared" si="209"/>
        <v>0</v>
      </c>
      <c r="V467" s="213">
        <f t="shared" si="209"/>
        <v>0</v>
      </c>
      <c r="W467" s="213">
        <f t="shared" si="209"/>
        <v>0</v>
      </c>
      <c r="X467" s="213">
        <f t="shared" si="209"/>
        <v>0</v>
      </c>
      <c r="Y467" s="213">
        <f t="shared" si="209"/>
        <v>0</v>
      </c>
      <c r="Z467" s="213">
        <f t="shared" si="209"/>
        <v>0</v>
      </c>
      <c r="AA467" s="213">
        <f t="shared" si="209"/>
        <v>0</v>
      </c>
      <c r="AB467" s="213">
        <f t="shared" si="209"/>
        <v>0</v>
      </c>
      <c r="AC467" s="213">
        <f t="shared" si="209"/>
        <v>0</v>
      </c>
      <c r="AD467" s="213">
        <f t="shared" si="209"/>
        <v>0</v>
      </c>
      <c r="AE467" s="213">
        <f t="shared" si="209"/>
        <v>0</v>
      </c>
      <c r="AF467" s="213">
        <f t="shared" si="209"/>
        <v>0</v>
      </c>
      <c r="AG467" s="213">
        <f t="shared" si="209"/>
        <v>0</v>
      </c>
      <c r="AH467" s="213">
        <f t="shared" si="209"/>
        <v>0</v>
      </c>
      <c r="AI467" s="213">
        <f t="shared" si="209"/>
        <v>0</v>
      </c>
      <c r="AJ467" s="213">
        <f t="shared" si="209"/>
        <v>0</v>
      </c>
      <c r="AK467" s="213">
        <f t="shared" si="209"/>
        <v>0</v>
      </c>
      <c r="AL467" s="213">
        <f t="shared" si="209"/>
        <v>0</v>
      </c>
      <c r="AM467" s="213">
        <f t="shared" si="209"/>
        <v>0</v>
      </c>
      <c r="AN467" s="213">
        <f t="shared" si="209"/>
        <v>0</v>
      </c>
      <c r="AO467" s="213">
        <f t="shared" si="209"/>
        <v>0</v>
      </c>
      <c r="AP467" s="213">
        <f t="shared" si="209"/>
        <v>0</v>
      </c>
    </row>
    <row r="468" spans="1:42" x14ac:dyDescent="0.2">
      <c r="A468" s="16">
        <f>A467+1</f>
        <v>2</v>
      </c>
      <c r="C468" s="214">
        <f t="shared" ref="C468:AP468" si="210">C331</f>
        <v>0</v>
      </c>
      <c r="D468" s="213">
        <f t="shared" si="210"/>
        <v>0</v>
      </c>
      <c r="E468" s="213">
        <f t="shared" si="210"/>
        <v>0</v>
      </c>
      <c r="F468" s="213">
        <f t="shared" si="210"/>
        <v>0</v>
      </c>
      <c r="G468" s="213">
        <f t="shared" si="210"/>
        <v>0</v>
      </c>
      <c r="H468" s="213">
        <f t="shared" si="210"/>
        <v>0</v>
      </c>
      <c r="I468" s="213">
        <f t="shared" si="210"/>
        <v>0</v>
      </c>
      <c r="J468" s="213">
        <f t="shared" si="210"/>
        <v>0</v>
      </c>
      <c r="K468" s="213">
        <f t="shared" si="210"/>
        <v>0</v>
      </c>
      <c r="L468" s="213">
        <f t="shared" si="210"/>
        <v>0</v>
      </c>
      <c r="M468" s="213">
        <f t="shared" si="210"/>
        <v>0</v>
      </c>
      <c r="N468" s="213">
        <f t="shared" si="210"/>
        <v>0</v>
      </c>
      <c r="O468" s="213">
        <f t="shared" si="210"/>
        <v>0</v>
      </c>
      <c r="P468" s="213">
        <f t="shared" si="210"/>
        <v>0</v>
      </c>
      <c r="Q468" s="213">
        <f t="shared" si="210"/>
        <v>0</v>
      </c>
      <c r="R468" s="213">
        <f t="shared" si="210"/>
        <v>0</v>
      </c>
      <c r="S468" s="213">
        <f t="shared" si="210"/>
        <v>0</v>
      </c>
      <c r="T468" s="213">
        <f t="shared" si="210"/>
        <v>0</v>
      </c>
      <c r="U468" s="213">
        <f t="shared" si="210"/>
        <v>0</v>
      </c>
      <c r="V468" s="213">
        <f t="shared" si="210"/>
        <v>0</v>
      </c>
      <c r="W468" s="213">
        <f t="shared" si="210"/>
        <v>0</v>
      </c>
      <c r="X468" s="213">
        <f t="shared" si="210"/>
        <v>0</v>
      </c>
      <c r="Y468" s="213">
        <f t="shared" si="210"/>
        <v>0</v>
      </c>
      <c r="Z468" s="213">
        <f t="shared" si="210"/>
        <v>0</v>
      </c>
      <c r="AA468" s="213">
        <f t="shared" si="210"/>
        <v>0</v>
      </c>
      <c r="AB468" s="213">
        <f t="shared" si="210"/>
        <v>0</v>
      </c>
      <c r="AC468" s="213">
        <f t="shared" si="210"/>
        <v>0</v>
      </c>
      <c r="AD468" s="213">
        <f t="shared" si="210"/>
        <v>0</v>
      </c>
      <c r="AE468" s="213">
        <f t="shared" si="210"/>
        <v>0</v>
      </c>
      <c r="AF468" s="213">
        <f t="shared" si="210"/>
        <v>0</v>
      </c>
      <c r="AG468" s="213">
        <f t="shared" si="210"/>
        <v>0</v>
      </c>
      <c r="AH468" s="213">
        <f t="shared" si="210"/>
        <v>0</v>
      </c>
      <c r="AI468" s="213">
        <f t="shared" si="210"/>
        <v>0</v>
      </c>
      <c r="AJ468" s="213">
        <f t="shared" si="210"/>
        <v>0</v>
      </c>
      <c r="AK468" s="213">
        <f t="shared" si="210"/>
        <v>0</v>
      </c>
      <c r="AL468" s="213">
        <f t="shared" si="210"/>
        <v>0</v>
      </c>
      <c r="AM468" s="213">
        <f t="shared" si="210"/>
        <v>0</v>
      </c>
      <c r="AN468" s="213">
        <f t="shared" si="210"/>
        <v>0</v>
      </c>
      <c r="AO468" s="213">
        <f t="shared" si="210"/>
        <v>0</v>
      </c>
      <c r="AP468" s="213">
        <f t="shared" si="210"/>
        <v>0</v>
      </c>
    </row>
    <row r="469" spans="1:42" x14ac:dyDescent="0.2">
      <c r="A469" s="16">
        <f t="shared" ref="A469:A474" si="211">A468+1</f>
        <v>3</v>
      </c>
      <c r="C469" s="214">
        <f t="shared" ref="C469:AP469" si="212">C332</f>
        <v>0</v>
      </c>
      <c r="D469" s="213">
        <f t="shared" si="212"/>
        <v>0</v>
      </c>
      <c r="E469" s="213">
        <f t="shared" si="212"/>
        <v>0</v>
      </c>
      <c r="F469" s="213">
        <f t="shared" si="212"/>
        <v>0</v>
      </c>
      <c r="G469" s="213">
        <f t="shared" si="212"/>
        <v>0</v>
      </c>
      <c r="H469" s="213">
        <f t="shared" si="212"/>
        <v>0</v>
      </c>
      <c r="I469" s="213">
        <f t="shared" si="212"/>
        <v>0</v>
      </c>
      <c r="J469" s="213">
        <f t="shared" si="212"/>
        <v>0</v>
      </c>
      <c r="K469" s="213">
        <f t="shared" si="212"/>
        <v>0</v>
      </c>
      <c r="L469" s="213">
        <f t="shared" si="212"/>
        <v>0</v>
      </c>
      <c r="M469" s="213">
        <f t="shared" si="212"/>
        <v>0</v>
      </c>
      <c r="N469" s="213">
        <f t="shared" si="212"/>
        <v>0</v>
      </c>
      <c r="O469" s="213">
        <f t="shared" si="212"/>
        <v>0</v>
      </c>
      <c r="P469" s="213">
        <f t="shared" si="212"/>
        <v>0</v>
      </c>
      <c r="Q469" s="213">
        <f t="shared" si="212"/>
        <v>0</v>
      </c>
      <c r="R469" s="213">
        <f t="shared" si="212"/>
        <v>0</v>
      </c>
      <c r="S469" s="213">
        <f t="shared" si="212"/>
        <v>0</v>
      </c>
      <c r="T469" s="213">
        <f t="shared" si="212"/>
        <v>0</v>
      </c>
      <c r="U469" s="213">
        <f t="shared" si="212"/>
        <v>0</v>
      </c>
      <c r="V469" s="213">
        <f t="shared" si="212"/>
        <v>0</v>
      </c>
      <c r="W469" s="213">
        <f t="shared" si="212"/>
        <v>0</v>
      </c>
      <c r="X469" s="213">
        <f t="shared" si="212"/>
        <v>0</v>
      </c>
      <c r="Y469" s="213">
        <f t="shared" si="212"/>
        <v>0</v>
      </c>
      <c r="Z469" s="213">
        <f t="shared" si="212"/>
        <v>0</v>
      </c>
      <c r="AA469" s="213">
        <f t="shared" si="212"/>
        <v>0</v>
      </c>
      <c r="AB469" s="213">
        <f t="shared" si="212"/>
        <v>0</v>
      </c>
      <c r="AC469" s="213">
        <f t="shared" si="212"/>
        <v>0</v>
      </c>
      <c r="AD469" s="213">
        <f t="shared" si="212"/>
        <v>0</v>
      </c>
      <c r="AE469" s="213">
        <f t="shared" si="212"/>
        <v>0</v>
      </c>
      <c r="AF469" s="213">
        <f t="shared" si="212"/>
        <v>0</v>
      </c>
      <c r="AG469" s="213">
        <f t="shared" si="212"/>
        <v>0</v>
      </c>
      <c r="AH469" s="213">
        <f t="shared" si="212"/>
        <v>0</v>
      </c>
      <c r="AI469" s="213">
        <f t="shared" si="212"/>
        <v>0</v>
      </c>
      <c r="AJ469" s="213">
        <f t="shared" si="212"/>
        <v>0</v>
      </c>
      <c r="AK469" s="213">
        <f t="shared" si="212"/>
        <v>0</v>
      </c>
      <c r="AL469" s="213">
        <f t="shared" si="212"/>
        <v>0</v>
      </c>
      <c r="AM469" s="213">
        <f t="shared" si="212"/>
        <v>0</v>
      </c>
      <c r="AN469" s="213">
        <f t="shared" si="212"/>
        <v>0</v>
      </c>
      <c r="AO469" s="213">
        <f t="shared" si="212"/>
        <v>0</v>
      </c>
      <c r="AP469" s="213">
        <f t="shared" si="212"/>
        <v>0</v>
      </c>
    </row>
    <row r="470" spans="1:42" x14ac:dyDescent="0.2">
      <c r="A470" s="16">
        <f t="shared" si="211"/>
        <v>4</v>
      </c>
      <c r="C470" s="214">
        <f t="shared" ref="C470:AP470" si="213">C333</f>
        <v>0</v>
      </c>
      <c r="D470" s="213">
        <f t="shared" si="213"/>
        <v>0</v>
      </c>
      <c r="E470" s="213">
        <f t="shared" si="213"/>
        <v>0</v>
      </c>
      <c r="F470" s="213">
        <f t="shared" si="213"/>
        <v>0</v>
      </c>
      <c r="G470" s="213">
        <f t="shared" si="213"/>
        <v>0</v>
      </c>
      <c r="H470" s="213">
        <f t="shared" si="213"/>
        <v>0</v>
      </c>
      <c r="I470" s="213">
        <f t="shared" si="213"/>
        <v>0</v>
      </c>
      <c r="J470" s="213">
        <f t="shared" si="213"/>
        <v>0</v>
      </c>
      <c r="K470" s="213">
        <f t="shared" si="213"/>
        <v>0</v>
      </c>
      <c r="L470" s="213">
        <f t="shared" si="213"/>
        <v>0</v>
      </c>
      <c r="M470" s="213">
        <f t="shared" si="213"/>
        <v>0</v>
      </c>
      <c r="N470" s="213">
        <f t="shared" si="213"/>
        <v>0</v>
      </c>
      <c r="O470" s="213">
        <f t="shared" si="213"/>
        <v>0</v>
      </c>
      <c r="P470" s="213">
        <f t="shared" si="213"/>
        <v>0</v>
      </c>
      <c r="Q470" s="213">
        <f t="shared" si="213"/>
        <v>0</v>
      </c>
      <c r="R470" s="213">
        <f t="shared" si="213"/>
        <v>0</v>
      </c>
      <c r="S470" s="213">
        <f t="shared" si="213"/>
        <v>0</v>
      </c>
      <c r="T470" s="213">
        <f t="shared" si="213"/>
        <v>0</v>
      </c>
      <c r="U470" s="213">
        <f t="shared" si="213"/>
        <v>0</v>
      </c>
      <c r="V470" s="213">
        <f t="shared" si="213"/>
        <v>0</v>
      </c>
      <c r="W470" s="213">
        <f t="shared" si="213"/>
        <v>0</v>
      </c>
      <c r="X470" s="213">
        <f t="shared" si="213"/>
        <v>0</v>
      </c>
      <c r="Y470" s="213">
        <f t="shared" si="213"/>
        <v>0</v>
      </c>
      <c r="Z470" s="213">
        <f t="shared" si="213"/>
        <v>0</v>
      </c>
      <c r="AA470" s="213">
        <f t="shared" si="213"/>
        <v>0</v>
      </c>
      <c r="AB470" s="213">
        <f t="shared" si="213"/>
        <v>0</v>
      </c>
      <c r="AC470" s="213">
        <f t="shared" si="213"/>
        <v>0</v>
      </c>
      <c r="AD470" s="213">
        <f t="shared" si="213"/>
        <v>0</v>
      </c>
      <c r="AE470" s="213">
        <f t="shared" si="213"/>
        <v>0</v>
      </c>
      <c r="AF470" s="213">
        <f t="shared" si="213"/>
        <v>0</v>
      </c>
      <c r="AG470" s="213">
        <f t="shared" si="213"/>
        <v>0</v>
      </c>
      <c r="AH470" s="213">
        <f t="shared" si="213"/>
        <v>0</v>
      </c>
      <c r="AI470" s="213">
        <f t="shared" si="213"/>
        <v>0</v>
      </c>
      <c r="AJ470" s="213">
        <f t="shared" si="213"/>
        <v>0</v>
      </c>
      <c r="AK470" s="213">
        <f t="shared" si="213"/>
        <v>0</v>
      </c>
      <c r="AL470" s="213">
        <f t="shared" si="213"/>
        <v>0</v>
      </c>
      <c r="AM470" s="213">
        <f t="shared" si="213"/>
        <v>0</v>
      </c>
      <c r="AN470" s="213">
        <f t="shared" si="213"/>
        <v>0</v>
      </c>
      <c r="AO470" s="213">
        <f t="shared" si="213"/>
        <v>0</v>
      </c>
      <c r="AP470" s="213">
        <f t="shared" si="213"/>
        <v>0</v>
      </c>
    </row>
    <row r="471" spans="1:42" x14ac:dyDescent="0.2">
      <c r="A471" s="16">
        <f t="shared" si="211"/>
        <v>5</v>
      </c>
      <c r="C471" s="214">
        <f t="shared" ref="C471:AP471" si="214">C334</f>
        <v>0</v>
      </c>
      <c r="D471" s="213">
        <f t="shared" si="214"/>
        <v>0</v>
      </c>
      <c r="E471" s="213">
        <f t="shared" si="214"/>
        <v>0</v>
      </c>
      <c r="F471" s="213">
        <f t="shared" si="214"/>
        <v>0</v>
      </c>
      <c r="G471" s="213">
        <f t="shared" si="214"/>
        <v>0</v>
      </c>
      <c r="H471" s="213">
        <f t="shared" si="214"/>
        <v>0</v>
      </c>
      <c r="I471" s="213">
        <f t="shared" si="214"/>
        <v>0</v>
      </c>
      <c r="J471" s="213">
        <f t="shared" si="214"/>
        <v>0</v>
      </c>
      <c r="K471" s="213">
        <f t="shared" si="214"/>
        <v>0</v>
      </c>
      <c r="L471" s="213">
        <f t="shared" si="214"/>
        <v>0</v>
      </c>
      <c r="M471" s="213">
        <f t="shared" si="214"/>
        <v>0</v>
      </c>
      <c r="N471" s="213">
        <f t="shared" si="214"/>
        <v>0</v>
      </c>
      <c r="O471" s="213">
        <f t="shared" si="214"/>
        <v>0</v>
      </c>
      <c r="P471" s="213">
        <f t="shared" si="214"/>
        <v>0</v>
      </c>
      <c r="Q471" s="213">
        <f t="shared" si="214"/>
        <v>0</v>
      </c>
      <c r="R471" s="213">
        <f t="shared" si="214"/>
        <v>0</v>
      </c>
      <c r="S471" s="213">
        <f t="shared" si="214"/>
        <v>0</v>
      </c>
      <c r="T471" s="213">
        <f t="shared" si="214"/>
        <v>0</v>
      </c>
      <c r="U471" s="213">
        <f t="shared" si="214"/>
        <v>0</v>
      </c>
      <c r="V471" s="213">
        <f t="shared" si="214"/>
        <v>0</v>
      </c>
      <c r="W471" s="213">
        <f t="shared" si="214"/>
        <v>0</v>
      </c>
      <c r="X471" s="213">
        <f t="shared" si="214"/>
        <v>0</v>
      </c>
      <c r="Y471" s="213">
        <f t="shared" si="214"/>
        <v>0</v>
      </c>
      <c r="Z471" s="213">
        <f t="shared" si="214"/>
        <v>0</v>
      </c>
      <c r="AA471" s="213">
        <f t="shared" si="214"/>
        <v>0</v>
      </c>
      <c r="AB471" s="213">
        <f t="shared" si="214"/>
        <v>0</v>
      </c>
      <c r="AC471" s="213">
        <f t="shared" si="214"/>
        <v>0</v>
      </c>
      <c r="AD471" s="213">
        <f t="shared" si="214"/>
        <v>0</v>
      </c>
      <c r="AE471" s="213">
        <f t="shared" si="214"/>
        <v>0</v>
      </c>
      <c r="AF471" s="213">
        <f t="shared" si="214"/>
        <v>0</v>
      </c>
      <c r="AG471" s="213">
        <f t="shared" si="214"/>
        <v>0</v>
      </c>
      <c r="AH471" s="213">
        <f t="shared" si="214"/>
        <v>0</v>
      </c>
      <c r="AI471" s="213">
        <f t="shared" si="214"/>
        <v>0</v>
      </c>
      <c r="AJ471" s="213">
        <f t="shared" si="214"/>
        <v>0</v>
      </c>
      <c r="AK471" s="213">
        <f t="shared" si="214"/>
        <v>0</v>
      </c>
      <c r="AL471" s="213">
        <f t="shared" si="214"/>
        <v>0</v>
      </c>
      <c r="AM471" s="213">
        <f t="shared" si="214"/>
        <v>0</v>
      </c>
      <c r="AN471" s="213">
        <f t="shared" si="214"/>
        <v>0</v>
      </c>
      <c r="AO471" s="213">
        <f t="shared" si="214"/>
        <v>0</v>
      </c>
      <c r="AP471" s="213">
        <f t="shared" si="214"/>
        <v>0</v>
      </c>
    </row>
    <row r="472" spans="1:42" x14ac:dyDescent="0.2">
      <c r="A472" s="16">
        <f t="shared" si="211"/>
        <v>6</v>
      </c>
      <c r="C472" s="214">
        <f t="shared" ref="C472:AP472" si="215">C335</f>
        <v>0</v>
      </c>
      <c r="D472" s="213">
        <f t="shared" si="215"/>
        <v>0</v>
      </c>
      <c r="E472" s="213">
        <f t="shared" si="215"/>
        <v>0</v>
      </c>
      <c r="F472" s="213">
        <f t="shared" si="215"/>
        <v>0</v>
      </c>
      <c r="G472" s="213">
        <f t="shared" si="215"/>
        <v>0</v>
      </c>
      <c r="H472" s="213">
        <f t="shared" si="215"/>
        <v>0</v>
      </c>
      <c r="I472" s="213">
        <f t="shared" si="215"/>
        <v>0</v>
      </c>
      <c r="J472" s="213">
        <f t="shared" si="215"/>
        <v>0</v>
      </c>
      <c r="K472" s="213">
        <f t="shared" si="215"/>
        <v>0</v>
      </c>
      <c r="L472" s="213">
        <f t="shared" si="215"/>
        <v>0</v>
      </c>
      <c r="M472" s="213">
        <f t="shared" si="215"/>
        <v>0</v>
      </c>
      <c r="N472" s="213">
        <f t="shared" si="215"/>
        <v>0</v>
      </c>
      <c r="O472" s="213">
        <f t="shared" si="215"/>
        <v>0</v>
      </c>
      <c r="P472" s="213">
        <f t="shared" si="215"/>
        <v>0</v>
      </c>
      <c r="Q472" s="213">
        <f t="shared" si="215"/>
        <v>0</v>
      </c>
      <c r="R472" s="213">
        <f t="shared" si="215"/>
        <v>0</v>
      </c>
      <c r="S472" s="213">
        <f t="shared" si="215"/>
        <v>0</v>
      </c>
      <c r="T472" s="213">
        <f t="shared" si="215"/>
        <v>0</v>
      </c>
      <c r="U472" s="213">
        <f t="shared" si="215"/>
        <v>0</v>
      </c>
      <c r="V472" s="213">
        <f t="shared" si="215"/>
        <v>0</v>
      </c>
      <c r="W472" s="213">
        <f t="shared" si="215"/>
        <v>0</v>
      </c>
      <c r="X472" s="213">
        <f t="shared" si="215"/>
        <v>0</v>
      </c>
      <c r="Y472" s="213">
        <f t="shared" si="215"/>
        <v>0</v>
      </c>
      <c r="Z472" s="213">
        <f t="shared" si="215"/>
        <v>0</v>
      </c>
      <c r="AA472" s="213">
        <f t="shared" si="215"/>
        <v>0</v>
      </c>
      <c r="AB472" s="213">
        <f t="shared" si="215"/>
        <v>0</v>
      </c>
      <c r="AC472" s="213">
        <f t="shared" si="215"/>
        <v>0</v>
      </c>
      <c r="AD472" s="213">
        <f t="shared" si="215"/>
        <v>0</v>
      </c>
      <c r="AE472" s="213">
        <f t="shared" si="215"/>
        <v>0</v>
      </c>
      <c r="AF472" s="213">
        <f t="shared" si="215"/>
        <v>0</v>
      </c>
      <c r="AG472" s="213">
        <f t="shared" si="215"/>
        <v>0</v>
      </c>
      <c r="AH472" s="213">
        <f t="shared" si="215"/>
        <v>0</v>
      </c>
      <c r="AI472" s="213">
        <f t="shared" si="215"/>
        <v>0</v>
      </c>
      <c r="AJ472" s="213">
        <f t="shared" si="215"/>
        <v>0</v>
      </c>
      <c r="AK472" s="213">
        <f t="shared" si="215"/>
        <v>0</v>
      </c>
      <c r="AL472" s="213">
        <f t="shared" si="215"/>
        <v>0</v>
      </c>
      <c r="AM472" s="213">
        <f t="shared" si="215"/>
        <v>0</v>
      </c>
      <c r="AN472" s="213">
        <f t="shared" si="215"/>
        <v>0</v>
      </c>
      <c r="AO472" s="213">
        <f t="shared" si="215"/>
        <v>0</v>
      </c>
      <c r="AP472" s="213">
        <f t="shared" si="215"/>
        <v>0</v>
      </c>
    </row>
    <row r="473" spans="1:42" x14ac:dyDescent="0.2">
      <c r="A473" s="16">
        <f t="shared" si="211"/>
        <v>7</v>
      </c>
      <c r="C473" s="214">
        <f t="shared" ref="C473:AP473" si="216">C336</f>
        <v>0</v>
      </c>
      <c r="D473" s="213">
        <f t="shared" si="216"/>
        <v>0</v>
      </c>
      <c r="E473" s="213">
        <f t="shared" si="216"/>
        <v>0</v>
      </c>
      <c r="F473" s="213">
        <f t="shared" si="216"/>
        <v>0</v>
      </c>
      <c r="G473" s="213">
        <f t="shared" si="216"/>
        <v>0</v>
      </c>
      <c r="H473" s="213">
        <f t="shared" si="216"/>
        <v>0</v>
      </c>
      <c r="I473" s="213">
        <f t="shared" si="216"/>
        <v>0</v>
      </c>
      <c r="J473" s="213">
        <f t="shared" si="216"/>
        <v>0</v>
      </c>
      <c r="K473" s="213">
        <f t="shared" si="216"/>
        <v>0</v>
      </c>
      <c r="L473" s="213">
        <f t="shared" si="216"/>
        <v>0</v>
      </c>
      <c r="M473" s="213">
        <f t="shared" si="216"/>
        <v>0</v>
      </c>
      <c r="N473" s="213">
        <f t="shared" si="216"/>
        <v>0</v>
      </c>
      <c r="O473" s="213">
        <f t="shared" si="216"/>
        <v>0</v>
      </c>
      <c r="P473" s="213">
        <f t="shared" si="216"/>
        <v>0</v>
      </c>
      <c r="Q473" s="213">
        <f t="shared" si="216"/>
        <v>0</v>
      </c>
      <c r="R473" s="213">
        <f t="shared" si="216"/>
        <v>0</v>
      </c>
      <c r="S473" s="213">
        <f t="shared" si="216"/>
        <v>0</v>
      </c>
      <c r="T473" s="213">
        <f t="shared" si="216"/>
        <v>0</v>
      </c>
      <c r="U473" s="213">
        <f t="shared" si="216"/>
        <v>0</v>
      </c>
      <c r="V473" s="213">
        <f t="shared" si="216"/>
        <v>0</v>
      </c>
      <c r="W473" s="213">
        <f t="shared" si="216"/>
        <v>0</v>
      </c>
      <c r="X473" s="213">
        <f t="shared" si="216"/>
        <v>0</v>
      </c>
      <c r="Y473" s="213">
        <f t="shared" si="216"/>
        <v>0</v>
      </c>
      <c r="Z473" s="213">
        <f t="shared" si="216"/>
        <v>0</v>
      </c>
      <c r="AA473" s="213">
        <f t="shared" si="216"/>
        <v>0</v>
      </c>
      <c r="AB473" s="213">
        <f t="shared" si="216"/>
        <v>0</v>
      </c>
      <c r="AC473" s="213">
        <f t="shared" si="216"/>
        <v>0</v>
      </c>
      <c r="AD473" s="213">
        <f t="shared" si="216"/>
        <v>0</v>
      </c>
      <c r="AE473" s="213">
        <f t="shared" si="216"/>
        <v>0</v>
      </c>
      <c r="AF473" s="213">
        <f t="shared" si="216"/>
        <v>0</v>
      </c>
      <c r="AG473" s="213">
        <f t="shared" si="216"/>
        <v>0</v>
      </c>
      <c r="AH473" s="213">
        <f t="shared" si="216"/>
        <v>0</v>
      </c>
      <c r="AI473" s="213">
        <f t="shared" si="216"/>
        <v>0</v>
      </c>
      <c r="AJ473" s="213">
        <f t="shared" si="216"/>
        <v>0</v>
      </c>
      <c r="AK473" s="213">
        <f t="shared" si="216"/>
        <v>0</v>
      </c>
      <c r="AL473" s="213">
        <f t="shared" si="216"/>
        <v>0</v>
      </c>
      <c r="AM473" s="213">
        <f t="shared" si="216"/>
        <v>0</v>
      </c>
      <c r="AN473" s="213">
        <f t="shared" si="216"/>
        <v>0</v>
      </c>
      <c r="AO473" s="213">
        <f t="shared" si="216"/>
        <v>0</v>
      </c>
      <c r="AP473" s="213">
        <f t="shared" si="216"/>
        <v>0</v>
      </c>
    </row>
    <row r="474" spans="1:42" x14ac:dyDescent="0.2">
      <c r="A474" s="16">
        <f t="shared" si="211"/>
        <v>8</v>
      </c>
      <c r="C474" s="214">
        <f t="shared" ref="C474:AP474" si="217">C337</f>
        <v>0</v>
      </c>
      <c r="D474" s="213">
        <f t="shared" si="217"/>
        <v>0</v>
      </c>
      <c r="E474" s="213">
        <f t="shared" si="217"/>
        <v>0</v>
      </c>
      <c r="F474" s="213">
        <f t="shared" si="217"/>
        <v>0</v>
      </c>
      <c r="G474" s="213">
        <f t="shared" si="217"/>
        <v>0</v>
      </c>
      <c r="H474" s="213">
        <f t="shared" si="217"/>
        <v>0</v>
      </c>
      <c r="I474" s="213">
        <f t="shared" si="217"/>
        <v>0</v>
      </c>
      <c r="J474" s="213">
        <f t="shared" si="217"/>
        <v>0</v>
      </c>
      <c r="K474" s="213">
        <f t="shared" si="217"/>
        <v>0</v>
      </c>
      <c r="L474" s="213">
        <f t="shared" si="217"/>
        <v>0</v>
      </c>
      <c r="M474" s="213">
        <f t="shared" si="217"/>
        <v>0</v>
      </c>
      <c r="N474" s="213">
        <f t="shared" si="217"/>
        <v>0</v>
      </c>
      <c r="O474" s="213">
        <f t="shared" si="217"/>
        <v>0</v>
      </c>
      <c r="P474" s="213">
        <f t="shared" si="217"/>
        <v>0</v>
      </c>
      <c r="Q474" s="213">
        <f t="shared" si="217"/>
        <v>0</v>
      </c>
      <c r="R474" s="213">
        <f t="shared" si="217"/>
        <v>0</v>
      </c>
      <c r="S474" s="213">
        <f t="shared" si="217"/>
        <v>0</v>
      </c>
      <c r="T474" s="213">
        <f t="shared" si="217"/>
        <v>0</v>
      </c>
      <c r="U474" s="213">
        <f t="shared" si="217"/>
        <v>0</v>
      </c>
      <c r="V474" s="213">
        <f t="shared" si="217"/>
        <v>0</v>
      </c>
      <c r="W474" s="213">
        <f t="shared" si="217"/>
        <v>0</v>
      </c>
      <c r="X474" s="213">
        <f t="shared" si="217"/>
        <v>0</v>
      </c>
      <c r="Y474" s="213">
        <f t="shared" si="217"/>
        <v>0</v>
      </c>
      <c r="Z474" s="213">
        <f t="shared" si="217"/>
        <v>0</v>
      </c>
      <c r="AA474" s="213">
        <f t="shared" si="217"/>
        <v>0</v>
      </c>
      <c r="AB474" s="213">
        <f t="shared" si="217"/>
        <v>0</v>
      </c>
      <c r="AC474" s="213">
        <f t="shared" si="217"/>
        <v>0</v>
      </c>
      <c r="AD474" s="213">
        <f t="shared" si="217"/>
        <v>0</v>
      </c>
      <c r="AE474" s="213">
        <f t="shared" si="217"/>
        <v>0</v>
      </c>
      <c r="AF474" s="213">
        <f t="shared" si="217"/>
        <v>0</v>
      </c>
      <c r="AG474" s="213">
        <f t="shared" si="217"/>
        <v>0</v>
      </c>
      <c r="AH474" s="213">
        <f t="shared" si="217"/>
        <v>0</v>
      </c>
      <c r="AI474" s="213">
        <f t="shared" si="217"/>
        <v>0</v>
      </c>
      <c r="AJ474" s="213">
        <f t="shared" si="217"/>
        <v>0</v>
      </c>
      <c r="AK474" s="213">
        <f t="shared" si="217"/>
        <v>0</v>
      </c>
      <c r="AL474" s="213">
        <f t="shared" si="217"/>
        <v>0</v>
      </c>
      <c r="AM474" s="213">
        <f t="shared" si="217"/>
        <v>0</v>
      </c>
      <c r="AN474" s="213">
        <f t="shared" si="217"/>
        <v>0</v>
      </c>
      <c r="AO474" s="213">
        <f t="shared" si="217"/>
        <v>0</v>
      </c>
      <c r="AP474" s="213">
        <f t="shared" si="217"/>
        <v>0</v>
      </c>
    </row>
    <row r="475" spans="1:42" x14ac:dyDescent="0.2">
      <c r="A475" s="16">
        <f>A474+1</f>
        <v>9</v>
      </c>
      <c r="C475" s="214">
        <f t="shared" ref="C475:AP475" si="218">C338</f>
        <v>0</v>
      </c>
      <c r="D475" s="213">
        <f t="shared" si="218"/>
        <v>0</v>
      </c>
      <c r="E475" s="213">
        <f t="shared" si="218"/>
        <v>0</v>
      </c>
      <c r="F475" s="213">
        <f t="shared" si="218"/>
        <v>0</v>
      </c>
      <c r="G475" s="213">
        <f t="shared" si="218"/>
        <v>0</v>
      </c>
      <c r="H475" s="213">
        <f t="shared" si="218"/>
        <v>0</v>
      </c>
      <c r="I475" s="213">
        <f t="shared" si="218"/>
        <v>0</v>
      </c>
      <c r="J475" s="213">
        <f t="shared" si="218"/>
        <v>0</v>
      </c>
      <c r="K475" s="213">
        <f t="shared" si="218"/>
        <v>0</v>
      </c>
      <c r="L475" s="213">
        <f t="shared" si="218"/>
        <v>0</v>
      </c>
      <c r="M475" s="213">
        <f t="shared" si="218"/>
        <v>0</v>
      </c>
      <c r="N475" s="213">
        <f t="shared" si="218"/>
        <v>0</v>
      </c>
      <c r="O475" s="213">
        <f t="shared" si="218"/>
        <v>0</v>
      </c>
      <c r="P475" s="213">
        <f t="shared" si="218"/>
        <v>0</v>
      </c>
      <c r="Q475" s="213">
        <f t="shared" si="218"/>
        <v>0</v>
      </c>
      <c r="R475" s="213">
        <f t="shared" si="218"/>
        <v>0</v>
      </c>
      <c r="S475" s="213">
        <f t="shared" si="218"/>
        <v>0</v>
      </c>
      <c r="T475" s="213">
        <f t="shared" si="218"/>
        <v>0</v>
      </c>
      <c r="U475" s="213">
        <f t="shared" si="218"/>
        <v>0</v>
      </c>
      <c r="V475" s="213">
        <f t="shared" si="218"/>
        <v>0</v>
      </c>
      <c r="W475" s="213">
        <f t="shared" si="218"/>
        <v>0</v>
      </c>
      <c r="X475" s="213">
        <f t="shared" si="218"/>
        <v>0</v>
      </c>
      <c r="Y475" s="213">
        <f t="shared" si="218"/>
        <v>0</v>
      </c>
      <c r="Z475" s="213">
        <f t="shared" si="218"/>
        <v>0</v>
      </c>
      <c r="AA475" s="213">
        <f t="shared" si="218"/>
        <v>0</v>
      </c>
      <c r="AB475" s="213">
        <f t="shared" si="218"/>
        <v>0</v>
      </c>
      <c r="AC475" s="213">
        <f t="shared" si="218"/>
        <v>0</v>
      </c>
      <c r="AD475" s="213">
        <f t="shared" si="218"/>
        <v>0</v>
      </c>
      <c r="AE475" s="213">
        <f t="shared" si="218"/>
        <v>0</v>
      </c>
      <c r="AF475" s="213">
        <f t="shared" si="218"/>
        <v>0</v>
      </c>
      <c r="AG475" s="213">
        <f t="shared" si="218"/>
        <v>0</v>
      </c>
      <c r="AH475" s="213">
        <f t="shared" si="218"/>
        <v>0</v>
      </c>
      <c r="AI475" s="213">
        <f t="shared" si="218"/>
        <v>0</v>
      </c>
      <c r="AJ475" s="213">
        <f t="shared" si="218"/>
        <v>0</v>
      </c>
      <c r="AK475" s="213">
        <f t="shared" si="218"/>
        <v>0</v>
      </c>
      <c r="AL475" s="213">
        <f t="shared" si="218"/>
        <v>0</v>
      </c>
      <c r="AM475" s="213">
        <f t="shared" si="218"/>
        <v>0</v>
      </c>
      <c r="AN475" s="213">
        <f t="shared" si="218"/>
        <v>0</v>
      </c>
      <c r="AO475" s="213">
        <f t="shared" si="218"/>
        <v>0</v>
      </c>
      <c r="AP475" s="213">
        <f t="shared" si="218"/>
        <v>0</v>
      </c>
    </row>
    <row r="476" spans="1:42" x14ac:dyDescent="0.2">
      <c r="A476" s="16">
        <f t="shared" ref="A476" si="219">A475+1</f>
        <v>10</v>
      </c>
      <c r="C476" s="214">
        <f t="shared" ref="C476:AP476" si="220">C339</f>
        <v>0</v>
      </c>
      <c r="D476" s="213">
        <f t="shared" si="220"/>
        <v>0</v>
      </c>
      <c r="E476" s="213">
        <f t="shared" si="220"/>
        <v>0</v>
      </c>
      <c r="F476" s="213">
        <f t="shared" si="220"/>
        <v>0</v>
      </c>
      <c r="G476" s="213">
        <f t="shared" si="220"/>
        <v>0</v>
      </c>
      <c r="H476" s="213">
        <f t="shared" si="220"/>
        <v>0</v>
      </c>
      <c r="I476" s="213">
        <f t="shared" si="220"/>
        <v>0</v>
      </c>
      <c r="J476" s="213">
        <f t="shared" si="220"/>
        <v>0</v>
      </c>
      <c r="K476" s="213">
        <f t="shared" si="220"/>
        <v>0</v>
      </c>
      <c r="L476" s="213">
        <f t="shared" si="220"/>
        <v>0</v>
      </c>
      <c r="M476" s="213">
        <f t="shared" si="220"/>
        <v>0</v>
      </c>
      <c r="N476" s="213">
        <f t="shared" si="220"/>
        <v>0</v>
      </c>
      <c r="O476" s="213">
        <f t="shared" si="220"/>
        <v>0</v>
      </c>
      <c r="P476" s="213">
        <f t="shared" si="220"/>
        <v>0</v>
      </c>
      <c r="Q476" s="213">
        <f t="shared" si="220"/>
        <v>0</v>
      </c>
      <c r="R476" s="213">
        <f t="shared" si="220"/>
        <v>0</v>
      </c>
      <c r="S476" s="213">
        <f t="shared" si="220"/>
        <v>0</v>
      </c>
      <c r="T476" s="213">
        <f t="shared" si="220"/>
        <v>0</v>
      </c>
      <c r="U476" s="213">
        <f t="shared" si="220"/>
        <v>0</v>
      </c>
      <c r="V476" s="213">
        <f t="shared" si="220"/>
        <v>0</v>
      </c>
      <c r="W476" s="213">
        <f t="shared" si="220"/>
        <v>0</v>
      </c>
      <c r="X476" s="213">
        <f t="shared" si="220"/>
        <v>0</v>
      </c>
      <c r="Y476" s="213">
        <f t="shared" si="220"/>
        <v>0</v>
      </c>
      <c r="Z476" s="213">
        <f t="shared" si="220"/>
        <v>0</v>
      </c>
      <c r="AA476" s="213">
        <f t="shared" si="220"/>
        <v>0</v>
      </c>
      <c r="AB476" s="213">
        <f t="shared" si="220"/>
        <v>0</v>
      </c>
      <c r="AC476" s="213">
        <f t="shared" si="220"/>
        <v>0</v>
      </c>
      <c r="AD476" s="213">
        <f t="shared" si="220"/>
        <v>0</v>
      </c>
      <c r="AE476" s="213">
        <f t="shared" si="220"/>
        <v>0</v>
      </c>
      <c r="AF476" s="213">
        <f t="shared" si="220"/>
        <v>0</v>
      </c>
      <c r="AG476" s="213">
        <f t="shared" si="220"/>
        <v>0</v>
      </c>
      <c r="AH476" s="213">
        <f t="shared" si="220"/>
        <v>0</v>
      </c>
      <c r="AI476" s="213">
        <f t="shared" si="220"/>
        <v>0</v>
      </c>
      <c r="AJ476" s="213">
        <f t="shared" si="220"/>
        <v>0</v>
      </c>
      <c r="AK476" s="213">
        <f t="shared" si="220"/>
        <v>0</v>
      </c>
      <c r="AL476" s="213">
        <f t="shared" si="220"/>
        <v>0</v>
      </c>
      <c r="AM476" s="213">
        <f t="shared" si="220"/>
        <v>0</v>
      </c>
      <c r="AN476" s="213">
        <f t="shared" si="220"/>
        <v>0</v>
      </c>
      <c r="AO476" s="213">
        <f t="shared" si="220"/>
        <v>0</v>
      </c>
      <c r="AP476" s="213">
        <f t="shared" si="220"/>
        <v>0</v>
      </c>
    </row>
    <row r="477" spans="1:42" x14ac:dyDescent="0.2">
      <c r="A477" s="32"/>
      <c r="C477" s="214"/>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2" t="s">
        <v>79</v>
      </c>
      <c r="C478" s="214"/>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16">
        <v>1</v>
      </c>
      <c r="B479" s="196">
        <f t="shared" ref="B479:B488" si="221">SUM(C479:AP479)</f>
        <v>0</v>
      </c>
      <c r="C479" s="214">
        <f t="shared" ref="C479:AP479" si="222">LOOKUP(C467,$B$436:$AP$436,$B$437:$AP$437)*$B658/100</f>
        <v>0</v>
      </c>
      <c r="D479" s="214">
        <f t="shared" si="222"/>
        <v>0</v>
      </c>
      <c r="E479" s="214">
        <f t="shared" si="222"/>
        <v>0</v>
      </c>
      <c r="F479" s="214">
        <f t="shared" si="222"/>
        <v>0</v>
      </c>
      <c r="G479" s="214">
        <f t="shared" si="222"/>
        <v>0</v>
      </c>
      <c r="H479" s="214">
        <f t="shared" si="222"/>
        <v>0</v>
      </c>
      <c r="I479" s="214">
        <f t="shared" si="222"/>
        <v>0</v>
      </c>
      <c r="J479" s="214">
        <f t="shared" si="222"/>
        <v>0</v>
      </c>
      <c r="K479" s="214">
        <f t="shared" si="222"/>
        <v>0</v>
      </c>
      <c r="L479" s="214">
        <f t="shared" si="222"/>
        <v>0</v>
      </c>
      <c r="M479" s="214">
        <f t="shared" si="222"/>
        <v>0</v>
      </c>
      <c r="N479" s="214">
        <f t="shared" si="222"/>
        <v>0</v>
      </c>
      <c r="O479" s="214">
        <f t="shared" si="222"/>
        <v>0</v>
      </c>
      <c r="P479" s="214">
        <f t="shared" si="222"/>
        <v>0</v>
      </c>
      <c r="Q479" s="214">
        <f t="shared" si="222"/>
        <v>0</v>
      </c>
      <c r="R479" s="214">
        <f t="shared" si="222"/>
        <v>0</v>
      </c>
      <c r="S479" s="214">
        <f t="shared" si="222"/>
        <v>0</v>
      </c>
      <c r="T479" s="214">
        <f t="shared" si="222"/>
        <v>0</v>
      </c>
      <c r="U479" s="214">
        <f t="shared" si="222"/>
        <v>0</v>
      </c>
      <c r="V479" s="214">
        <f t="shared" si="222"/>
        <v>0</v>
      </c>
      <c r="W479" s="214">
        <f t="shared" si="222"/>
        <v>0</v>
      </c>
      <c r="X479" s="214">
        <f t="shared" si="222"/>
        <v>0</v>
      </c>
      <c r="Y479" s="214">
        <f t="shared" si="222"/>
        <v>0</v>
      </c>
      <c r="Z479" s="214">
        <f t="shared" si="222"/>
        <v>0</v>
      </c>
      <c r="AA479" s="214">
        <f t="shared" si="222"/>
        <v>0</v>
      </c>
      <c r="AB479" s="214">
        <f t="shared" si="222"/>
        <v>0</v>
      </c>
      <c r="AC479" s="214">
        <f t="shared" si="222"/>
        <v>0</v>
      </c>
      <c r="AD479" s="214">
        <f t="shared" si="222"/>
        <v>0</v>
      </c>
      <c r="AE479" s="214">
        <f t="shared" si="222"/>
        <v>0</v>
      </c>
      <c r="AF479" s="214">
        <f t="shared" si="222"/>
        <v>0</v>
      </c>
      <c r="AG479" s="214">
        <f t="shared" si="222"/>
        <v>0</v>
      </c>
      <c r="AH479" s="214">
        <f t="shared" si="222"/>
        <v>0</v>
      </c>
      <c r="AI479" s="214">
        <f t="shared" si="222"/>
        <v>0</v>
      </c>
      <c r="AJ479" s="214">
        <f t="shared" si="222"/>
        <v>0</v>
      </c>
      <c r="AK479" s="214">
        <f t="shared" si="222"/>
        <v>0</v>
      </c>
      <c r="AL479" s="214">
        <f t="shared" si="222"/>
        <v>0</v>
      </c>
      <c r="AM479" s="214">
        <f t="shared" si="222"/>
        <v>0</v>
      </c>
      <c r="AN479" s="214">
        <f t="shared" si="222"/>
        <v>0</v>
      </c>
      <c r="AO479" s="214">
        <f t="shared" si="222"/>
        <v>0</v>
      </c>
      <c r="AP479" s="214">
        <f t="shared" si="222"/>
        <v>0</v>
      </c>
    </row>
    <row r="480" spans="1:42" x14ac:dyDescent="0.2">
      <c r="A480" s="16">
        <f>A479+1</f>
        <v>2</v>
      </c>
      <c r="B480" s="196">
        <f t="shared" si="221"/>
        <v>0</v>
      </c>
      <c r="C480" s="214">
        <f t="shared" ref="C480:AP480" si="223">LOOKUP(C468,$B$436:$AP$436,$B$437:$AP$437)*$B659/100</f>
        <v>0</v>
      </c>
      <c r="D480" s="214">
        <f t="shared" si="223"/>
        <v>0</v>
      </c>
      <c r="E480" s="214">
        <f t="shared" si="223"/>
        <v>0</v>
      </c>
      <c r="F480" s="214">
        <f t="shared" si="223"/>
        <v>0</v>
      </c>
      <c r="G480" s="214">
        <f t="shared" si="223"/>
        <v>0</v>
      </c>
      <c r="H480" s="214">
        <f t="shared" si="223"/>
        <v>0</v>
      </c>
      <c r="I480" s="214">
        <f t="shared" si="223"/>
        <v>0</v>
      </c>
      <c r="J480" s="214">
        <f t="shared" si="223"/>
        <v>0</v>
      </c>
      <c r="K480" s="214">
        <f t="shared" si="223"/>
        <v>0</v>
      </c>
      <c r="L480" s="214">
        <f t="shared" si="223"/>
        <v>0</v>
      </c>
      <c r="M480" s="214">
        <f t="shared" si="223"/>
        <v>0</v>
      </c>
      <c r="N480" s="214">
        <f t="shared" si="223"/>
        <v>0</v>
      </c>
      <c r="O480" s="214">
        <f t="shared" si="223"/>
        <v>0</v>
      </c>
      <c r="P480" s="214">
        <f t="shared" si="223"/>
        <v>0</v>
      </c>
      <c r="Q480" s="214">
        <f t="shared" si="223"/>
        <v>0</v>
      </c>
      <c r="R480" s="214">
        <f t="shared" si="223"/>
        <v>0</v>
      </c>
      <c r="S480" s="214">
        <f t="shared" si="223"/>
        <v>0</v>
      </c>
      <c r="T480" s="214">
        <f t="shared" si="223"/>
        <v>0</v>
      </c>
      <c r="U480" s="214">
        <f t="shared" si="223"/>
        <v>0</v>
      </c>
      <c r="V480" s="214">
        <f t="shared" si="223"/>
        <v>0</v>
      </c>
      <c r="W480" s="214">
        <f t="shared" si="223"/>
        <v>0</v>
      </c>
      <c r="X480" s="214">
        <f t="shared" si="223"/>
        <v>0</v>
      </c>
      <c r="Y480" s="214">
        <f t="shared" si="223"/>
        <v>0</v>
      </c>
      <c r="Z480" s="214">
        <f t="shared" si="223"/>
        <v>0</v>
      </c>
      <c r="AA480" s="214">
        <f t="shared" si="223"/>
        <v>0</v>
      </c>
      <c r="AB480" s="214">
        <f t="shared" si="223"/>
        <v>0</v>
      </c>
      <c r="AC480" s="214">
        <f t="shared" si="223"/>
        <v>0</v>
      </c>
      <c r="AD480" s="214">
        <f t="shared" si="223"/>
        <v>0</v>
      </c>
      <c r="AE480" s="214">
        <f t="shared" si="223"/>
        <v>0</v>
      </c>
      <c r="AF480" s="214">
        <f t="shared" si="223"/>
        <v>0</v>
      </c>
      <c r="AG480" s="214">
        <f t="shared" si="223"/>
        <v>0</v>
      </c>
      <c r="AH480" s="214">
        <f t="shared" si="223"/>
        <v>0</v>
      </c>
      <c r="AI480" s="214">
        <f t="shared" si="223"/>
        <v>0</v>
      </c>
      <c r="AJ480" s="214">
        <f t="shared" si="223"/>
        <v>0</v>
      </c>
      <c r="AK480" s="214">
        <f t="shared" si="223"/>
        <v>0</v>
      </c>
      <c r="AL480" s="214">
        <f t="shared" si="223"/>
        <v>0</v>
      </c>
      <c r="AM480" s="214">
        <f t="shared" si="223"/>
        <v>0</v>
      </c>
      <c r="AN480" s="214">
        <f t="shared" si="223"/>
        <v>0</v>
      </c>
      <c r="AO480" s="214">
        <f t="shared" si="223"/>
        <v>0</v>
      </c>
      <c r="AP480" s="214">
        <f t="shared" si="223"/>
        <v>0</v>
      </c>
    </row>
    <row r="481" spans="1:42" x14ac:dyDescent="0.2">
      <c r="A481" s="16">
        <f t="shared" ref="A481:A486" si="224">A480+1</f>
        <v>3</v>
      </c>
      <c r="B481" s="196">
        <f t="shared" si="221"/>
        <v>0</v>
      </c>
      <c r="C481" s="214">
        <f t="shared" ref="C481:AP481" si="225">LOOKUP(C469,$B$436:$AP$436,$B$437:$AP$437)*$B660/100</f>
        <v>0</v>
      </c>
      <c r="D481" s="214">
        <f t="shared" si="225"/>
        <v>0</v>
      </c>
      <c r="E481" s="214">
        <f t="shared" si="225"/>
        <v>0</v>
      </c>
      <c r="F481" s="214">
        <f t="shared" si="225"/>
        <v>0</v>
      </c>
      <c r="G481" s="214">
        <f t="shared" si="225"/>
        <v>0</v>
      </c>
      <c r="H481" s="214">
        <f t="shared" si="225"/>
        <v>0</v>
      </c>
      <c r="I481" s="214">
        <f t="shared" si="225"/>
        <v>0</v>
      </c>
      <c r="J481" s="214">
        <f t="shared" si="225"/>
        <v>0</v>
      </c>
      <c r="K481" s="214">
        <f t="shared" si="225"/>
        <v>0</v>
      </c>
      <c r="L481" s="214">
        <f t="shared" si="225"/>
        <v>0</v>
      </c>
      <c r="M481" s="214">
        <f t="shared" si="225"/>
        <v>0</v>
      </c>
      <c r="N481" s="214">
        <f t="shared" si="225"/>
        <v>0</v>
      </c>
      <c r="O481" s="214">
        <f t="shared" si="225"/>
        <v>0</v>
      </c>
      <c r="P481" s="214">
        <f t="shared" si="225"/>
        <v>0</v>
      </c>
      <c r="Q481" s="214">
        <f t="shared" si="225"/>
        <v>0</v>
      </c>
      <c r="R481" s="214">
        <f t="shared" si="225"/>
        <v>0</v>
      </c>
      <c r="S481" s="214">
        <f t="shared" si="225"/>
        <v>0</v>
      </c>
      <c r="T481" s="214">
        <f t="shared" si="225"/>
        <v>0</v>
      </c>
      <c r="U481" s="214">
        <f t="shared" si="225"/>
        <v>0</v>
      </c>
      <c r="V481" s="214">
        <f t="shared" si="225"/>
        <v>0</v>
      </c>
      <c r="W481" s="214">
        <f t="shared" si="225"/>
        <v>0</v>
      </c>
      <c r="X481" s="214">
        <f t="shared" si="225"/>
        <v>0</v>
      </c>
      <c r="Y481" s="214">
        <f t="shared" si="225"/>
        <v>0</v>
      </c>
      <c r="Z481" s="214">
        <f t="shared" si="225"/>
        <v>0</v>
      </c>
      <c r="AA481" s="214">
        <f t="shared" si="225"/>
        <v>0</v>
      </c>
      <c r="AB481" s="214">
        <f t="shared" si="225"/>
        <v>0</v>
      </c>
      <c r="AC481" s="214">
        <f t="shared" si="225"/>
        <v>0</v>
      </c>
      <c r="AD481" s="214">
        <f t="shared" si="225"/>
        <v>0</v>
      </c>
      <c r="AE481" s="214">
        <f t="shared" si="225"/>
        <v>0</v>
      </c>
      <c r="AF481" s="214">
        <f t="shared" si="225"/>
        <v>0</v>
      </c>
      <c r="AG481" s="214">
        <f t="shared" si="225"/>
        <v>0</v>
      </c>
      <c r="AH481" s="214">
        <f t="shared" si="225"/>
        <v>0</v>
      </c>
      <c r="AI481" s="214">
        <f t="shared" si="225"/>
        <v>0</v>
      </c>
      <c r="AJ481" s="214">
        <f t="shared" si="225"/>
        <v>0</v>
      </c>
      <c r="AK481" s="214">
        <f t="shared" si="225"/>
        <v>0</v>
      </c>
      <c r="AL481" s="214">
        <f t="shared" si="225"/>
        <v>0</v>
      </c>
      <c r="AM481" s="214">
        <f t="shared" si="225"/>
        <v>0</v>
      </c>
      <c r="AN481" s="214">
        <f t="shared" si="225"/>
        <v>0</v>
      </c>
      <c r="AO481" s="214">
        <f t="shared" si="225"/>
        <v>0</v>
      </c>
      <c r="AP481" s="214">
        <f t="shared" si="225"/>
        <v>0</v>
      </c>
    </row>
    <row r="482" spans="1:42" x14ac:dyDescent="0.2">
      <c r="A482" s="16">
        <f t="shared" si="224"/>
        <v>4</v>
      </c>
      <c r="B482" s="196">
        <f t="shared" si="221"/>
        <v>0</v>
      </c>
      <c r="C482" s="214">
        <f t="shared" ref="C482:AP482" si="226">LOOKUP(C470,$B$436:$AP$436,$B$437:$AP$437)*$B661/100</f>
        <v>0</v>
      </c>
      <c r="D482" s="214">
        <f t="shared" si="226"/>
        <v>0</v>
      </c>
      <c r="E482" s="214">
        <f t="shared" si="226"/>
        <v>0</v>
      </c>
      <c r="F482" s="214">
        <f t="shared" si="226"/>
        <v>0</v>
      </c>
      <c r="G482" s="214">
        <f t="shared" si="226"/>
        <v>0</v>
      </c>
      <c r="H482" s="214">
        <f t="shared" si="226"/>
        <v>0</v>
      </c>
      <c r="I482" s="214">
        <f t="shared" si="226"/>
        <v>0</v>
      </c>
      <c r="J482" s="214">
        <f t="shared" si="226"/>
        <v>0</v>
      </c>
      <c r="K482" s="214">
        <f t="shared" si="226"/>
        <v>0</v>
      </c>
      <c r="L482" s="214">
        <f t="shared" si="226"/>
        <v>0</v>
      </c>
      <c r="M482" s="214">
        <f t="shared" si="226"/>
        <v>0</v>
      </c>
      <c r="N482" s="214">
        <f t="shared" si="226"/>
        <v>0</v>
      </c>
      <c r="O482" s="214">
        <f t="shared" si="226"/>
        <v>0</v>
      </c>
      <c r="P482" s="214">
        <f t="shared" si="226"/>
        <v>0</v>
      </c>
      <c r="Q482" s="214">
        <f t="shared" si="226"/>
        <v>0</v>
      </c>
      <c r="R482" s="214">
        <f t="shared" si="226"/>
        <v>0</v>
      </c>
      <c r="S482" s="214">
        <f t="shared" si="226"/>
        <v>0</v>
      </c>
      <c r="T482" s="214">
        <f t="shared" si="226"/>
        <v>0</v>
      </c>
      <c r="U482" s="214">
        <f t="shared" si="226"/>
        <v>0</v>
      </c>
      <c r="V482" s="214">
        <f t="shared" si="226"/>
        <v>0</v>
      </c>
      <c r="W482" s="214">
        <f t="shared" si="226"/>
        <v>0</v>
      </c>
      <c r="X482" s="214">
        <f t="shared" si="226"/>
        <v>0</v>
      </c>
      <c r="Y482" s="214">
        <f t="shared" si="226"/>
        <v>0</v>
      </c>
      <c r="Z482" s="214">
        <f t="shared" si="226"/>
        <v>0</v>
      </c>
      <c r="AA482" s="214">
        <f t="shared" si="226"/>
        <v>0</v>
      </c>
      <c r="AB482" s="214">
        <f t="shared" si="226"/>
        <v>0</v>
      </c>
      <c r="AC482" s="214">
        <f t="shared" si="226"/>
        <v>0</v>
      </c>
      <c r="AD482" s="214">
        <f t="shared" si="226"/>
        <v>0</v>
      </c>
      <c r="AE482" s="214">
        <f t="shared" si="226"/>
        <v>0</v>
      </c>
      <c r="AF482" s="214">
        <f t="shared" si="226"/>
        <v>0</v>
      </c>
      <c r="AG482" s="214">
        <f t="shared" si="226"/>
        <v>0</v>
      </c>
      <c r="AH482" s="214">
        <f t="shared" si="226"/>
        <v>0</v>
      </c>
      <c r="AI482" s="214">
        <f t="shared" si="226"/>
        <v>0</v>
      </c>
      <c r="AJ482" s="214">
        <f t="shared" si="226"/>
        <v>0</v>
      </c>
      <c r="AK482" s="214">
        <f t="shared" si="226"/>
        <v>0</v>
      </c>
      <c r="AL482" s="214">
        <f t="shared" si="226"/>
        <v>0</v>
      </c>
      <c r="AM482" s="214">
        <f t="shared" si="226"/>
        <v>0</v>
      </c>
      <c r="AN482" s="214">
        <f t="shared" si="226"/>
        <v>0</v>
      </c>
      <c r="AO482" s="214">
        <f t="shared" si="226"/>
        <v>0</v>
      </c>
      <c r="AP482" s="214">
        <f t="shared" si="226"/>
        <v>0</v>
      </c>
    </row>
    <row r="483" spans="1:42" x14ac:dyDescent="0.2">
      <c r="A483" s="16">
        <f t="shared" si="224"/>
        <v>5</v>
      </c>
      <c r="B483" s="196">
        <f t="shared" si="221"/>
        <v>0</v>
      </c>
      <c r="C483" s="214">
        <f t="shared" ref="C483:AP483" si="227">LOOKUP(C471,$B$436:$AP$436,$B$437:$AP$437)*$B662/100</f>
        <v>0</v>
      </c>
      <c r="D483" s="214">
        <f t="shared" si="227"/>
        <v>0</v>
      </c>
      <c r="E483" s="214">
        <f t="shared" si="227"/>
        <v>0</v>
      </c>
      <c r="F483" s="214">
        <f t="shared" si="227"/>
        <v>0</v>
      </c>
      <c r="G483" s="214">
        <f t="shared" si="227"/>
        <v>0</v>
      </c>
      <c r="H483" s="214">
        <f t="shared" si="227"/>
        <v>0</v>
      </c>
      <c r="I483" s="214">
        <f t="shared" si="227"/>
        <v>0</v>
      </c>
      <c r="J483" s="214">
        <f t="shared" si="227"/>
        <v>0</v>
      </c>
      <c r="K483" s="214">
        <f t="shared" si="227"/>
        <v>0</v>
      </c>
      <c r="L483" s="214">
        <f t="shared" si="227"/>
        <v>0</v>
      </c>
      <c r="M483" s="214">
        <f t="shared" si="227"/>
        <v>0</v>
      </c>
      <c r="N483" s="214">
        <f t="shared" si="227"/>
        <v>0</v>
      </c>
      <c r="O483" s="214">
        <f t="shared" si="227"/>
        <v>0</v>
      </c>
      <c r="P483" s="214">
        <f t="shared" si="227"/>
        <v>0</v>
      </c>
      <c r="Q483" s="214">
        <f t="shared" si="227"/>
        <v>0</v>
      </c>
      <c r="R483" s="214">
        <f t="shared" si="227"/>
        <v>0</v>
      </c>
      <c r="S483" s="214">
        <f t="shared" si="227"/>
        <v>0</v>
      </c>
      <c r="T483" s="214">
        <f t="shared" si="227"/>
        <v>0</v>
      </c>
      <c r="U483" s="214">
        <f t="shared" si="227"/>
        <v>0</v>
      </c>
      <c r="V483" s="214">
        <f t="shared" si="227"/>
        <v>0</v>
      </c>
      <c r="W483" s="214">
        <f t="shared" si="227"/>
        <v>0</v>
      </c>
      <c r="X483" s="214">
        <f t="shared" si="227"/>
        <v>0</v>
      </c>
      <c r="Y483" s="214">
        <f t="shared" si="227"/>
        <v>0</v>
      </c>
      <c r="Z483" s="214">
        <f t="shared" si="227"/>
        <v>0</v>
      </c>
      <c r="AA483" s="214">
        <f t="shared" si="227"/>
        <v>0</v>
      </c>
      <c r="AB483" s="214">
        <f t="shared" si="227"/>
        <v>0</v>
      </c>
      <c r="AC483" s="214">
        <f t="shared" si="227"/>
        <v>0</v>
      </c>
      <c r="AD483" s="214">
        <f t="shared" si="227"/>
        <v>0</v>
      </c>
      <c r="AE483" s="214">
        <f t="shared" si="227"/>
        <v>0</v>
      </c>
      <c r="AF483" s="214">
        <f t="shared" si="227"/>
        <v>0</v>
      </c>
      <c r="AG483" s="214">
        <f t="shared" si="227"/>
        <v>0</v>
      </c>
      <c r="AH483" s="214">
        <f t="shared" si="227"/>
        <v>0</v>
      </c>
      <c r="AI483" s="214">
        <f t="shared" si="227"/>
        <v>0</v>
      </c>
      <c r="AJ483" s="214">
        <f t="shared" si="227"/>
        <v>0</v>
      </c>
      <c r="AK483" s="214">
        <f t="shared" si="227"/>
        <v>0</v>
      </c>
      <c r="AL483" s="214">
        <f t="shared" si="227"/>
        <v>0</v>
      </c>
      <c r="AM483" s="214">
        <f t="shared" si="227"/>
        <v>0</v>
      </c>
      <c r="AN483" s="214">
        <f t="shared" si="227"/>
        <v>0</v>
      </c>
      <c r="AO483" s="214">
        <f t="shared" si="227"/>
        <v>0</v>
      </c>
      <c r="AP483" s="214">
        <f t="shared" si="227"/>
        <v>0</v>
      </c>
    </row>
    <row r="484" spans="1:42" x14ac:dyDescent="0.2">
      <c r="A484" s="16">
        <f t="shared" si="224"/>
        <v>6</v>
      </c>
      <c r="B484" s="196">
        <f t="shared" si="221"/>
        <v>0</v>
      </c>
      <c r="C484" s="214">
        <f t="shared" ref="C484:AP484" si="228">LOOKUP(C472,$B$436:$AP$436,$B$437:$AP$437)*$B663/100</f>
        <v>0</v>
      </c>
      <c r="D484" s="214">
        <f t="shared" si="228"/>
        <v>0</v>
      </c>
      <c r="E484" s="214">
        <f t="shared" si="228"/>
        <v>0</v>
      </c>
      <c r="F484" s="214">
        <f t="shared" si="228"/>
        <v>0</v>
      </c>
      <c r="G484" s="214">
        <f t="shared" si="228"/>
        <v>0</v>
      </c>
      <c r="H484" s="214">
        <f t="shared" si="228"/>
        <v>0</v>
      </c>
      <c r="I484" s="214">
        <f t="shared" si="228"/>
        <v>0</v>
      </c>
      <c r="J484" s="214">
        <f t="shared" si="228"/>
        <v>0</v>
      </c>
      <c r="K484" s="214">
        <f t="shared" si="228"/>
        <v>0</v>
      </c>
      <c r="L484" s="214">
        <f t="shared" si="228"/>
        <v>0</v>
      </c>
      <c r="M484" s="214">
        <f t="shared" si="228"/>
        <v>0</v>
      </c>
      <c r="N484" s="214">
        <f t="shared" si="228"/>
        <v>0</v>
      </c>
      <c r="O484" s="214">
        <f t="shared" si="228"/>
        <v>0</v>
      </c>
      <c r="P484" s="214">
        <f t="shared" si="228"/>
        <v>0</v>
      </c>
      <c r="Q484" s="214">
        <f t="shared" si="228"/>
        <v>0</v>
      </c>
      <c r="R484" s="214">
        <f t="shared" si="228"/>
        <v>0</v>
      </c>
      <c r="S484" s="214">
        <f t="shared" si="228"/>
        <v>0</v>
      </c>
      <c r="T484" s="214">
        <f t="shared" si="228"/>
        <v>0</v>
      </c>
      <c r="U484" s="214">
        <f t="shared" si="228"/>
        <v>0</v>
      </c>
      <c r="V484" s="214">
        <f t="shared" si="228"/>
        <v>0</v>
      </c>
      <c r="W484" s="214">
        <f t="shared" si="228"/>
        <v>0</v>
      </c>
      <c r="X484" s="214">
        <f t="shared" si="228"/>
        <v>0</v>
      </c>
      <c r="Y484" s="214">
        <f t="shared" si="228"/>
        <v>0</v>
      </c>
      <c r="Z484" s="214">
        <f t="shared" si="228"/>
        <v>0</v>
      </c>
      <c r="AA484" s="214">
        <f t="shared" si="228"/>
        <v>0</v>
      </c>
      <c r="AB484" s="214">
        <f t="shared" si="228"/>
        <v>0</v>
      </c>
      <c r="AC484" s="214">
        <f t="shared" si="228"/>
        <v>0</v>
      </c>
      <c r="AD484" s="214">
        <f t="shared" si="228"/>
        <v>0</v>
      </c>
      <c r="AE484" s="214">
        <f t="shared" si="228"/>
        <v>0</v>
      </c>
      <c r="AF484" s="214">
        <f t="shared" si="228"/>
        <v>0</v>
      </c>
      <c r="AG484" s="214">
        <f t="shared" si="228"/>
        <v>0</v>
      </c>
      <c r="AH484" s="214">
        <f t="shared" si="228"/>
        <v>0</v>
      </c>
      <c r="AI484" s="214">
        <f t="shared" si="228"/>
        <v>0</v>
      </c>
      <c r="AJ484" s="214">
        <f t="shared" si="228"/>
        <v>0</v>
      </c>
      <c r="AK484" s="214">
        <f t="shared" si="228"/>
        <v>0</v>
      </c>
      <c r="AL484" s="214">
        <f t="shared" si="228"/>
        <v>0</v>
      </c>
      <c r="AM484" s="214">
        <f t="shared" si="228"/>
        <v>0</v>
      </c>
      <c r="AN484" s="214">
        <f t="shared" si="228"/>
        <v>0</v>
      </c>
      <c r="AO484" s="214">
        <f t="shared" si="228"/>
        <v>0</v>
      </c>
      <c r="AP484" s="214">
        <f t="shared" si="228"/>
        <v>0</v>
      </c>
    </row>
    <row r="485" spans="1:42" x14ac:dyDescent="0.2">
      <c r="A485" s="16">
        <f t="shared" si="224"/>
        <v>7</v>
      </c>
      <c r="B485" s="196">
        <f t="shared" si="221"/>
        <v>0</v>
      </c>
      <c r="C485" s="214">
        <f t="shared" ref="C485:AP485" si="229">LOOKUP(C473,$B$436:$AP$436,$B$437:$AP$437)*$B664/100</f>
        <v>0</v>
      </c>
      <c r="D485" s="214">
        <f t="shared" si="229"/>
        <v>0</v>
      </c>
      <c r="E485" s="214">
        <f t="shared" si="229"/>
        <v>0</v>
      </c>
      <c r="F485" s="214">
        <f t="shared" si="229"/>
        <v>0</v>
      </c>
      <c r="G485" s="214">
        <f t="shared" si="229"/>
        <v>0</v>
      </c>
      <c r="H485" s="214">
        <f t="shared" si="229"/>
        <v>0</v>
      </c>
      <c r="I485" s="214">
        <f t="shared" si="229"/>
        <v>0</v>
      </c>
      <c r="J485" s="214">
        <f t="shared" si="229"/>
        <v>0</v>
      </c>
      <c r="K485" s="214">
        <f t="shared" si="229"/>
        <v>0</v>
      </c>
      <c r="L485" s="214">
        <f t="shared" si="229"/>
        <v>0</v>
      </c>
      <c r="M485" s="214">
        <f t="shared" si="229"/>
        <v>0</v>
      </c>
      <c r="N485" s="214">
        <f t="shared" si="229"/>
        <v>0</v>
      </c>
      <c r="O485" s="214">
        <f t="shared" si="229"/>
        <v>0</v>
      </c>
      <c r="P485" s="214">
        <f t="shared" si="229"/>
        <v>0</v>
      </c>
      <c r="Q485" s="214">
        <f t="shared" si="229"/>
        <v>0</v>
      </c>
      <c r="R485" s="214">
        <f t="shared" si="229"/>
        <v>0</v>
      </c>
      <c r="S485" s="214">
        <f t="shared" si="229"/>
        <v>0</v>
      </c>
      <c r="T485" s="214">
        <f t="shared" si="229"/>
        <v>0</v>
      </c>
      <c r="U485" s="214">
        <f t="shared" si="229"/>
        <v>0</v>
      </c>
      <c r="V485" s="214">
        <f t="shared" si="229"/>
        <v>0</v>
      </c>
      <c r="W485" s="214">
        <f t="shared" si="229"/>
        <v>0</v>
      </c>
      <c r="X485" s="214">
        <f t="shared" si="229"/>
        <v>0</v>
      </c>
      <c r="Y485" s="214">
        <f t="shared" si="229"/>
        <v>0</v>
      </c>
      <c r="Z485" s="214">
        <f t="shared" si="229"/>
        <v>0</v>
      </c>
      <c r="AA485" s="214">
        <f t="shared" si="229"/>
        <v>0</v>
      </c>
      <c r="AB485" s="214">
        <f t="shared" si="229"/>
        <v>0</v>
      </c>
      <c r="AC485" s="214">
        <f t="shared" si="229"/>
        <v>0</v>
      </c>
      <c r="AD485" s="214">
        <f t="shared" si="229"/>
        <v>0</v>
      </c>
      <c r="AE485" s="214">
        <f t="shared" si="229"/>
        <v>0</v>
      </c>
      <c r="AF485" s="214">
        <f t="shared" si="229"/>
        <v>0</v>
      </c>
      <c r="AG485" s="214">
        <f t="shared" si="229"/>
        <v>0</v>
      </c>
      <c r="AH485" s="214">
        <f t="shared" si="229"/>
        <v>0</v>
      </c>
      <c r="AI485" s="214">
        <f t="shared" si="229"/>
        <v>0</v>
      </c>
      <c r="AJ485" s="214">
        <f t="shared" si="229"/>
        <v>0</v>
      </c>
      <c r="AK485" s="214">
        <f t="shared" si="229"/>
        <v>0</v>
      </c>
      <c r="AL485" s="214">
        <f t="shared" si="229"/>
        <v>0</v>
      </c>
      <c r="AM485" s="214">
        <f t="shared" si="229"/>
        <v>0</v>
      </c>
      <c r="AN485" s="214">
        <f t="shared" si="229"/>
        <v>0</v>
      </c>
      <c r="AO485" s="214">
        <f t="shared" si="229"/>
        <v>0</v>
      </c>
      <c r="AP485" s="214">
        <f t="shared" si="229"/>
        <v>0</v>
      </c>
    </row>
    <row r="486" spans="1:42" x14ac:dyDescent="0.2">
      <c r="A486" s="16">
        <f t="shared" si="224"/>
        <v>8</v>
      </c>
      <c r="B486" s="196">
        <f t="shared" si="221"/>
        <v>0</v>
      </c>
      <c r="C486" s="214">
        <f t="shared" ref="C486:AP486" si="230">LOOKUP(C474,$B$436:$AP$436,$B$437:$AP$437)*$B665/100</f>
        <v>0</v>
      </c>
      <c r="D486" s="214">
        <f t="shared" si="230"/>
        <v>0</v>
      </c>
      <c r="E486" s="214">
        <f t="shared" si="230"/>
        <v>0</v>
      </c>
      <c r="F486" s="214">
        <f t="shared" si="230"/>
        <v>0</v>
      </c>
      <c r="G486" s="214">
        <f t="shared" si="230"/>
        <v>0</v>
      </c>
      <c r="H486" s="214">
        <f t="shared" si="230"/>
        <v>0</v>
      </c>
      <c r="I486" s="214">
        <f t="shared" si="230"/>
        <v>0</v>
      </c>
      <c r="J486" s="214">
        <f t="shared" si="230"/>
        <v>0</v>
      </c>
      <c r="K486" s="214">
        <f t="shared" si="230"/>
        <v>0</v>
      </c>
      <c r="L486" s="214">
        <f t="shared" si="230"/>
        <v>0</v>
      </c>
      <c r="M486" s="214">
        <f t="shared" si="230"/>
        <v>0</v>
      </c>
      <c r="N486" s="214">
        <f t="shared" si="230"/>
        <v>0</v>
      </c>
      <c r="O486" s="214">
        <f t="shared" si="230"/>
        <v>0</v>
      </c>
      <c r="P486" s="214">
        <f t="shared" si="230"/>
        <v>0</v>
      </c>
      <c r="Q486" s="214">
        <f t="shared" si="230"/>
        <v>0</v>
      </c>
      <c r="R486" s="214">
        <f t="shared" si="230"/>
        <v>0</v>
      </c>
      <c r="S486" s="214">
        <f t="shared" si="230"/>
        <v>0</v>
      </c>
      <c r="T486" s="214">
        <f t="shared" si="230"/>
        <v>0</v>
      </c>
      <c r="U486" s="214">
        <f t="shared" si="230"/>
        <v>0</v>
      </c>
      <c r="V486" s="214">
        <f t="shared" si="230"/>
        <v>0</v>
      </c>
      <c r="W486" s="214">
        <f t="shared" si="230"/>
        <v>0</v>
      </c>
      <c r="X486" s="214">
        <f t="shared" si="230"/>
        <v>0</v>
      </c>
      <c r="Y486" s="214">
        <f t="shared" si="230"/>
        <v>0</v>
      </c>
      <c r="Z486" s="214">
        <f t="shared" si="230"/>
        <v>0</v>
      </c>
      <c r="AA486" s="214">
        <f t="shared" si="230"/>
        <v>0</v>
      </c>
      <c r="AB486" s="214">
        <f t="shared" si="230"/>
        <v>0</v>
      </c>
      <c r="AC486" s="214">
        <f t="shared" si="230"/>
        <v>0</v>
      </c>
      <c r="AD486" s="214">
        <f t="shared" si="230"/>
        <v>0</v>
      </c>
      <c r="AE486" s="214">
        <f t="shared" si="230"/>
        <v>0</v>
      </c>
      <c r="AF486" s="214">
        <f t="shared" si="230"/>
        <v>0</v>
      </c>
      <c r="AG486" s="214">
        <f t="shared" si="230"/>
        <v>0</v>
      </c>
      <c r="AH486" s="214">
        <f t="shared" si="230"/>
        <v>0</v>
      </c>
      <c r="AI486" s="214">
        <f t="shared" si="230"/>
        <v>0</v>
      </c>
      <c r="AJ486" s="214">
        <f t="shared" si="230"/>
        <v>0</v>
      </c>
      <c r="AK486" s="214">
        <f t="shared" si="230"/>
        <v>0</v>
      </c>
      <c r="AL486" s="214">
        <f t="shared" si="230"/>
        <v>0</v>
      </c>
      <c r="AM486" s="214">
        <f t="shared" si="230"/>
        <v>0</v>
      </c>
      <c r="AN486" s="214">
        <f t="shared" si="230"/>
        <v>0</v>
      </c>
      <c r="AO486" s="214">
        <f t="shared" si="230"/>
        <v>0</v>
      </c>
      <c r="AP486" s="214">
        <f t="shared" si="230"/>
        <v>0</v>
      </c>
    </row>
    <row r="487" spans="1:42" x14ac:dyDescent="0.2">
      <c r="A487" s="16">
        <f>A486+1</f>
        <v>9</v>
      </c>
      <c r="B487" s="196">
        <f t="shared" si="221"/>
        <v>0</v>
      </c>
      <c r="C487" s="214">
        <f t="shared" ref="C487:AP487" si="231">LOOKUP(C475,$B$436:$AP$436,$B$437:$AP$437)*$B666/100</f>
        <v>0</v>
      </c>
      <c r="D487" s="214">
        <f t="shared" si="231"/>
        <v>0</v>
      </c>
      <c r="E487" s="214">
        <f t="shared" si="231"/>
        <v>0</v>
      </c>
      <c r="F487" s="214">
        <f t="shared" si="231"/>
        <v>0</v>
      </c>
      <c r="G487" s="214">
        <f t="shared" si="231"/>
        <v>0</v>
      </c>
      <c r="H487" s="214">
        <f t="shared" si="231"/>
        <v>0</v>
      </c>
      <c r="I487" s="214">
        <f t="shared" si="231"/>
        <v>0</v>
      </c>
      <c r="J487" s="214">
        <f t="shared" si="231"/>
        <v>0</v>
      </c>
      <c r="K487" s="214">
        <f t="shared" si="231"/>
        <v>0</v>
      </c>
      <c r="L487" s="214">
        <f t="shared" si="231"/>
        <v>0</v>
      </c>
      <c r="M487" s="214">
        <f t="shared" si="231"/>
        <v>0</v>
      </c>
      <c r="N487" s="214">
        <f t="shared" si="231"/>
        <v>0</v>
      </c>
      <c r="O487" s="214">
        <f t="shared" si="231"/>
        <v>0</v>
      </c>
      <c r="P487" s="214">
        <f t="shared" si="231"/>
        <v>0</v>
      </c>
      <c r="Q487" s="214">
        <f t="shared" si="231"/>
        <v>0</v>
      </c>
      <c r="R487" s="214">
        <f t="shared" si="231"/>
        <v>0</v>
      </c>
      <c r="S487" s="214">
        <f t="shared" si="231"/>
        <v>0</v>
      </c>
      <c r="T487" s="214">
        <f t="shared" si="231"/>
        <v>0</v>
      </c>
      <c r="U487" s="214">
        <f t="shared" si="231"/>
        <v>0</v>
      </c>
      <c r="V487" s="214">
        <f t="shared" si="231"/>
        <v>0</v>
      </c>
      <c r="W487" s="214">
        <f t="shared" si="231"/>
        <v>0</v>
      </c>
      <c r="X487" s="214">
        <f t="shared" si="231"/>
        <v>0</v>
      </c>
      <c r="Y487" s="214">
        <f t="shared" si="231"/>
        <v>0</v>
      </c>
      <c r="Z487" s="214">
        <f t="shared" si="231"/>
        <v>0</v>
      </c>
      <c r="AA487" s="214">
        <f t="shared" si="231"/>
        <v>0</v>
      </c>
      <c r="AB487" s="214">
        <f t="shared" si="231"/>
        <v>0</v>
      </c>
      <c r="AC487" s="214">
        <f t="shared" si="231"/>
        <v>0</v>
      </c>
      <c r="AD487" s="214">
        <f t="shared" si="231"/>
        <v>0</v>
      </c>
      <c r="AE487" s="214">
        <f t="shared" si="231"/>
        <v>0</v>
      </c>
      <c r="AF487" s="214">
        <f t="shared" si="231"/>
        <v>0</v>
      </c>
      <c r="AG487" s="214">
        <f t="shared" si="231"/>
        <v>0</v>
      </c>
      <c r="AH487" s="214">
        <f t="shared" si="231"/>
        <v>0</v>
      </c>
      <c r="AI487" s="214">
        <f t="shared" si="231"/>
        <v>0</v>
      </c>
      <c r="AJ487" s="214">
        <f t="shared" si="231"/>
        <v>0</v>
      </c>
      <c r="AK487" s="214">
        <f t="shared" si="231"/>
        <v>0</v>
      </c>
      <c r="AL487" s="214">
        <f t="shared" si="231"/>
        <v>0</v>
      </c>
      <c r="AM487" s="214">
        <f t="shared" si="231"/>
        <v>0</v>
      </c>
      <c r="AN487" s="214">
        <f t="shared" si="231"/>
        <v>0</v>
      </c>
      <c r="AO487" s="214">
        <f t="shared" si="231"/>
        <v>0</v>
      </c>
      <c r="AP487" s="214">
        <f t="shared" si="231"/>
        <v>0</v>
      </c>
    </row>
    <row r="488" spans="1:42" x14ac:dyDescent="0.2">
      <c r="A488" s="16">
        <f t="shared" ref="A488" si="232">A487+1</f>
        <v>10</v>
      </c>
      <c r="B488" s="196">
        <f t="shared" si="221"/>
        <v>0</v>
      </c>
      <c r="C488" s="214">
        <f t="shared" ref="C488:AP488" si="233">LOOKUP(C476,$B$436:$AP$436,$B$437:$AP$437)*$B667/100</f>
        <v>0</v>
      </c>
      <c r="D488" s="214">
        <f t="shared" si="233"/>
        <v>0</v>
      </c>
      <c r="E488" s="214">
        <f t="shared" si="233"/>
        <v>0</v>
      </c>
      <c r="F488" s="214">
        <f t="shared" si="233"/>
        <v>0</v>
      </c>
      <c r="G488" s="214">
        <f t="shared" si="233"/>
        <v>0</v>
      </c>
      <c r="H488" s="214">
        <f t="shared" si="233"/>
        <v>0</v>
      </c>
      <c r="I488" s="214">
        <f t="shared" si="233"/>
        <v>0</v>
      </c>
      <c r="J488" s="214">
        <f t="shared" si="233"/>
        <v>0</v>
      </c>
      <c r="K488" s="214">
        <f t="shared" si="233"/>
        <v>0</v>
      </c>
      <c r="L488" s="214">
        <f t="shared" si="233"/>
        <v>0</v>
      </c>
      <c r="M488" s="214">
        <f t="shared" si="233"/>
        <v>0</v>
      </c>
      <c r="N488" s="214">
        <f t="shared" si="233"/>
        <v>0</v>
      </c>
      <c r="O488" s="214">
        <f t="shared" si="233"/>
        <v>0</v>
      </c>
      <c r="P488" s="214">
        <f t="shared" si="233"/>
        <v>0</v>
      </c>
      <c r="Q488" s="214">
        <f t="shared" si="233"/>
        <v>0</v>
      </c>
      <c r="R488" s="214">
        <f t="shared" si="233"/>
        <v>0</v>
      </c>
      <c r="S488" s="214">
        <f t="shared" si="233"/>
        <v>0</v>
      </c>
      <c r="T488" s="214">
        <f t="shared" si="233"/>
        <v>0</v>
      </c>
      <c r="U488" s="214">
        <f t="shared" si="233"/>
        <v>0</v>
      </c>
      <c r="V488" s="214">
        <f t="shared" si="233"/>
        <v>0</v>
      </c>
      <c r="W488" s="214">
        <f t="shared" si="233"/>
        <v>0</v>
      </c>
      <c r="X488" s="214">
        <f t="shared" si="233"/>
        <v>0</v>
      </c>
      <c r="Y488" s="214">
        <f t="shared" si="233"/>
        <v>0</v>
      </c>
      <c r="Z488" s="214">
        <f t="shared" si="233"/>
        <v>0</v>
      </c>
      <c r="AA488" s="214">
        <f t="shared" si="233"/>
        <v>0</v>
      </c>
      <c r="AB488" s="214">
        <f t="shared" si="233"/>
        <v>0</v>
      </c>
      <c r="AC488" s="214">
        <f t="shared" si="233"/>
        <v>0</v>
      </c>
      <c r="AD488" s="214">
        <f t="shared" si="233"/>
        <v>0</v>
      </c>
      <c r="AE488" s="214">
        <f t="shared" si="233"/>
        <v>0</v>
      </c>
      <c r="AF488" s="214">
        <f t="shared" si="233"/>
        <v>0</v>
      </c>
      <c r="AG488" s="214">
        <f t="shared" si="233"/>
        <v>0</v>
      </c>
      <c r="AH488" s="214">
        <f t="shared" si="233"/>
        <v>0</v>
      </c>
      <c r="AI488" s="214">
        <f t="shared" si="233"/>
        <v>0</v>
      </c>
      <c r="AJ488" s="214">
        <f t="shared" si="233"/>
        <v>0</v>
      </c>
      <c r="AK488" s="214">
        <f t="shared" si="233"/>
        <v>0</v>
      </c>
      <c r="AL488" s="214">
        <f t="shared" si="233"/>
        <v>0</v>
      </c>
      <c r="AM488" s="214">
        <f t="shared" si="233"/>
        <v>0</v>
      </c>
      <c r="AN488" s="214">
        <f t="shared" si="233"/>
        <v>0</v>
      </c>
      <c r="AO488" s="214">
        <f t="shared" si="233"/>
        <v>0</v>
      </c>
      <c r="AP488" s="214">
        <f t="shared" si="233"/>
        <v>0</v>
      </c>
    </row>
    <row r="489" spans="1:42" s="16" customFormat="1" x14ac:dyDescent="0.2">
      <c r="A489" s="39" t="s">
        <v>13</v>
      </c>
      <c r="B489" s="19"/>
      <c r="C489" s="214">
        <f>SUM(C479:C488)</f>
        <v>0</v>
      </c>
      <c r="D489" s="214">
        <f t="shared" ref="D489:AP489" si="234">SUM(D479:D488)</f>
        <v>0</v>
      </c>
      <c r="E489" s="214">
        <f t="shared" si="234"/>
        <v>0</v>
      </c>
      <c r="F489" s="214">
        <f t="shared" si="234"/>
        <v>0</v>
      </c>
      <c r="G489" s="214">
        <f t="shared" si="234"/>
        <v>0</v>
      </c>
      <c r="H489" s="214">
        <f t="shared" si="234"/>
        <v>0</v>
      </c>
      <c r="I489" s="214">
        <f t="shared" si="234"/>
        <v>0</v>
      </c>
      <c r="J489" s="214">
        <f t="shared" si="234"/>
        <v>0</v>
      </c>
      <c r="K489" s="214">
        <f t="shared" si="234"/>
        <v>0</v>
      </c>
      <c r="L489" s="214">
        <f t="shared" si="234"/>
        <v>0</v>
      </c>
      <c r="M489" s="214">
        <f t="shared" si="234"/>
        <v>0</v>
      </c>
      <c r="N489" s="214">
        <f t="shared" si="234"/>
        <v>0</v>
      </c>
      <c r="O489" s="214">
        <f t="shared" si="234"/>
        <v>0</v>
      </c>
      <c r="P489" s="214">
        <f t="shared" si="234"/>
        <v>0</v>
      </c>
      <c r="Q489" s="214">
        <f t="shared" si="234"/>
        <v>0</v>
      </c>
      <c r="R489" s="214">
        <f t="shared" si="234"/>
        <v>0</v>
      </c>
      <c r="S489" s="214">
        <f t="shared" si="234"/>
        <v>0</v>
      </c>
      <c r="T489" s="214">
        <f t="shared" si="234"/>
        <v>0</v>
      </c>
      <c r="U489" s="214">
        <f t="shared" si="234"/>
        <v>0</v>
      </c>
      <c r="V489" s="214">
        <f t="shared" si="234"/>
        <v>0</v>
      </c>
      <c r="W489" s="214">
        <f t="shared" si="234"/>
        <v>0</v>
      </c>
      <c r="X489" s="214">
        <f t="shared" si="234"/>
        <v>0</v>
      </c>
      <c r="Y489" s="214">
        <f t="shared" si="234"/>
        <v>0</v>
      </c>
      <c r="Z489" s="214">
        <f t="shared" si="234"/>
        <v>0</v>
      </c>
      <c r="AA489" s="214">
        <f t="shared" si="234"/>
        <v>0</v>
      </c>
      <c r="AB489" s="214">
        <f t="shared" si="234"/>
        <v>0</v>
      </c>
      <c r="AC489" s="214">
        <f t="shared" si="234"/>
        <v>0</v>
      </c>
      <c r="AD489" s="214">
        <f t="shared" si="234"/>
        <v>0</v>
      </c>
      <c r="AE489" s="214">
        <f t="shared" si="234"/>
        <v>0</v>
      </c>
      <c r="AF489" s="214">
        <f t="shared" si="234"/>
        <v>0</v>
      </c>
      <c r="AG489" s="214">
        <f t="shared" si="234"/>
        <v>0</v>
      </c>
      <c r="AH489" s="214">
        <f t="shared" si="234"/>
        <v>0</v>
      </c>
      <c r="AI489" s="214">
        <f t="shared" si="234"/>
        <v>0</v>
      </c>
      <c r="AJ489" s="214">
        <f t="shared" si="234"/>
        <v>0</v>
      </c>
      <c r="AK489" s="214">
        <f t="shared" si="234"/>
        <v>0</v>
      </c>
      <c r="AL489" s="214">
        <f t="shared" si="234"/>
        <v>0</v>
      </c>
      <c r="AM489" s="214">
        <f t="shared" si="234"/>
        <v>0</v>
      </c>
      <c r="AN489" s="214">
        <f t="shared" si="234"/>
        <v>0</v>
      </c>
      <c r="AO489" s="214">
        <f t="shared" si="234"/>
        <v>0</v>
      </c>
      <c r="AP489" s="214">
        <f t="shared" si="234"/>
        <v>0</v>
      </c>
    </row>
    <row r="490" spans="1:42" s="16" customFormat="1" x14ac:dyDescent="0.2">
      <c r="A490" s="39"/>
      <c r="B490" s="19"/>
      <c r="C490" s="214"/>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row>
    <row r="491" spans="1:42" x14ac:dyDescent="0.2">
      <c r="A491" s="30" t="s">
        <v>93</v>
      </c>
      <c r="C491" s="214"/>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32" t="s">
        <v>75</v>
      </c>
      <c r="C492" s="214"/>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spans="1:42" x14ac:dyDescent="0.2">
      <c r="A493" s="4">
        <v>1</v>
      </c>
      <c r="C493" s="213">
        <f t="shared" ref="C493:AP493" si="235">C356</f>
        <v>0</v>
      </c>
      <c r="D493" s="213">
        <f t="shared" si="235"/>
        <v>0</v>
      </c>
      <c r="E493" s="213">
        <f t="shared" si="235"/>
        <v>0</v>
      </c>
      <c r="F493" s="213">
        <f t="shared" si="235"/>
        <v>0</v>
      </c>
      <c r="G493" s="213">
        <f t="shared" si="235"/>
        <v>0</v>
      </c>
      <c r="H493" s="213">
        <f t="shared" si="235"/>
        <v>0</v>
      </c>
      <c r="I493" s="213">
        <f t="shared" si="235"/>
        <v>0</v>
      </c>
      <c r="J493" s="213">
        <f t="shared" si="235"/>
        <v>0</v>
      </c>
      <c r="K493" s="213">
        <f t="shared" si="235"/>
        <v>0</v>
      </c>
      <c r="L493" s="213">
        <f t="shared" si="235"/>
        <v>0</v>
      </c>
      <c r="M493" s="213">
        <f t="shared" si="235"/>
        <v>0</v>
      </c>
      <c r="N493" s="213">
        <f t="shared" si="235"/>
        <v>0</v>
      </c>
      <c r="O493" s="213">
        <f t="shared" si="235"/>
        <v>0</v>
      </c>
      <c r="P493" s="213">
        <f t="shared" si="235"/>
        <v>0</v>
      </c>
      <c r="Q493" s="213">
        <f t="shared" si="235"/>
        <v>0</v>
      </c>
      <c r="R493" s="213">
        <f t="shared" si="235"/>
        <v>0</v>
      </c>
      <c r="S493" s="213">
        <f t="shared" si="235"/>
        <v>0</v>
      </c>
      <c r="T493" s="213">
        <f t="shared" si="235"/>
        <v>0</v>
      </c>
      <c r="U493" s="213">
        <f t="shared" si="235"/>
        <v>0</v>
      </c>
      <c r="V493" s="213">
        <f t="shared" si="235"/>
        <v>0</v>
      </c>
      <c r="W493" s="213">
        <f t="shared" si="235"/>
        <v>0</v>
      </c>
      <c r="X493" s="213">
        <f t="shared" si="235"/>
        <v>0</v>
      </c>
      <c r="Y493" s="213">
        <f t="shared" si="235"/>
        <v>0</v>
      </c>
      <c r="Z493" s="213">
        <f t="shared" si="235"/>
        <v>0</v>
      </c>
      <c r="AA493" s="213">
        <f t="shared" si="235"/>
        <v>0</v>
      </c>
      <c r="AB493" s="213">
        <f t="shared" si="235"/>
        <v>0</v>
      </c>
      <c r="AC493" s="213">
        <f t="shared" si="235"/>
        <v>0</v>
      </c>
      <c r="AD493" s="213">
        <f t="shared" si="235"/>
        <v>0</v>
      </c>
      <c r="AE493" s="213">
        <f t="shared" si="235"/>
        <v>0</v>
      </c>
      <c r="AF493" s="213">
        <f t="shared" si="235"/>
        <v>0</v>
      </c>
      <c r="AG493" s="213">
        <f t="shared" si="235"/>
        <v>0</v>
      </c>
      <c r="AH493" s="213">
        <f t="shared" si="235"/>
        <v>0</v>
      </c>
      <c r="AI493" s="213">
        <f t="shared" si="235"/>
        <v>0</v>
      </c>
      <c r="AJ493" s="213">
        <f t="shared" si="235"/>
        <v>0</v>
      </c>
      <c r="AK493" s="213">
        <f t="shared" si="235"/>
        <v>0</v>
      </c>
      <c r="AL493" s="213">
        <f t="shared" si="235"/>
        <v>0</v>
      </c>
      <c r="AM493" s="213">
        <f t="shared" si="235"/>
        <v>0</v>
      </c>
      <c r="AN493" s="213">
        <f t="shared" si="235"/>
        <v>0</v>
      </c>
      <c r="AO493" s="213">
        <f t="shared" si="235"/>
        <v>0</v>
      </c>
      <c r="AP493" s="213">
        <f t="shared" si="235"/>
        <v>0</v>
      </c>
    </row>
    <row r="494" spans="1:42" x14ac:dyDescent="0.2">
      <c r="A494" s="4">
        <f>A493+1</f>
        <v>2</v>
      </c>
      <c r="C494" s="213">
        <f t="shared" ref="C494:AP494" si="236">C357</f>
        <v>0</v>
      </c>
      <c r="D494" s="213">
        <f t="shared" si="236"/>
        <v>0</v>
      </c>
      <c r="E494" s="213">
        <f t="shared" si="236"/>
        <v>0</v>
      </c>
      <c r="F494" s="213">
        <f t="shared" si="236"/>
        <v>0</v>
      </c>
      <c r="G494" s="213">
        <f t="shared" si="236"/>
        <v>0</v>
      </c>
      <c r="H494" s="213">
        <f t="shared" si="236"/>
        <v>0</v>
      </c>
      <c r="I494" s="213">
        <f t="shared" si="236"/>
        <v>0</v>
      </c>
      <c r="J494" s="213">
        <f t="shared" si="236"/>
        <v>0</v>
      </c>
      <c r="K494" s="213">
        <f t="shared" si="236"/>
        <v>0</v>
      </c>
      <c r="L494" s="213">
        <f t="shared" si="236"/>
        <v>0</v>
      </c>
      <c r="M494" s="213">
        <f t="shared" si="236"/>
        <v>0</v>
      </c>
      <c r="N494" s="213">
        <f t="shared" si="236"/>
        <v>0</v>
      </c>
      <c r="O494" s="213">
        <f t="shared" si="236"/>
        <v>0</v>
      </c>
      <c r="P494" s="213">
        <f t="shared" si="236"/>
        <v>0</v>
      </c>
      <c r="Q494" s="213">
        <f t="shared" si="236"/>
        <v>0</v>
      </c>
      <c r="R494" s="213">
        <f t="shared" si="236"/>
        <v>0</v>
      </c>
      <c r="S494" s="213">
        <f t="shared" si="236"/>
        <v>0</v>
      </c>
      <c r="T494" s="213">
        <f t="shared" si="236"/>
        <v>0</v>
      </c>
      <c r="U494" s="213">
        <f t="shared" si="236"/>
        <v>0</v>
      </c>
      <c r="V494" s="213">
        <f t="shared" si="236"/>
        <v>0</v>
      </c>
      <c r="W494" s="213">
        <f t="shared" si="236"/>
        <v>0</v>
      </c>
      <c r="X494" s="213">
        <f t="shared" si="236"/>
        <v>0</v>
      </c>
      <c r="Y494" s="213">
        <f t="shared" si="236"/>
        <v>0</v>
      </c>
      <c r="Z494" s="213">
        <f t="shared" si="236"/>
        <v>0</v>
      </c>
      <c r="AA494" s="213">
        <f t="shared" si="236"/>
        <v>0</v>
      </c>
      <c r="AB494" s="213">
        <f t="shared" si="236"/>
        <v>0</v>
      </c>
      <c r="AC494" s="213">
        <f t="shared" si="236"/>
        <v>0</v>
      </c>
      <c r="AD494" s="213">
        <f t="shared" si="236"/>
        <v>0</v>
      </c>
      <c r="AE494" s="213">
        <f t="shared" si="236"/>
        <v>0</v>
      </c>
      <c r="AF494" s="213">
        <f t="shared" si="236"/>
        <v>0</v>
      </c>
      <c r="AG494" s="213">
        <f t="shared" si="236"/>
        <v>0</v>
      </c>
      <c r="AH494" s="213">
        <f t="shared" si="236"/>
        <v>0</v>
      </c>
      <c r="AI494" s="213">
        <f t="shared" si="236"/>
        <v>0</v>
      </c>
      <c r="AJ494" s="213">
        <f t="shared" si="236"/>
        <v>0</v>
      </c>
      <c r="AK494" s="213">
        <f t="shared" si="236"/>
        <v>0</v>
      </c>
      <c r="AL494" s="213">
        <f t="shared" si="236"/>
        <v>0</v>
      </c>
      <c r="AM494" s="213">
        <f t="shared" si="236"/>
        <v>0</v>
      </c>
      <c r="AN494" s="213">
        <f t="shared" si="236"/>
        <v>0</v>
      </c>
      <c r="AO494" s="213">
        <f t="shared" si="236"/>
        <v>0</v>
      </c>
      <c r="AP494" s="213">
        <f t="shared" si="236"/>
        <v>0</v>
      </c>
    </row>
    <row r="495" spans="1:42" x14ac:dyDescent="0.2">
      <c r="A495" s="4">
        <f t="shared" ref="A495:A500" si="237">A494+1</f>
        <v>3</v>
      </c>
      <c r="C495" s="213">
        <f t="shared" ref="C495:AP495" si="238">C358</f>
        <v>0</v>
      </c>
      <c r="D495" s="213">
        <f t="shared" si="238"/>
        <v>0</v>
      </c>
      <c r="E495" s="213">
        <f t="shared" si="238"/>
        <v>0</v>
      </c>
      <c r="F495" s="213">
        <f t="shared" si="238"/>
        <v>0</v>
      </c>
      <c r="G495" s="213">
        <f t="shared" si="238"/>
        <v>0</v>
      </c>
      <c r="H495" s="213">
        <f t="shared" si="238"/>
        <v>0</v>
      </c>
      <c r="I495" s="213">
        <f t="shared" si="238"/>
        <v>0</v>
      </c>
      <c r="J495" s="213">
        <f t="shared" si="238"/>
        <v>0</v>
      </c>
      <c r="K495" s="213">
        <f t="shared" si="238"/>
        <v>0</v>
      </c>
      <c r="L495" s="213">
        <f t="shared" si="238"/>
        <v>0</v>
      </c>
      <c r="M495" s="213">
        <f t="shared" si="238"/>
        <v>0</v>
      </c>
      <c r="N495" s="213">
        <f t="shared" si="238"/>
        <v>0</v>
      </c>
      <c r="O495" s="213">
        <f t="shared" si="238"/>
        <v>0</v>
      </c>
      <c r="P495" s="213">
        <f t="shared" si="238"/>
        <v>0</v>
      </c>
      <c r="Q495" s="213">
        <f t="shared" si="238"/>
        <v>0</v>
      </c>
      <c r="R495" s="213">
        <f t="shared" si="238"/>
        <v>0</v>
      </c>
      <c r="S495" s="213">
        <f t="shared" si="238"/>
        <v>0</v>
      </c>
      <c r="T495" s="213">
        <f t="shared" si="238"/>
        <v>0</v>
      </c>
      <c r="U495" s="213">
        <f t="shared" si="238"/>
        <v>0</v>
      </c>
      <c r="V495" s="213">
        <f t="shared" si="238"/>
        <v>0</v>
      </c>
      <c r="W495" s="213">
        <f t="shared" si="238"/>
        <v>0</v>
      </c>
      <c r="X495" s="213">
        <f t="shared" si="238"/>
        <v>0</v>
      </c>
      <c r="Y495" s="213">
        <f t="shared" si="238"/>
        <v>0</v>
      </c>
      <c r="Z495" s="213">
        <f t="shared" si="238"/>
        <v>0</v>
      </c>
      <c r="AA495" s="213">
        <f t="shared" si="238"/>
        <v>0</v>
      </c>
      <c r="AB495" s="213">
        <f t="shared" si="238"/>
        <v>0</v>
      </c>
      <c r="AC495" s="213">
        <f t="shared" si="238"/>
        <v>0</v>
      </c>
      <c r="AD495" s="213">
        <f t="shared" si="238"/>
        <v>0</v>
      </c>
      <c r="AE495" s="213">
        <f t="shared" si="238"/>
        <v>0</v>
      </c>
      <c r="AF495" s="213">
        <f t="shared" si="238"/>
        <v>0</v>
      </c>
      <c r="AG495" s="213">
        <f t="shared" si="238"/>
        <v>0</v>
      </c>
      <c r="AH495" s="213">
        <f t="shared" si="238"/>
        <v>0</v>
      </c>
      <c r="AI495" s="213">
        <f t="shared" si="238"/>
        <v>0</v>
      </c>
      <c r="AJ495" s="213">
        <f t="shared" si="238"/>
        <v>0</v>
      </c>
      <c r="AK495" s="213">
        <f t="shared" si="238"/>
        <v>0</v>
      </c>
      <c r="AL495" s="213">
        <f t="shared" si="238"/>
        <v>0</v>
      </c>
      <c r="AM495" s="213">
        <f t="shared" si="238"/>
        <v>0</v>
      </c>
      <c r="AN495" s="213">
        <f t="shared" si="238"/>
        <v>0</v>
      </c>
      <c r="AO495" s="213">
        <f t="shared" si="238"/>
        <v>0</v>
      </c>
      <c r="AP495" s="213">
        <f t="shared" si="238"/>
        <v>0</v>
      </c>
    </row>
    <row r="496" spans="1:42" x14ac:dyDescent="0.2">
      <c r="A496" s="4">
        <f t="shared" si="237"/>
        <v>4</v>
      </c>
      <c r="C496" s="213">
        <f t="shared" ref="C496:AP496" si="239">C359</f>
        <v>0</v>
      </c>
      <c r="D496" s="213">
        <f t="shared" si="239"/>
        <v>0</v>
      </c>
      <c r="E496" s="213">
        <f t="shared" si="239"/>
        <v>0</v>
      </c>
      <c r="F496" s="213">
        <f t="shared" si="239"/>
        <v>0</v>
      </c>
      <c r="G496" s="213">
        <f t="shared" si="239"/>
        <v>0</v>
      </c>
      <c r="H496" s="213">
        <f t="shared" si="239"/>
        <v>0</v>
      </c>
      <c r="I496" s="213">
        <f t="shared" si="239"/>
        <v>0</v>
      </c>
      <c r="J496" s="213">
        <f t="shared" si="239"/>
        <v>0</v>
      </c>
      <c r="K496" s="213">
        <f t="shared" si="239"/>
        <v>0</v>
      </c>
      <c r="L496" s="213">
        <f t="shared" si="239"/>
        <v>0</v>
      </c>
      <c r="M496" s="213">
        <f t="shared" si="239"/>
        <v>0</v>
      </c>
      <c r="N496" s="213">
        <f t="shared" si="239"/>
        <v>0</v>
      </c>
      <c r="O496" s="213">
        <f t="shared" si="239"/>
        <v>0</v>
      </c>
      <c r="P496" s="213">
        <f t="shared" si="239"/>
        <v>0</v>
      </c>
      <c r="Q496" s="213">
        <f t="shared" si="239"/>
        <v>0</v>
      </c>
      <c r="R496" s="213">
        <f t="shared" si="239"/>
        <v>0</v>
      </c>
      <c r="S496" s="213">
        <f t="shared" si="239"/>
        <v>0</v>
      </c>
      <c r="T496" s="213">
        <f t="shared" si="239"/>
        <v>0</v>
      </c>
      <c r="U496" s="213">
        <f t="shared" si="239"/>
        <v>0</v>
      </c>
      <c r="V496" s="213">
        <f t="shared" si="239"/>
        <v>0</v>
      </c>
      <c r="W496" s="213">
        <f t="shared" si="239"/>
        <v>0</v>
      </c>
      <c r="X496" s="213">
        <f t="shared" si="239"/>
        <v>0</v>
      </c>
      <c r="Y496" s="213">
        <f t="shared" si="239"/>
        <v>0</v>
      </c>
      <c r="Z496" s="213">
        <f t="shared" si="239"/>
        <v>0</v>
      </c>
      <c r="AA496" s="213">
        <f t="shared" si="239"/>
        <v>0</v>
      </c>
      <c r="AB496" s="213">
        <f t="shared" si="239"/>
        <v>0</v>
      </c>
      <c r="AC496" s="213">
        <f t="shared" si="239"/>
        <v>0</v>
      </c>
      <c r="AD496" s="213">
        <f t="shared" si="239"/>
        <v>0</v>
      </c>
      <c r="AE496" s="213">
        <f t="shared" si="239"/>
        <v>0</v>
      </c>
      <c r="AF496" s="213">
        <f t="shared" si="239"/>
        <v>0</v>
      </c>
      <c r="AG496" s="213">
        <f t="shared" si="239"/>
        <v>0</v>
      </c>
      <c r="AH496" s="213">
        <f t="shared" si="239"/>
        <v>0</v>
      </c>
      <c r="AI496" s="213">
        <f t="shared" si="239"/>
        <v>0</v>
      </c>
      <c r="AJ496" s="213">
        <f t="shared" si="239"/>
        <v>0</v>
      </c>
      <c r="AK496" s="213">
        <f t="shared" si="239"/>
        <v>0</v>
      </c>
      <c r="AL496" s="213">
        <f t="shared" si="239"/>
        <v>0</v>
      </c>
      <c r="AM496" s="213">
        <f t="shared" si="239"/>
        <v>0</v>
      </c>
      <c r="AN496" s="213">
        <f t="shared" si="239"/>
        <v>0</v>
      </c>
      <c r="AO496" s="213">
        <f t="shared" si="239"/>
        <v>0</v>
      </c>
      <c r="AP496" s="213">
        <f t="shared" si="239"/>
        <v>0</v>
      </c>
    </row>
    <row r="497" spans="1:42" x14ac:dyDescent="0.2">
      <c r="A497" s="4">
        <f t="shared" si="237"/>
        <v>5</v>
      </c>
      <c r="C497" s="213">
        <f t="shared" ref="C497:AP497" si="240">C360</f>
        <v>0</v>
      </c>
      <c r="D497" s="213">
        <f t="shared" si="240"/>
        <v>0</v>
      </c>
      <c r="E497" s="213">
        <f t="shared" si="240"/>
        <v>0</v>
      </c>
      <c r="F497" s="213">
        <f t="shared" si="240"/>
        <v>0</v>
      </c>
      <c r="G497" s="213">
        <f t="shared" si="240"/>
        <v>0</v>
      </c>
      <c r="H497" s="213">
        <f t="shared" si="240"/>
        <v>0</v>
      </c>
      <c r="I497" s="213">
        <f t="shared" si="240"/>
        <v>0</v>
      </c>
      <c r="J497" s="213">
        <f t="shared" si="240"/>
        <v>0</v>
      </c>
      <c r="K497" s="213">
        <f t="shared" si="240"/>
        <v>0</v>
      </c>
      <c r="L497" s="213">
        <f t="shared" si="240"/>
        <v>0</v>
      </c>
      <c r="M497" s="213">
        <f t="shared" si="240"/>
        <v>0</v>
      </c>
      <c r="N497" s="213">
        <f t="shared" si="240"/>
        <v>0</v>
      </c>
      <c r="O497" s="213">
        <f t="shared" si="240"/>
        <v>0</v>
      </c>
      <c r="P497" s="213">
        <f t="shared" si="240"/>
        <v>0</v>
      </c>
      <c r="Q497" s="213">
        <f t="shared" si="240"/>
        <v>0</v>
      </c>
      <c r="R497" s="213">
        <f t="shared" si="240"/>
        <v>0</v>
      </c>
      <c r="S497" s="213">
        <f t="shared" si="240"/>
        <v>0</v>
      </c>
      <c r="T497" s="213">
        <f t="shared" si="240"/>
        <v>0</v>
      </c>
      <c r="U497" s="213">
        <f t="shared" si="240"/>
        <v>0</v>
      </c>
      <c r="V497" s="213">
        <f t="shared" si="240"/>
        <v>0</v>
      </c>
      <c r="W497" s="213">
        <f t="shared" si="240"/>
        <v>0</v>
      </c>
      <c r="X497" s="213">
        <f t="shared" si="240"/>
        <v>0</v>
      </c>
      <c r="Y497" s="213">
        <f t="shared" si="240"/>
        <v>0</v>
      </c>
      <c r="Z497" s="213">
        <f t="shared" si="240"/>
        <v>0</v>
      </c>
      <c r="AA497" s="213">
        <f t="shared" si="240"/>
        <v>0</v>
      </c>
      <c r="AB497" s="213">
        <f t="shared" si="240"/>
        <v>0</v>
      </c>
      <c r="AC497" s="213">
        <f t="shared" si="240"/>
        <v>0</v>
      </c>
      <c r="AD497" s="213">
        <f t="shared" si="240"/>
        <v>0</v>
      </c>
      <c r="AE497" s="213">
        <f t="shared" si="240"/>
        <v>0</v>
      </c>
      <c r="AF497" s="213">
        <f t="shared" si="240"/>
        <v>0</v>
      </c>
      <c r="AG497" s="213">
        <f t="shared" si="240"/>
        <v>0</v>
      </c>
      <c r="AH497" s="213">
        <f t="shared" si="240"/>
        <v>0</v>
      </c>
      <c r="AI497" s="213">
        <f t="shared" si="240"/>
        <v>0</v>
      </c>
      <c r="AJ497" s="213">
        <f t="shared" si="240"/>
        <v>0</v>
      </c>
      <c r="AK497" s="213">
        <f t="shared" si="240"/>
        <v>0</v>
      </c>
      <c r="AL497" s="213">
        <f t="shared" si="240"/>
        <v>0</v>
      </c>
      <c r="AM497" s="213">
        <f t="shared" si="240"/>
        <v>0</v>
      </c>
      <c r="AN497" s="213">
        <f t="shared" si="240"/>
        <v>0</v>
      </c>
      <c r="AO497" s="213">
        <f t="shared" si="240"/>
        <v>0</v>
      </c>
      <c r="AP497" s="213">
        <f t="shared" si="240"/>
        <v>0</v>
      </c>
    </row>
    <row r="498" spans="1:42" x14ac:dyDescent="0.2">
      <c r="A498" s="4">
        <f t="shared" si="237"/>
        <v>6</v>
      </c>
      <c r="C498" s="213">
        <f t="shared" ref="C498:AP498" si="241">C361</f>
        <v>0</v>
      </c>
      <c r="D498" s="213">
        <f t="shared" si="241"/>
        <v>0</v>
      </c>
      <c r="E498" s="213">
        <f t="shared" si="241"/>
        <v>0</v>
      </c>
      <c r="F498" s="213">
        <f t="shared" si="241"/>
        <v>0</v>
      </c>
      <c r="G498" s="213">
        <f t="shared" si="241"/>
        <v>0</v>
      </c>
      <c r="H498" s="213">
        <f t="shared" si="241"/>
        <v>0</v>
      </c>
      <c r="I498" s="213">
        <f t="shared" si="241"/>
        <v>0</v>
      </c>
      <c r="J498" s="213">
        <f t="shared" si="241"/>
        <v>0</v>
      </c>
      <c r="K498" s="213">
        <f t="shared" si="241"/>
        <v>0</v>
      </c>
      <c r="L498" s="213">
        <f t="shared" si="241"/>
        <v>0</v>
      </c>
      <c r="M498" s="213">
        <f t="shared" si="241"/>
        <v>0</v>
      </c>
      <c r="N498" s="213">
        <f t="shared" si="241"/>
        <v>0</v>
      </c>
      <c r="O498" s="213">
        <f t="shared" si="241"/>
        <v>0</v>
      </c>
      <c r="P498" s="213">
        <f t="shared" si="241"/>
        <v>0</v>
      </c>
      <c r="Q498" s="213">
        <f t="shared" si="241"/>
        <v>0</v>
      </c>
      <c r="R498" s="213">
        <f t="shared" si="241"/>
        <v>0</v>
      </c>
      <c r="S498" s="213">
        <f t="shared" si="241"/>
        <v>0</v>
      </c>
      <c r="T498" s="213">
        <f t="shared" si="241"/>
        <v>0</v>
      </c>
      <c r="U498" s="213">
        <f t="shared" si="241"/>
        <v>0</v>
      </c>
      <c r="V498" s="213">
        <f t="shared" si="241"/>
        <v>0</v>
      </c>
      <c r="W498" s="213">
        <f t="shared" si="241"/>
        <v>0</v>
      </c>
      <c r="X498" s="213">
        <f t="shared" si="241"/>
        <v>0</v>
      </c>
      <c r="Y498" s="213">
        <f t="shared" si="241"/>
        <v>0</v>
      </c>
      <c r="Z498" s="213">
        <f t="shared" si="241"/>
        <v>0</v>
      </c>
      <c r="AA498" s="213">
        <f t="shared" si="241"/>
        <v>0</v>
      </c>
      <c r="AB498" s="213">
        <f t="shared" si="241"/>
        <v>0</v>
      </c>
      <c r="AC498" s="213">
        <f t="shared" si="241"/>
        <v>0</v>
      </c>
      <c r="AD498" s="213">
        <f t="shared" si="241"/>
        <v>0</v>
      </c>
      <c r="AE498" s="213">
        <f t="shared" si="241"/>
        <v>0</v>
      </c>
      <c r="AF498" s="213">
        <f t="shared" si="241"/>
        <v>0</v>
      </c>
      <c r="AG498" s="213">
        <f t="shared" si="241"/>
        <v>0</v>
      </c>
      <c r="AH498" s="213">
        <f t="shared" si="241"/>
        <v>0</v>
      </c>
      <c r="AI498" s="213">
        <f t="shared" si="241"/>
        <v>0</v>
      </c>
      <c r="AJ498" s="213">
        <f t="shared" si="241"/>
        <v>0</v>
      </c>
      <c r="AK498" s="213">
        <f t="shared" si="241"/>
        <v>0</v>
      </c>
      <c r="AL498" s="213">
        <f t="shared" si="241"/>
        <v>0</v>
      </c>
      <c r="AM498" s="213">
        <f t="shared" si="241"/>
        <v>0</v>
      </c>
      <c r="AN498" s="213">
        <f t="shared" si="241"/>
        <v>0</v>
      </c>
      <c r="AO498" s="213">
        <f t="shared" si="241"/>
        <v>0</v>
      </c>
      <c r="AP498" s="213">
        <f t="shared" si="241"/>
        <v>0</v>
      </c>
    </row>
    <row r="499" spans="1:42" x14ac:dyDescent="0.2">
      <c r="A499" s="4">
        <f t="shared" si="237"/>
        <v>7</v>
      </c>
      <c r="C499" s="213">
        <f t="shared" ref="C499:AP499" si="242">C362</f>
        <v>0</v>
      </c>
      <c r="D499" s="213">
        <f t="shared" si="242"/>
        <v>0</v>
      </c>
      <c r="E499" s="213">
        <f t="shared" si="242"/>
        <v>0</v>
      </c>
      <c r="F499" s="213">
        <f t="shared" si="242"/>
        <v>0</v>
      </c>
      <c r="G499" s="213">
        <f t="shared" si="242"/>
        <v>0</v>
      </c>
      <c r="H499" s="213">
        <f t="shared" si="242"/>
        <v>0</v>
      </c>
      <c r="I499" s="213">
        <f t="shared" si="242"/>
        <v>0</v>
      </c>
      <c r="J499" s="213">
        <f t="shared" si="242"/>
        <v>0</v>
      </c>
      <c r="K499" s="213">
        <f t="shared" si="242"/>
        <v>0</v>
      </c>
      <c r="L499" s="213">
        <f t="shared" si="242"/>
        <v>0</v>
      </c>
      <c r="M499" s="213">
        <f t="shared" si="242"/>
        <v>0</v>
      </c>
      <c r="N499" s="213">
        <f t="shared" si="242"/>
        <v>0</v>
      </c>
      <c r="O499" s="213">
        <f t="shared" si="242"/>
        <v>0</v>
      </c>
      <c r="P499" s="213">
        <f t="shared" si="242"/>
        <v>0</v>
      </c>
      <c r="Q499" s="213">
        <f t="shared" si="242"/>
        <v>0</v>
      </c>
      <c r="R499" s="213">
        <f t="shared" si="242"/>
        <v>0</v>
      </c>
      <c r="S499" s="213">
        <f t="shared" si="242"/>
        <v>0</v>
      </c>
      <c r="T499" s="213">
        <f t="shared" si="242"/>
        <v>0</v>
      </c>
      <c r="U499" s="213">
        <f t="shared" si="242"/>
        <v>0</v>
      </c>
      <c r="V499" s="213">
        <f t="shared" si="242"/>
        <v>0</v>
      </c>
      <c r="W499" s="213">
        <f t="shared" si="242"/>
        <v>0</v>
      </c>
      <c r="X499" s="213">
        <f t="shared" si="242"/>
        <v>0</v>
      </c>
      <c r="Y499" s="213">
        <f t="shared" si="242"/>
        <v>0</v>
      </c>
      <c r="Z499" s="213">
        <f t="shared" si="242"/>
        <v>0</v>
      </c>
      <c r="AA499" s="213">
        <f t="shared" si="242"/>
        <v>0</v>
      </c>
      <c r="AB499" s="213">
        <f t="shared" si="242"/>
        <v>0</v>
      </c>
      <c r="AC499" s="213">
        <f t="shared" si="242"/>
        <v>0</v>
      </c>
      <c r="AD499" s="213">
        <f t="shared" si="242"/>
        <v>0</v>
      </c>
      <c r="AE499" s="213">
        <f t="shared" si="242"/>
        <v>0</v>
      </c>
      <c r="AF499" s="213">
        <f t="shared" si="242"/>
        <v>0</v>
      </c>
      <c r="AG499" s="213">
        <f t="shared" si="242"/>
        <v>0</v>
      </c>
      <c r="AH499" s="213">
        <f t="shared" si="242"/>
        <v>0</v>
      </c>
      <c r="AI499" s="213">
        <f t="shared" si="242"/>
        <v>0</v>
      </c>
      <c r="AJ499" s="213">
        <f t="shared" si="242"/>
        <v>0</v>
      </c>
      <c r="AK499" s="213">
        <f t="shared" si="242"/>
        <v>0</v>
      </c>
      <c r="AL499" s="213">
        <f t="shared" si="242"/>
        <v>0</v>
      </c>
      <c r="AM499" s="213">
        <f t="shared" si="242"/>
        <v>0</v>
      </c>
      <c r="AN499" s="213">
        <f t="shared" si="242"/>
        <v>0</v>
      </c>
      <c r="AO499" s="213">
        <f t="shared" si="242"/>
        <v>0</v>
      </c>
      <c r="AP499" s="213">
        <f t="shared" si="242"/>
        <v>0</v>
      </c>
    </row>
    <row r="500" spans="1:42" x14ac:dyDescent="0.2">
      <c r="A500" s="4">
        <f t="shared" si="237"/>
        <v>8</v>
      </c>
      <c r="C500" s="213">
        <f t="shared" ref="C500:AP500" si="243">C363</f>
        <v>0</v>
      </c>
      <c r="D500" s="213">
        <f t="shared" si="243"/>
        <v>0</v>
      </c>
      <c r="E500" s="213">
        <f t="shared" si="243"/>
        <v>0</v>
      </c>
      <c r="F500" s="213">
        <f t="shared" si="243"/>
        <v>0</v>
      </c>
      <c r="G500" s="213">
        <f t="shared" si="243"/>
        <v>0</v>
      </c>
      <c r="H500" s="213">
        <f t="shared" si="243"/>
        <v>0</v>
      </c>
      <c r="I500" s="213">
        <f t="shared" si="243"/>
        <v>0</v>
      </c>
      <c r="J500" s="213">
        <f t="shared" si="243"/>
        <v>0</v>
      </c>
      <c r="K500" s="213">
        <f t="shared" si="243"/>
        <v>0</v>
      </c>
      <c r="L500" s="213">
        <f t="shared" si="243"/>
        <v>0</v>
      </c>
      <c r="M500" s="213">
        <f t="shared" si="243"/>
        <v>0</v>
      </c>
      <c r="N500" s="213">
        <f t="shared" si="243"/>
        <v>0</v>
      </c>
      <c r="O500" s="213">
        <f t="shared" si="243"/>
        <v>0</v>
      </c>
      <c r="P500" s="213">
        <f t="shared" si="243"/>
        <v>0</v>
      </c>
      <c r="Q500" s="213">
        <f t="shared" si="243"/>
        <v>0</v>
      </c>
      <c r="R500" s="213">
        <f t="shared" si="243"/>
        <v>0</v>
      </c>
      <c r="S500" s="213">
        <f t="shared" si="243"/>
        <v>0</v>
      </c>
      <c r="T500" s="213">
        <f t="shared" si="243"/>
        <v>0</v>
      </c>
      <c r="U500" s="213">
        <f t="shared" si="243"/>
        <v>0</v>
      </c>
      <c r="V500" s="213">
        <f t="shared" si="243"/>
        <v>0</v>
      </c>
      <c r="W500" s="213">
        <f t="shared" si="243"/>
        <v>0</v>
      </c>
      <c r="X500" s="213">
        <f t="shared" si="243"/>
        <v>0</v>
      </c>
      <c r="Y500" s="213">
        <f t="shared" si="243"/>
        <v>0</v>
      </c>
      <c r="Z500" s="213">
        <f t="shared" si="243"/>
        <v>0</v>
      </c>
      <c r="AA500" s="213">
        <f t="shared" si="243"/>
        <v>0</v>
      </c>
      <c r="AB500" s="213">
        <f t="shared" si="243"/>
        <v>0</v>
      </c>
      <c r="AC500" s="213">
        <f t="shared" si="243"/>
        <v>0</v>
      </c>
      <c r="AD500" s="213">
        <f t="shared" si="243"/>
        <v>0</v>
      </c>
      <c r="AE500" s="213">
        <f t="shared" si="243"/>
        <v>0</v>
      </c>
      <c r="AF500" s="213">
        <f t="shared" si="243"/>
        <v>0</v>
      </c>
      <c r="AG500" s="213">
        <f t="shared" si="243"/>
        <v>0</v>
      </c>
      <c r="AH500" s="213">
        <f t="shared" si="243"/>
        <v>0</v>
      </c>
      <c r="AI500" s="213">
        <f t="shared" si="243"/>
        <v>0</v>
      </c>
      <c r="AJ500" s="213">
        <f t="shared" si="243"/>
        <v>0</v>
      </c>
      <c r="AK500" s="213">
        <f t="shared" si="243"/>
        <v>0</v>
      </c>
      <c r="AL500" s="213">
        <f t="shared" si="243"/>
        <v>0</v>
      </c>
      <c r="AM500" s="213">
        <f t="shared" si="243"/>
        <v>0</v>
      </c>
      <c r="AN500" s="213">
        <f t="shared" si="243"/>
        <v>0</v>
      </c>
      <c r="AO500" s="213">
        <f t="shared" si="243"/>
        <v>0</v>
      </c>
      <c r="AP500" s="213">
        <f t="shared" si="243"/>
        <v>0</v>
      </c>
    </row>
    <row r="501" spans="1:42" x14ac:dyDescent="0.2">
      <c r="A501" s="4">
        <f>A500+1</f>
        <v>9</v>
      </c>
      <c r="C501" s="213">
        <f t="shared" ref="C501:AP501" si="244">C364</f>
        <v>0</v>
      </c>
      <c r="D501" s="213">
        <f t="shared" si="244"/>
        <v>0</v>
      </c>
      <c r="E501" s="213">
        <f t="shared" si="244"/>
        <v>0</v>
      </c>
      <c r="F501" s="213">
        <f t="shared" si="244"/>
        <v>0</v>
      </c>
      <c r="G501" s="213">
        <f t="shared" si="244"/>
        <v>0</v>
      </c>
      <c r="H501" s="213">
        <f t="shared" si="244"/>
        <v>0</v>
      </c>
      <c r="I501" s="213">
        <f t="shared" si="244"/>
        <v>0</v>
      </c>
      <c r="J501" s="213">
        <f t="shared" si="244"/>
        <v>0</v>
      </c>
      <c r="K501" s="213">
        <f t="shared" si="244"/>
        <v>0</v>
      </c>
      <c r="L501" s="213">
        <f t="shared" si="244"/>
        <v>0</v>
      </c>
      <c r="M501" s="213">
        <f t="shared" si="244"/>
        <v>0</v>
      </c>
      <c r="N501" s="213">
        <f t="shared" si="244"/>
        <v>0</v>
      </c>
      <c r="O501" s="213">
        <f t="shared" si="244"/>
        <v>0</v>
      </c>
      <c r="P501" s="213">
        <f t="shared" si="244"/>
        <v>0</v>
      </c>
      <c r="Q501" s="213">
        <f t="shared" si="244"/>
        <v>0</v>
      </c>
      <c r="R501" s="213">
        <f t="shared" si="244"/>
        <v>0</v>
      </c>
      <c r="S501" s="213">
        <f t="shared" si="244"/>
        <v>0</v>
      </c>
      <c r="T501" s="213">
        <f t="shared" si="244"/>
        <v>0</v>
      </c>
      <c r="U501" s="213">
        <f t="shared" si="244"/>
        <v>0</v>
      </c>
      <c r="V501" s="213">
        <f t="shared" si="244"/>
        <v>0</v>
      </c>
      <c r="W501" s="213">
        <f t="shared" si="244"/>
        <v>0</v>
      </c>
      <c r="X501" s="213">
        <f t="shared" si="244"/>
        <v>0</v>
      </c>
      <c r="Y501" s="213">
        <f t="shared" si="244"/>
        <v>0</v>
      </c>
      <c r="Z501" s="213">
        <f t="shared" si="244"/>
        <v>0</v>
      </c>
      <c r="AA501" s="213">
        <f t="shared" si="244"/>
        <v>0</v>
      </c>
      <c r="AB501" s="213">
        <f t="shared" si="244"/>
        <v>0</v>
      </c>
      <c r="AC501" s="213">
        <f t="shared" si="244"/>
        <v>0</v>
      </c>
      <c r="AD501" s="213">
        <f t="shared" si="244"/>
        <v>0</v>
      </c>
      <c r="AE501" s="213">
        <f t="shared" si="244"/>
        <v>0</v>
      </c>
      <c r="AF501" s="213">
        <f t="shared" si="244"/>
        <v>0</v>
      </c>
      <c r="AG501" s="213">
        <f t="shared" si="244"/>
        <v>0</v>
      </c>
      <c r="AH501" s="213">
        <f t="shared" si="244"/>
        <v>0</v>
      </c>
      <c r="AI501" s="213">
        <f t="shared" si="244"/>
        <v>0</v>
      </c>
      <c r="AJ501" s="213">
        <f t="shared" si="244"/>
        <v>0</v>
      </c>
      <c r="AK501" s="213">
        <f t="shared" si="244"/>
        <v>0</v>
      </c>
      <c r="AL501" s="213">
        <f t="shared" si="244"/>
        <v>0</v>
      </c>
      <c r="AM501" s="213">
        <f t="shared" si="244"/>
        <v>0</v>
      </c>
      <c r="AN501" s="213">
        <f t="shared" si="244"/>
        <v>0</v>
      </c>
      <c r="AO501" s="213">
        <f t="shared" si="244"/>
        <v>0</v>
      </c>
      <c r="AP501" s="213">
        <f t="shared" si="244"/>
        <v>0</v>
      </c>
    </row>
    <row r="502" spans="1:42" x14ac:dyDescent="0.2">
      <c r="A502" s="4">
        <f t="shared" ref="A502" si="245">A501+1</f>
        <v>10</v>
      </c>
      <c r="C502" s="213">
        <f t="shared" ref="C502:AP502" si="246">C365</f>
        <v>0</v>
      </c>
      <c r="D502" s="213">
        <f t="shared" si="246"/>
        <v>0</v>
      </c>
      <c r="E502" s="213">
        <f t="shared" si="246"/>
        <v>0</v>
      </c>
      <c r="F502" s="213">
        <f t="shared" si="246"/>
        <v>0</v>
      </c>
      <c r="G502" s="213">
        <f t="shared" si="246"/>
        <v>0</v>
      </c>
      <c r="H502" s="213">
        <f t="shared" si="246"/>
        <v>0</v>
      </c>
      <c r="I502" s="213">
        <f t="shared" si="246"/>
        <v>0</v>
      </c>
      <c r="J502" s="213">
        <f t="shared" si="246"/>
        <v>0</v>
      </c>
      <c r="K502" s="213">
        <f t="shared" si="246"/>
        <v>0</v>
      </c>
      <c r="L502" s="213">
        <f t="shared" si="246"/>
        <v>0</v>
      </c>
      <c r="M502" s="213">
        <f t="shared" si="246"/>
        <v>0</v>
      </c>
      <c r="N502" s="213">
        <f t="shared" si="246"/>
        <v>0</v>
      </c>
      <c r="O502" s="213">
        <f t="shared" si="246"/>
        <v>0</v>
      </c>
      <c r="P502" s="213">
        <f t="shared" si="246"/>
        <v>0</v>
      </c>
      <c r="Q502" s="213">
        <f t="shared" si="246"/>
        <v>0</v>
      </c>
      <c r="R502" s="213">
        <f t="shared" si="246"/>
        <v>0</v>
      </c>
      <c r="S502" s="213">
        <f t="shared" si="246"/>
        <v>0</v>
      </c>
      <c r="T502" s="213">
        <f t="shared" si="246"/>
        <v>0</v>
      </c>
      <c r="U502" s="213">
        <f t="shared" si="246"/>
        <v>0</v>
      </c>
      <c r="V502" s="213">
        <f t="shared" si="246"/>
        <v>0</v>
      </c>
      <c r="W502" s="213">
        <f t="shared" si="246"/>
        <v>0</v>
      </c>
      <c r="X502" s="213">
        <f t="shared" si="246"/>
        <v>0</v>
      </c>
      <c r="Y502" s="213">
        <f t="shared" si="246"/>
        <v>0</v>
      </c>
      <c r="Z502" s="213">
        <f t="shared" si="246"/>
        <v>0</v>
      </c>
      <c r="AA502" s="213">
        <f t="shared" si="246"/>
        <v>0</v>
      </c>
      <c r="AB502" s="213">
        <f t="shared" si="246"/>
        <v>0</v>
      </c>
      <c r="AC502" s="213">
        <f t="shared" si="246"/>
        <v>0</v>
      </c>
      <c r="AD502" s="213">
        <f t="shared" si="246"/>
        <v>0</v>
      </c>
      <c r="AE502" s="213">
        <f t="shared" si="246"/>
        <v>0</v>
      </c>
      <c r="AF502" s="213">
        <f t="shared" si="246"/>
        <v>0</v>
      </c>
      <c r="AG502" s="213">
        <f t="shared" si="246"/>
        <v>0</v>
      </c>
      <c r="AH502" s="213">
        <f t="shared" si="246"/>
        <v>0</v>
      </c>
      <c r="AI502" s="213">
        <f t="shared" si="246"/>
        <v>0</v>
      </c>
      <c r="AJ502" s="213">
        <f t="shared" si="246"/>
        <v>0</v>
      </c>
      <c r="AK502" s="213">
        <f t="shared" si="246"/>
        <v>0</v>
      </c>
      <c r="AL502" s="213">
        <f t="shared" si="246"/>
        <v>0</v>
      </c>
      <c r="AM502" s="213">
        <f t="shared" si="246"/>
        <v>0</v>
      </c>
      <c r="AN502" s="213">
        <f t="shared" si="246"/>
        <v>0</v>
      </c>
      <c r="AO502" s="213">
        <f t="shared" si="246"/>
        <v>0</v>
      </c>
      <c r="AP502" s="213">
        <f t="shared" si="246"/>
        <v>0</v>
      </c>
    </row>
    <row r="503" spans="1:42" x14ac:dyDescent="0.2">
      <c r="A503" s="3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
        <v>79</v>
      </c>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4">
        <v>1</v>
      </c>
      <c r="B505" s="233">
        <f t="shared" ref="B505:B514" si="247">SUM(C505:AP505)</f>
        <v>0</v>
      </c>
      <c r="C505" s="235">
        <f t="shared" ref="C505:AP505" si="248">LOOKUP(C493,$B$436:$AP$436,$B$437:$AP$437)*$B690/100</f>
        <v>0</v>
      </c>
      <c r="D505" s="235">
        <f t="shared" si="248"/>
        <v>0</v>
      </c>
      <c r="E505" s="235">
        <f t="shared" si="248"/>
        <v>0</v>
      </c>
      <c r="F505" s="235">
        <f t="shared" si="248"/>
        <v>0</v>
      </c>
      <c r="G505" s="235">
        <f t="shared" si="248"/>
        <v>0</v>
      </c>
      <c r="H505" s="235">
        <f t="shared" si="248"/>
        <v>0</v>
      </c>
      <c r="I505" s="235">
        <f t="shared" si="248"/>
        <v>0</v>
      </c>
      <c r="J505" s="235">
        <f t="shared" si="248"/>
        <v>0</v>
      </c>
      <c r="K505" s="235">
        <f t="shared" si="248"/>
        <v>0</v>
      </c>
      <c r="L505" s="235">
        <f t="shared" si="248"/>
        <v>0</v>
      </c>
      <c r="M505" s="235">
        <f t="shared" si="248"/>
        <v>0</v>
      </c>
      <c r="N505" s="235">
        <f t="shared" si="248"/>
        <v>0</v>
      </c>
      <c r="O505" s="235">
        <f t="shared" si="248"/>
        <v>0</v>
      </c>
      <c r="P505" s="235">
        <f t="shared" si="248"/>
        <v>0</v>
      </c>
      <c r="Q505" s="235">
        <f t="shared" si="248"/>
        <v>0</v>
      </c>
      <c r="R505" s="235">
        <f t="shared" si="248"/>
        <v>0</v>
      </c>
      <c r="S505" s="235">
        <f t="shared" si="248"/>
        <v>0</v>
      </c>
      <c r="T505" s="235">
        <f t="shared" si="248"/>
        <v>0</v>
      </c>
      <c r="U505" s="235">
        <f t="shared" si="248"/>
        <v>0</v>
      </c>
      <c r="V505" s="235">
        <f t="shared" si="248"/>
        <v>0</v>
      </c>
      <c r="W505" s="235">
        <f t="shared" si="248"/>
        <v>0</v>
      </c>
      <c r="X505" s="235">
        <f t="shared" si="248"/>
        <v>0</v>
      </c>
      <c r="Y505" s="235">
        <f t="shared" si="248"/>
        <v>0</v>
      </c>
      <c r="Z505" s="235">
        <f t="shared" si="248"/>
        <v>0</v>
      </c>
      <c r="AA505" s="235">
        <f t="shared" si="248"/>
        <v>0</v>
      </c>
      <c r="AB505" s="235">
        <f t="shared" si="248"/>
        <v>0</v>
      </c>
      <c r="AC505" s="235">
        <f t="shared" si="248"/>
        <v>0</v>
      </c>
      <c r="AD505" s="235">
        <f t="shared" si="248"/>
        <v>0</v>
      </c>
      <c r="AE505" s="235">
        <f t="shared" si="248"/>
        <v>0</v>
      </c>
      <c r="AF505" s="235">
        <f t="shared" si="248"/>
        <v>0</v>
      </c>
      <c r="AG505" s="235">
        <f t="shared" si="248"/>
        <v>0</v>
      </c>
      <c r="AH505" s="235">
        <f t="shared" si="248"/>
        <v>0</v>
      </c>
      <c r="AI505" s="235">
        <f t="shared" si="248"/>
        <v>0</v>
      </c>
      <c r="AJ505" s="235">
        <f t="shared" si="248"/>
        <v>0</v>
      </c>
      <c r="AK505" s="235">
        <f t="shared" si="248"/>
        <v>0</v>
      </c>
      <c r="AL505" s="235">
        <f t="shared" si="248"/>
        <v>0</v>
      </c>
      <c r="AM505" s="235">
        <f t="shared" si="248"/>
        <v>0</v>
      </c>
      <c r="AN505" s="235">
        <f t="shared" si="248"/>
        <v>0</v>
      </c>
      <c r="AO505" s="235">
        <f t="shared" si="248"/>
        <v>0</v>
      </c>
      <c r="AP505" s="235">
        <f t="shared" si="248"/>
        <v>0</v>
      </c>
    </row>
    <row r="506" spans="1:42" x14ac:dyDescent="0.2">
      <c r="A506" s="4">
        <f>A505+1</f>
        <v>2</v>
      </c>
      <c r="B506" s="233">
        <f t="shared" si="247"/>
        <v>0</v>
      </c>
      <c r="C506" s="235">
        <f t="shared" ref="C506:AP506" si="249">LOOKUP(C494,$B$436:$AP$436,$B$437:$AP$437)*$B691/100</f>
        <v>0</v>
      </c>
      <c r="D506" s="235">
        <f t="shared" si="249"/>
        <v>0</v>
      </c>
      <c r="E506" s="235">
        <f t="shared" si="249"/>
        <v>0</v>
      </c>
      <c r="F506" s="235">
        <f t="shared" si="249"/>
        <v>0</v>
      </c>
      <c r="G506" s="235">
        <f t="shared" si="249"/>
        <v>0</v>
      </c>
      <c r="H506" s="235">
        <f t="shared" si="249"/>
        <v>0</v>
      </c>
      <c r="I506" s="235">
        <f t="shared" si="249"/>
        <v>0</v>
      </c>
      <c r="J506" s="235">
        <f t="shared" si="249"/>
        <v>0</v>
      </c>
      <c r="K506" s="235">
        <f t="shared" si="249"/>
        <v>0</v>
      </c>
      <c r="L506" s="235">
        <f t="shared" si="249"/>
        <v>0</v>
      </c>
      <c r="M506" s="235">
        <f t="shared" si="249"/>
        <v>0</v>
      </c>
      <c r="N506" s="235">
        <f t="shared" si="249"/>
        <v>0</v>
      </c>
      <c r="O506" s="235">
        <f t="shared" si="249"/>
        <v>0</v>
      </c>
      <c r="P506" s="235">
        <f t="shared" si="249"/>
        <v>0</v>
      </c>
      <c r="Q506" s="235">
        <f t="shared" si="249"/>
        <v>0</v>
      </c>
      <c r="R506" s="235">
        <f t="shared" si="249"/>
        <v>0</v>
      </c>
      <c r="S506" s="235">
        <f t="shared" si="249"/>
        <v>0</v>
      </c>
      <c r="T506" s="235">
        <f t="shared" si="249"/>
        <v>0</v>
      </c>
      <c r="U506" s="235">
        <f t="shared" si="249"/>
        <v>0</v>
      </c>
      <c r="V506" s="235">
        <f t="shared" si="249"/>
        <v>0</v>
      </c>
      <c r="W506" s="235">
        <f t="shared" si="249"/>
        <v>0</v>
      </c>
      <c r="X506" s="235">
        <f t="shared" si="249"/>
        <v>0</v>
      </c>
      <c r="Y506" s="235">
        <f t="shared" si="249"/>
        <v>0</v>
      </c>
      <c r="Z506" s="235">
        <f t="shared" si="249"/>
        <v>0</v>
      </c>
      <c r="AA506" s="235">
        <f t="shared" si="249"/>
        <v>0</v>
      </c>
      <c r="AB506" s="235">
        <f t="shared" si="249"/>
        <v>0</v>
      </c>
      <c r="AC506" s="235">
        <f t="shared" si="249"/>
        <v>0</v>
      </c>
      <c r="AD506" s="235">
        <f t="shared" si="249"/>
        <v>0</v>
      </c>
      <c r="AE506" s="235">
        <f t="shared" si="249"/>
        <v>0</v>
      </c>
      <c r="AF506" s="235">
        <f t="shared" si="249"/>
        <v>0</v>
      </c>
      <c r="AG506" s="235">
        <f t="shared" si="249"/>
        <v>0</v>
      </c>
      <c r="AH506" s="235">
        <f t="shared" si="249"/>
        <v>0</v>
      </c>
      <c r="AI506" s="235">
        <f t="shared" si="249"/>
        <v>0</v>
      </c>
      <c r="AJ506" s="235">
        <f t="shared" si="249"/>
        <v>0</v>
      </c>
      <c r="AK506" s="235">
        <f t="shared" si="249"/>
        <v>0</v>
      </c>
      <c r="AL506" s="235">
        <f t="shared" si="249"/>
        <v>0</v>
      </c>
      <c r="AM506" s="235">
        <f t="shared" si="249"/>
        <v>0</v>
      </c>
      <c r="AN506" s="235">
        <f t="shared" si="249"/>
        <v>0</v>
      </c>
      <c r="AO506" s="235">
        <f t="shared" si="249"/>
        <v>0</v>
      </c>
      <c r="AP506" s="235">
        <f t="shared" si="249"/>
        <v>0</v>
      </c>
    </row>
    <row r="507" spans="1:42" x14ac:dyDescent="0.2">
      <c r="A507" s="4">
        <f t="shared" ref="A507:A512" si="250">A506+1</f>
        <v>3</v>
      </c>
      <c r="B507" s="233">
        <f t="shared" si="247"/>
        <v>0</v>
      </c>
      <c r="C507" s="235">
        <f t="shared" ref="C507:AP507" si="251">LOOKUP(C495,$B$436:$AP$436,$B$437:$AP$437)*$B692/100</f>
        <v>0</v>
      </c>
      <c r="D507" s="235">
        <f t="shared" si="251"/>
        <v>0</v>
      </c>
      <c r="E507" s="235">
        <f t="shared" si="251"/>
        <v>0</v>
      </c>
      <c r="F507" s="235">
        <f t="shared" si="251"/>
        <v>0</v>
      </c>
      <c r="G507" s="235">
        <f t="shared" si="251"/>
        <v>0</v>
      </c>
      <c r="H507" s="235">
        <f t="shared" si="251"/>
        <v>0</v>
      </c>
      <c r="I507" s="235">
        <f t="shared" si="251"/>
        <v>0</v>
      </c>
      <c r="J507" s="235">
        <f t="shared" si="251"/>
        <v>0</v>
      </c>
      <c r="K507" s="235">
        <f t="shared" si="251"/>
        <v>0</v>
      </c>
      <c r="L507" s="235">
        <f t="shared" si="251"/>
        <v>0</v>
      </c>
      <c r="M507" s="235">
        <f t="shared" si="251"/>
        <v>0</v>
      </c>
      <c r="N507" s="235">
        <f t="shared" si="251"/>
        <v>0</v>
      </c>
      <c r="O507" s="235">
        <f t="shared" si="251"/>
        <v>0</v>
      </c>
      <c r="P507" s="235">
        <f t="shared" si="251"/>
        <v>0</v>
      </c>
      <c r="Q507" s="235">
        <f t="shared" si="251"/>
        <v>0</v>
      </c>
      <c r="R507" s="235">
        <f t="shared" si="251"/>
        <v>0</v>
      </c>
      <c r="S507" s="235">
        <f t="shared" si="251"/>
        <v>0</v>
      </c>
      <c r="T507" s="235">
        <f t="shared" si="251"/>
        <v>0</v>
      </c>
      <c r="U507" s="235">
        <f t="shared" si="251"/>
        <v>0</v>
      </c>
      <c r="V507" s="235">
        <f t="shared" si="251"/>
        <v>0</v>
      </c>
      <c r="W507" s="235">
        <f t="shared" si="251"/>
        <v>0</v>
      </c>
      <c r="X507" s="235">
        <f t="shared" si="251"/>
        <v>0</v>
      </c>
      <c r="Y507" s="235">
        <f t="shared" si="251"/>
        <v>0</v>
      </c>
      <c r="Z507" s="235">
        <f t="shared" si="251"/>
        <v>0</v>
      </c>
      <c r="AA507" s="235">
        <f t="shared" si="251"/>
        <v>0</v>
      </c>
      <c r="AB507" s="235">
        <f t="shared" si="251"/>
        <v>0</v>
      </c>
      <c r="AC507" s="235">
        <f t="shared" si="251"/>
        <v>0</v>
      </c>
      <c r="AD507" s="235">
        <f t="shared" si="251"/>
        <v>0</v>
      </c>
      <c r="AE507" s="235">
        <f t="shared" si="251"/>
        <v>0</v>
      </c>
      <c r="AF507" s="235">
        <f t="shared" si="251"/>
        <v>0</v>
      </c>
      <c r="AG507" s="235">
        <f t="shared" si="251"/>
        <v>0</v>
      </c>
      <c r="AH507" s="235">
        <f t="shared" si="251"/>
        <v>0</v>
      </c>
      <c r="AI507" s="235">
        <f t="shared" si="251"/>
        <v>0</v>
      </c>
      <c r="AJ507" s="235">
        <f t="shared" si="251"/>
        <v>0</v>
      </c>
      <c r="AK507" s="235">
        <f t="shared" si="251"/>
        <v>0</v>
      </c>
      <c r="AL507" s="235">
        <f t="shared" si="251"/>
        <v>0</v>
      </c>
      <c r="AM507" s="235">
        <f t="shared" si="251"/>
        <v>0</v>
      </c>
      <c r="AN507" s="235">
        <f t="shared" si="251"/>
        <v>0</v>
      </c>
      <c r="AO507" s="235">
        <f t="shared" si="251"/>
        <v>0</v>
      </c>
      <c r="AP507" s="235">
        <f t="shared" si="251"/>
        <v>0</v>
      </c>
    </row>
    <row r="508" spans="1:42" x14ac:dyDescent="0.2">
      <c r="A508" s="4">
        <f t="shared" si="250"/>
        <v>4</v>
      </c>
      <c r="B508" s="233">
        <f t="shared" si="247"/>
        <v>0</v>
      </c>
      <c r="C508" s="235">
        <f t="shared" ref="C508:AP508" si="252">LOOKUP(C496,$B$436:$AP$436,$B$437:$AP$437)*$B693/100</f>
        <v>0</v>
      </c>
      <c r="D508" s="235">
        <f t="shared" si="252"/>
        <v>0</v>
      </c>
      <c r="E508" s="235">
        <f t="shared" si="252"/>
        <v>0</v>
      </c>
      <c r="F508" s="235">
        <f t="shared" si="252"/>
        <v>0</v>
      </c>
      <c r="G508" s="235">
        <f t="shared" si="252"/>
        <v>0</v>
      </c>
      <c r="H508" s="235">
        <f t="shared" si="252"/>
        <v>0</v>
      </c>
      <c r="I508" s="235">
        <f t="shared" si="252"/>
        <v>0</v>
      </c>
      <c r="J508" s="235">
        <f t="shared" si="252"/>
        <v>0</v>
      </c>
      <c r="K508" s="235">
        <f t="shared" si="252"/>
        <v>0</v>
      </c>
      <c r="L508" s="235">
        <f t="shared" si="252"/>
        <v>0</v>
      </c>
      <c r="M508" s="235">
        <f t="shared" si="252"/>
        <v>0</v>
      </c>
      <c r="N508" s="235">
        <f t="shared" si="252"/>
        <v>0</v>
      </c>
      <c r="O508" s="235">
        <f t="shared" si="252"/>
        <v>0</v>
      </c>
      <c r="P508" s="235">
        <f t="shared" si="252"/>
        <v>0</v>
      </c>
      <c r="Q508" s="235">
        <f t="shared" si="252"/>
        <v>0</v>
      </c>
      <c r="R508" s="235">
        <f t="shared" si="252"/>
        <v>0</v>
      </c>
      <c r="S508" s="235">
        <f t="shared" si="252"/>
        <v>0</v>
      </c>
      <c r="T508" s="235">
        <f t="shared" si="252"/>
        <v>0</v>
      </c>
      <c r="U508" s="235">
        <f t="shared" si="252"/>
        <v>0</v>
      </c>
      <c r="V508" s="235">
        <f t="shared" si="252"/>
        <v>0</v>
      </c>
      <c r="W508" s="235">
        <f t="shared" si="252"/>
        <v>0</v>
      </c>
      <c r="X508" s="235">
        <f t="shared" si="252"/>
        <v>0</v>
      </c>
      <c r="Y508" s="235">
        <f t="shared" si="252"/>
        <v>0</v>
      </c>
      <c r="Z508" s="235">
        <f t="shared" si="252"/>
        <v>0</v>
      </c>
      <c r="AA508" s="235">
        <f t="shared" si="252"/>
        <v>0</v>
      </c>
      <c r="AB508" s="235">
        <f t="shared" si="252"/>
        <v>0</v>
      </c>
      <c r="AC508" s="235">
        <f t="shared" si="252"/>
        <v>0</v>
      </c>
      <c r="AD508" s="235">
        <f t="shared" si="252"/>
        <v>0</v>
      </c>
      <c r="AE508" s="235">
        <f t="shared" si="252"/>
        <v>0</v>
      </c>
      <c r="AF508" s="235">
        <f t="shared" si="252"/>
        <v>0</v>
      </c>
      <c r="AG508" s="235">
        <f t="shared" si="252"/>
        <v>0</v>
      </c>
      <c r="AH508" s="235">
        <f t="shared" si="252"/>
        <v>0</v>
      </c>
      <c r="AI508" s="235">
        <f t="shared" si="252"/>
        <v>0</v>
      </c>
      <c r="AJ508" s="235">
        <f t="shared" si="252"/>
        <v>0</v>
      </c>
      <c r="AK508" s="235">
        <f t="shared" si="252"/>
        <v>0</v>
      </c>
      <c r="AL508" s="235">
        <f t="shared" si="252"/>
        <v>0</v>
      </c>
      <c r="AM508" s="235">
        <f t="shared" si="252"/>
        <v>0</v>
      </c>
      <c r="AN508" s="235">
        <f t="shared" si="252"/>
        <v>0</v>
      </c>
      <c r="AO508" s="235">
        <f t="shared" si="252"/>
        <v>0</v>
      </c>
      <c r="AP508" s="235">
        <f t="shared" si="252"/>
        <v>0</v>
      </c>
    </row>
    <row r="509" spans="1:42" x14ac:dyDescent="0.2">
      <c r="A509" s="4">
        <f t="shared" si="250"/>
        <v>5</v>
      </c>
      <c r="B509" s="233">
        <f t="shared" si="247"/>
        <v>0</v>
      </c>
      <c r="C509" s="235">
        <f t="shared" ref="C509:AP509" si="253">LOOKUP(C497,$B$436:$AP$436,$B$437:$AP$437)*$B694/100</f>
        <v>0</v>
      </c>
      <c r="D509" s="235">
        <f t="shared" si="253"/>
        <v>0</v>
      </c>
      <c r="E509" s="235">
        <f t="shared" si="253"/>
        <v>0</v>
      </c>
      <c r="F509" s="235">
        <f t="shared" si="253"/>
        <v>0</v>
      </c>
      <c r="G509" s="235">
        <f t="shared" si="253"/>
        <v>0</v>
      </c>
      <c r="H509" s="235">
        <f t="shared" si="253"/>
        <v>0</v>
      </c>
      <c r="I509" s="235">
        <f t="shared" si="253"/>
        <v>0</v>
      </c>
      <c r="J509" s="235">
        <f t="shared" si="253"/>
        <v>0</v>
      </c>
      <c r="K509" s="235">
        <f t="shared" si="253"/>
        <v>0</v>
      </c>
      <c r="L509" s="235">
        <f t="shared" si="253"/>
        <v>0</v>
      </c>
      <c r="M509" s="235">
        <f t="shared" si="253"/>
        <v>0</v>
      </c>
      <c r="N509" s="235">
        <f t="shared" si="253"/>
        <v>0</v>
      </c>
      <c r="O509" s="235">
        <f t="shared" si="253"/>
        <v>0</v>
      </c>
      <c r="P509" s="235">
        <f t="shared" si="253"/>
        <v>0</v>
      </c>
      <c r="Q509" s="235">
        <f t="shared" si="253"/>
        <v>0</v>
      </c>
      <c r="R509" s="235">
        <f t="shared" si="253"/>
        <v>0</v>
      </c>
      <c r="S509" s="235">
        <f t="shared" si="253"/>
        <v>0</v>
      </c>
      <c r="T509" s="235">
        <f t="shared" si="253"/>
        <v>0</v>
      </c>
      <c r="U509" s="235">
        <f t="shared" si="253"/>
        <v>0</v>
      </c>
      <c r="V509" s="235">
        <f t="shared" si="253"/>
        <v>0</v>
      </c>
      <c r="W509" s="235">
        <f t="shared" si="253"/>
        <v>0</v>
      </c>
      <c r="X509" s="235">
        <f t="shared" si="253"/>
        <v>0</v>
      </c>
      <c r="Y509" s="235">
        <f t="shared" si="253"/>
        <v>0</v>
      </c>
      <c r="Z509" s="235">
        <f t="shared" si="253"/>
        <v>0</v>
      </c>
      <c r="AA509" s="235">
        <f t="shared" si="253"/>
        <v>0</v>
      </c>
      <c r="AB509" s="235">
        <f t="shared" si="253"/>
        <v>0</v>
      </c>
      <c r="AC509" s="235">
        <f t="shared" si="253"/>
        <v>0</v>
      </c>
      <c r="AD509" s="235">
        <f t="shared" si="253"/>
        <v>0</v>
      </c>
      <c r="AE509" s="235">
        <f t="shared" si="253"/>
        <v>0</v>
      </c>
      <c r="AF509" s="235">
        <f t="shared" si="253"/>
        <v>0</v>
      </c>
      <c r="AG509" s="235">
        <f t="shared" si="253"/>
        <v>0</v>
      </c>
      <c r="AH509" s="235">
        <f t="shared" si="253"/>
        <v>0</v>
      </c>
      <c r="AI509" s="235">
        <f t="shared" si="253"/>
        <v>0</v>
      </c>
      <c r="AJ509" s="235">
        <f t="shared" si="253"/>
        <v>0</v>
      </c>
      <c r="AK509" s="235">
        <f t="shared" si="253"/>
        <v>0</v>
      </c>
      <c r="AL509" s="235">
        <f t="shared" si="253"/>
        <v>0</v>
      </c>
      <c r="AM509" s="235">
        <f t="shared" si="253"/>
        <v>0</v>
      </c>
      <c r="AN509" s="235">
        <f t="shared" si="253"/>
        <v>0</v>
      </c>
      <c r="AO509" s="235">
        <f t="shared" si="253"/>
        <v>0</v>
      </c>
      <c r="AP509" s="235">
        <f t="shared" si="253"/>
        <v>0</v>
      </c>
    </row>
    <row r="510" spans="1:42" x14ac:dyDescent="0.2">
      <c r="A510" s="4">
        <f t="shared" si="250"/>
        <v>6</v>
      </c>
      <c r="B510" s="233">
        <f t="shared" si="247"/>
        <v>0</v>
      </c>
      <c r="C510" s="235">
        <f t="shared" ref="C510:AP510" si="254">LOOKUP(C498,$B$436:$AP$436,$B$437:$AP$437)*$B695/100</f>
        <v>0</v>
      </c>
      <c r="D510" s="235">
        <f t="shared" si="254"/>
        <v>0</v>
      </c>
      <c r="E510" s="235">
        <f t="shared" si="254"/>
        <v>0</v>
      </c>
      <c r="F510" s="235">
        <f t="shared" si="254"/>
        <v>0</v>
      </c>
      <c r="G510" s="235">
        <f t="shared" si="254"/>
        <v>0</v>
      </c>
      <c r="H510" s="235">
        <f t="shared" si="254"/>
        <v>0</v>
      </c>
      <c r="I510" s="235">
        <f t="shared" si="254"/>
        <v>0</v>
      </c>
      <c r="J510" s="235">
        <f t="shared" si="254"/>
        <v>0</v>
      </c>
      <c r="K510" s="235">
        <f t="shared" si="254"/>
        <v>0</v>
      </c>
      <c r="L510" s="235">
        <f t="shared" si="254"/>
        <v>0</v>
      </c>
      <c r="M510" s="235">
        <f t="shared" si="254"/>
        <v>0</v>
      </c>
      <c r="N510" s="235">
        <f t="shared" si="254"/>
        <v>0</v>
      </c>
      <c r="O510" s="235">
        <f t="shared" si="254"/>
        <v>0</v>
      </c>
      <c r="P510" s="235">
        <f t="shared" si="254"/>
        <v>0</v>
      </c>
      <c r="Q510" s="235">
        <f t="shared" si="254"/>
        <v>0</v>
      </c>
      <c r="R510" s="235">
        <f t="shared" si="254"/>
        <v>0</v>
      </c>
      <c r="S510" s="235">
        <f t="shared" si="254"/>
        <v>0</v>
      </c>
      <c r="T510" s="235">
        <f t="shared" si="254"/>
        <v>0</v>
      </c>
      <c r="U510" s="235">
        <f t="shared" si="254"/>
        <v>0</v>
      </c>
      <c r="V510" s="235">
        <f t="shared" si="254"/>
        <v>0</v>
      </c>
      <c r="W510" s="235">
        <f t="shared" si="254"/>
        <v>0</v>
      </c>
      <c r="X510" s="235">
        <f t="shared" si="254"/>
        <v>0</v>
      </c>
      <c r="Y510" s="235">
        <f t="shared" si="254"/>
        <v>0</v>
      </c>
      <c r="Z510" s="235">
        <f t="shared" si="254"/>
        <v>0</v>
      </c>
      <c r="AA510" s="235">
        <f t="shared" si="254"/>
        <v>0</v>
      </c>
      <c r="AB510" s="235">
        <f t="shared" si="254"/>
        <v>0</v>
      </c>
      <c r="AC510" s="235">
        <f t="shared" si="254"/>
        <v>0</v>
      </c>
      <c r="AD510" s="235">
        <f t="shared" si="254"/>
        <v>0</v>
      </c>
      <c r="AE510" s="235">
        <f t="shared" si="254"/>
        <v>0</v>
      </c>
      <c r="AF510" s="235">
        <f t="shared" si="254"/>
        <v>0</v>
      </c>
      <c r="AG510" s="235">
        <f t="shared" si="254"/>
        <v>0</v>
      </c>
      <c r="AH510" s="235">
        <f t="shared" si="254"/>
        <v>0</v>
      </c>
      <c r="AI510" s="235">
        <f t="shared" si="254"/>
        <v>0</v>
      </c>
      <c r="AJ510" s="235">
        <f t="shared" si="254"/>
        <v>0</v>
      </c>
      <c r="AK510" s="235">
        <f t="shared" si="254"/>
        <v>0</v>
      </c>
      <c r="AL510" s="235">
        <f t="shared" si="254"/>
        <v>0</v>
      </c>
      <c r="AM510" s="235">
        <f t="shared" si="254"/>
        <v>0</v>
      </c>
      <c r="AN510" s="235">
        <f t="shared" si="254"/>
        <v>0</v>
      </c>
      <c r="AO510" s="235">
        <f t="shared" si="254"/>
        <v>0</v>
      </c>
      <c r="AP510" s="235">
        <f t="shared" si="254"/>
        <v>0</v>
      </c>
    </row>
    <row r="511" spans="1:42" x14ac:dyDescent="0.2">
      <c r="A511" s="4">
        <f t="shared" si="250"/>
        <v>7</v>
      </c>
      <c r="B511" s="233">
        <f t="shared" si="247"/>
        <v>0</v>
      </c>
      <c r="C511" s="235">
        <f t="shared" ref="C511:AP511" si="255">LOOKUP(C499,$B$436:$AP$436,$B$437:$AP$437)*$B696/100</f>
        <v>0</v>
      </c>
      <c r="D511" s="235">
        <f t="shared" si="255"/>
        <v>0</v>
      </c>
      <c r="E511" s="235">
        <f t="shared" si="255"/>
        <v>0</v>
      </c>
      <c r="F511" s="235">
        <f t="shared" si="255"/>
        <v>0</v>
      </c>
      <c r="G511" s="235">
        <f t="shared" si="255"/>
        <v>0</v>
      </c>
      <c r="H511" s="235">
        <f t="shared" si="255"/>
        <v>0</v>
      </c>
      <c r="I511" s="235">
        <f t="shared" si="255"/>
        <v>0</v>
      </c>
      <c r="J511" s="235">
        <f t="shared" si="255"/>
        <v>0</v>
      </c>
      <c r="K511" s="235">
        <f t="shared" si="255"/>
        <v>0</v>
      </c>
      <c r="L511" s="235">
        <f t="shared" si="255"/>
        <v>0</v>
      </c>
      <c r="M511" s="235">
        <f t="shared" si="255"/>
        <v>0</v>
      </c>
      <c r="N511" s="235">
        <f t="shared" si="255"/>
        <v>0</v>
      </c>
      <c r="O511" s="235">
        <f t="shared" si="255"/>
        <v>0</v>
      </c>
      <c r="P511" s="235">
        <f t="shared" si="255"/>
        <v>0</v>
      </c>
      <c r="Q511" s="235">
        <f t="shared" si="255"/>
        <v>0</v>
      </c>
      <c r="R511" s="235">
        <f t="shared" si="255"/>
        <v>0</v>
      </c>
      <c r="S511" s="235">
        <f t="shared" si="255"/>
        <v>0</v>
      </c>
      <c r="T511" s="235">
        <f t="shared" si="255"/>
        <v>0</v>
      </c>
      <c r="U511" s="235">
        <f t="shared" si="255"/>
        <v>0</v>
      </c>
      <c r="V511" s="235">
        <f t="shared" si="255"/>
        <v>0</v>
      </c>
      <c r="W511" s="235">
        <f t="shared" si="255"/>
        <v>0</v>
      </c>
      <c r="X511" s="235">
        <f t="shared" si="255"/>
        <v>0</v>
      </c>
      <c r="Y511" s="235">
        <f t="shared" si="255"/>
        <v>0</v>
      </c>
      <c r="Z511" s="235">
        <f t="shared" si="255"/>
        <v>0</v>
      </c>
      <c r="AA511" s="235">
        <f t="shared" si="255"/>
        <v>0</v>
      </c>
      <c r="AB511" s="235">
        <f t="shared" si="255"/>
        <v>0</v>
      </c>
      <c r="AC511" s="235">
        <f t="shared" si="255"/>
        <v>0</v>
      </c>
      <c r="AD511" s="235">
        <f t="shared" si="255"/>
        <v>0</v>
      </c>
      <c r="AE511" s="235">
        <f t="shared" si="255"/>
        <v>0</v>
      </c>
      <c r="AF511" s="235">
        <f t="shared" si="255"/>
        <v>0</v>
      </c>
      <c r="AG511" s="235">
        <f t="shared" si="255"/>
        <v>0</v>
      </c>
      <c r="AH511" s="235">
        <f t="shared" si="255"/>
        <v>0</v>
      </c>
      <c r="AI511" s="235">
        <f t="shared" si="255"/>
        <v>0</v>
      </c>
      <c r="AJ511" s="235">
        <f t="shared" si="255"/>
        <v>0</v>
      </c>
      <c r="AK511" s="235">
        <f t="shared" si="255"/>
        <v>0</v>
      </c>
      <c r="AL511" s="235">
        <f t="shared" si="255"/>
        <v>0</v>
      </c>
      <c r="AM511" s="235">
        <f t="shared" si="255"/>
        <v>0</v>
      </c>
      <c r="AN511" s="235">
        <f t="shared" si="255"/>
        <v>0</v>
      </c>
      <c r="AO511" s="235">
        <f t="shared" si="255"/>
        <v>0</v>
      </c>
      <c r="AP511" s="235">
        <f t="shared" si="255"/>
        <v>0</v>
      </c>
    </row>
    <row r="512" spans="1:42" x14ac:dyDescent="0.2">
      <c r="A512" s="4">
        <f t="shared" si="250"/>
        <v>8</v>
      </c>
      <c r="B512" s="233">
        <f t="shared" si="247"/>
        <v>0</v>
      </c>
      <c r="C512" s="235">
        <f t="shared" ref="C512:AP512" si="256">LOOKUP(C500,$B$436:$AP$436,$B$437:$AP$437)*$B697/100</f>
        <v>0</v>
      </c>
      <c r="D512" s="235">
        <f t="shared" si="256"/>
        <v>0</v>
      </c>
      <c r="E512" s="235">
        <f t="shared" si="256"/>
        <v>0</v>
      </c>
      <c r="F512" s="235">
        <f t="shared" si="256"/>
        <v>0</v>
      </c>
      <c r="G512" s="235">
        <f t="shared" si="256"/>
        <v>0</v>
      </c>
      <c r="H512" s="235">
        <f t="shared" si="256"/>
        <v>0</v>
      </c>
      <c r="I512" s="235">
        <f t="shared" si="256"/>
        <v>0</v>
      </c>
      <c r="J512" s="235">
        <f t="shared" si="256"/>
        <v>0</v>
      </c>
      <c r="K512" s="235">
        <f t="shared" si="256"/>
        <v>0</v>
      </c>
      <c r="L512" s="235">
        <f t="shared" si="256"/>
        <v>0</v>
      </c>
      <c r="M512" s="235">
        <f t="shared" si="256"/>
        <v>0</v>
      </c>
      <c r="N512" s="235">
        <f t="shared" si="256"/>
        <v>0</v>
      </c>
      <c r="O512" s="235">
        <f t="shared" si="256"/>
        <v>0</v>
      </c>
      <c r="P512" s="235">
        <f t="shared" si="256"/>
        <v>0</v>
      </c>
      <c r="Q512" s="235">
        <f t="shared" si="256"/>
        <v>0</v>
      </c>
      <c r="R512" s="235">
        <f t="shared" si="256"/>
        <v>0</v>
      </c>
      <c r="S512" s="235">
        <f t="shared" si="256"/>
        <v>0</v>
      </c>
      <c r="T512" s="235">
        <f t="shared" si="256"/>
        <v>0</v>
      </c>
      <c r="U512" s="235">
        <f t="shared" si="256"/>
        <v>0</v>
      </c>
      <c r="V512" s="235">
        <f t="shared" si="256"/>
        <v>0</v>
      </c>
      <c r="W512" s="235">
        <f t="shared" si="256"/>
        <v>0</v>
      </c>
      <c r="X512" s="235">
        <f t="shared" si="256"/>
        <v>0</v>
      </c>
      <c r="Y512" s="235">
        <f t="shared" si="256"/>
        <v>0</v>
      </c>
      <c r="Z512" s="235">
        <f t="shared" si="256"/>
        <v>0</v>
      </c>
      <c r="AA512" s="235">
        <f t="shared" si="256"/>
        <v>0</v>
      </c>
      <c r="AB512" s="235">
        <f t="shared" si="256"/>
        <v>0</v>
      </c>
      <c r="AC512" s="235">
        <f t="shared" si="256"/>
        <v>0</v>
      </c>
      <c r="AD512" s="235">
        <f t="shared" si="256"/>
        <v>0</v>
      </c>
      <c r="AE512" s="235">
        <f t="shared" si="256"/>
        <v>0</v>
      </c>
      <c r="AF512" s="235">
        <f t="shared" si="256"/>
        <v>0</v>
      </c>
      <c r="AG512" s="235">
        <f t="shared" si="256"/>
        <v>0</v>
      </c>
      <c r="AH512" s="235">
        <f t="shared" si="256"/>
        <v>0</v>
      </c>
      <c r="AI512" s="235">
        <f t="shared" si="256"/>
        <v>0</v>
      </c>
      <c r="AJ512" s="235">
        <f t="shared" si="256"/>
        <v>0</v>
      </c>
      <c r="AK512" s="235">
        <f t="shared" si="256"/>
        <v>0</v>
      </c>
      <c r="AL512" s="235">
        <f t="shared" si="256"/>
        <v>0</v>
      </c>
      <c r="AM512" s="235">
        <f t="shared" si="256"/>
        <v>0</v>
      </c>
      <c r="AN512" s="235">
        <f t="shared" si="256"/>
        <v>0</v>
      </c>
      <c r="AO512" s="235">
        <f t="shared" si="256"/>
        <v>0</v>
      </c>
      <c r="AP512" s="235">
        <f t="shared" si="256"/>
        <v>0</v>
      </c>
    </row>
    <row r="513" spans="1:42" x14ac:dyDescent="0.2">
      <c r="A513" s="4">
        <f>A512+1</f>
        <v>9</v>
      </c>
      <c r="B513" s="233">
        <f t="shared" si="247"/>
        <v>0</v>
      </c>
      <c r="C513" s="235">
        <f t="shared" ref="C513:AP513" si="257">LOOKUP(C501,$B$436:$AP$436,$B$437:$AP$437)*$B698/100</f>
        <v>0</v>
      </c>
      <c r="D513" s="235">
        <f t="shared" si="257"/>
        <v>0</v>
      </c>
      <c r="E513" s="235">
        <f t="shared" si="257"/>
        <v>0</v>
      </c>
      <c r="F513" s="235">
        <f t="shared" si="257"/>
        <v>0</v>
      </c>
      <c r="G513" s="235">
        <f t="shared" si="257"/>
        <v>0</v>
      </c>
      <c r="H513" s="235">
        <f t="shared" si="257"/>
        <v>0</v>
      </c>
      <c r="I513" s="235">
        <f t="shared" si="257"/>
        <v>0</v>
      </c>
      <c r="J513" s="235">
        <f t="shared" si="257"/>
        <v>0</v>
      </c>
      <c r="K513" s="235">
        <f t="shared" si="257"/>
        <v>0</v>
      </c>
      <c r="L513" s="235">
        <f t="shared" si="257"/>
        <v>0</v>
      </c>
      <c r="M513" s="235">
        <f t="shared" si="257"/>
        <v>0</v>
      </c>
      <c r="N513" s="235">
        <f t="shared" si="257"/>
        <v>0</v>
      </c>
      <c r="O513" s="235">
        <f t="shared" si="257"/>
        <v>0</v>
      </c>
      <c r="P513" s="235">
        <f t="shared" si="257"/>
        <v>0</v>
      </c>
      <c r="Q513" s="235">
        <f t="shared" si="257"/>
        <v>0</v>
      </c>
      <c r="R513" s="235">
        <f t="shared" si="257"/>
        <v>0</v>
      </c>
      <c r="S513" s="235">
        <f t="shared" si="257"/>
        <v>0</v>
      </c>
      <c r="T513" s="235">
        <f t="shared" si="257"/>
        <v>0</v>
      </c>
      <c r="U513" s="235">
        <f t="shared" si="257"/>
        <v>0</v>
      </c>
      <c r="V513" s="235">
        <f t="shared" si="257"/>
        <v>0</v>
      </c>
      <c r="W513" s="235">
        <f t="shared" si="257"/>
        <v>0</v>
      </c>
      <c r="X513" s="235">
        <f t="shared" si="257"/>
        <v>0</v>
      </c>
      <c r="Y513" s="235">
        <f t="shared" si="257"/>
        <v>0</v>
      </c>
      <c r="Z513" s="235">
        <f t="shared" si="257"/>
        <v>0</v>
      </c>
      <c r="AA513" s="235">
        <f t="shared" si="257"/>
        <v>0</v>
      </c>
      <c r="AB513" s="235">
        <f t="shared" si="257"/>
        <v>0</v>
      </c>
      <c r="AC513" s="235">
        <f t="shared" si="257"/>
        <v>0</v>
      </c>
      <c r="AD513" s="235">
        <f t="shared" si="257"/>
        <v>0</v>
      </c>
      <c r="AE513" s="235">
        <f t="shared" si="257"/>
        <v>0</v>
      </c>
      <c r="AF513" s="235">
        <f t="shared" si="257"/>
        <v>0</v>
      </c>
      <c r="AG513" s="235">
        <f t="shared" si="257"/>
        <v>0</v>
      </c>
      <c r="AH513" s="235">
        <f t="shared" si="257"/>
        <v>0</v>
      </c>
      <c r="AI513" s="235">
        <f t="shared" si="257"/>
        <v>0</v>
      </c>
      <c r="AJ513" s="235">
        <f t="shared" si="257"/>
        <v>0</v>
      </c>
      <c r="AK513" s="235">
        <f t="shared" si="257"/>
        <v>0</v>
      </c>
      <c r="AL513" s="235">
        <f t="shared" si="257"/>
        <v>0</v>
      </c>
      <c r="AM513" s="235">
        <f t="shared" si="257"/>
        <v>0</v>
      </c>
      <c r="AN513" s="235">
        <f t="shared" si="257"/>
        <v>0</v>
      </c>
      <c r="AO513" s="235">
        <f t="shared" si="257"/>
        <v>0</v>
      </c>
      <c r="AP513" s="235">
        <f t="shared" si="257"/>
        <v>0</v>
      </c>
    </row>
    <row r="514" spans="1:42" x14ac:dyDescent="0.2">
      <c r="A514" s="4">
        <f t="shared" ref="A514" si="258">A513+1</f>
        <v>10</v>
      </c>
      <c r="B514" s="233">
        <f t="shared" si="247"/>
        <v>0</v>
      </c>
      <c r="C514" s="235">
        <f t="shared" ref="C514:AP514" si="259">LOOKUP(C502,$B$436:$AP$436,$B$437:$AP$437)*$B699/100</f>
        <v>0</v>
      </c>
      <c r="D514" s="235">
        <f t="shared" si="259"/>
        <v>0</v>
      </c>
      <c r="E514" s="235">
        <f t="shared" si="259"/>
        <v>0</v>
      </c>
      <c r="F514" s="235">
        <f t="shared" si="259"/>
        <v>0</v>
      </c>
      <c r="G514" s="235">
        <f t="shared" si="259"/>
        <v>0</v>
      </c>
      <c r="H514" s="235">
        <f t="shared" si="259"/>
        <v>0</v>
      </c>
      <c r="I514" s="235">
        <f t="shared" si="259"/>
        <v>0</v>
      </c>
      <c r="J514" s="235">
        <f t="shared" si="259"/>
        <v>0</v>
      </c>
      <c r="K514" s="235">
        <f t="shared" si="259"/>
        <v>0</v>
      </c>
      <c r="L514" s="235">
        <f t="shared" si="259"/>
        <v>0</v>
      </c>
      <c r="M514" s="235">
        <f t="shared" si="259"/>
        <v>0</v>
      </c>
      <c r="N514" s="235">
        <f t="shared" si="259"/>
        <v>0</v>
      </c>
      <c r="O514" s="235">
        <f t="shared" si="259"/>
        <v>0</v>
      </c>
      <c r="P514" s="235">
        <f t="shared" si="259"/>
        <v>0</v>
      </c>
      <c r="Q514" s="235">
        <f t="shared" si="259"/>
        <v>0</v>
      </c>
      <c r="R514" s="235">
        <f t="shared" si="259"/>
        <v>0</v>
      </c>
      <c r="S514" s="235">
        <f t="shared" si="259"/>
        <v>0</v>
      </c>
      <c r="T514" s="235">
        <f t="shared" si="259"/>
        <v>0</v>
      </c>
      <c r="U514" s="235">
        <f t="shared" si="259"/>
        <v>0</v>
      </c>
      <c r="V514" s="235">
        <f t="shared" si="259"/>
        <v>0</v>
      </c>
      <c r="W514" s="235">
        <f t="shared" si="259"/>
        <v>0</v>
      </c>
      <c r="X514" s="235">
        <f t="shared" si="259"/>
        <v>0</v>
      </c>
      <c r="Y514" s="235">
        <f t="shared" si="259"/>
        <v>0</v>
      </c>
      <c r="Z514" s="235">
        <f t="shared" si="259"/>
        <v>0</v>
      </c>
      <c r="AA514" s="235">
        <f t="shared" si="259"/>
        <v>0</v>
      </c>
      <c r="AB514" s="235">
        <f t="shared" si="259"/>
        <v>0</v>
      </c>
      <c r="AC514" s="235">
        <f t="shared" si="259"/>
        <v>0</v>
      </c>
      <c r="AD514" s="235">
        <f t="shared" si="259"/>
        <v>0</v>
      </c>
      <c r="AE514" s="235">
        <f t="shared" si="259"/>
        <v>0</v>
      </c>
      <c r="AF514" s="235">
        <f t="shared" si="259"/>
        <v>0</v>
      </c>
      <c r="AG514" s="235">
        <f t="shared" si="259"/>
        <v>0</v>
      </c>
      <c r="AH514" s="235">
        <f t="shared" si="259"/>
        <v>0</v>
      </c>
      <c r="AI514" s="235">
        <f t="shared" si="259"/>
        <v>0</v>
      </c>
      <c r="AJ514" s="235">
        <f t="shared" si="259"/>
        <v>0</v>
      </c>
      <c r="AK514" s="235">
        <f t="shared" si="259"/>
        <v>0</v>
      </c>
      <c r="AL514" s="235">
        <f t="shared" si="259"/>
        <v>0</v>
      </c>
      <c r="AM514" s="235">
        <f t="shared" si="259"/>
        <v>0</v>
      </c>
      <c r="AN514" s="235">
        <f t="shared" si="259"/>
        <v>0</v>
      </c>
      <c r="AO514" s="235">
        <f t="shared" si="259"/>
        <v>0</v>
      </c>
      <c r="AP514" s="235">
        <f t="shared" si="259"/>
        <v>0</v>
      </c>
    </row>
    <row r="515" spans="1:42" s="16" customFormat="1" x14ac:dyDescent="0.2">
      <c r="A515" s="39" t="s">
        <v>13</v>
      </c>
      <c r="B515" s="19"/>
      <c r="C515" s="214">
        <f>SUM(C505:C514)</f>
        <v>0</v>
      </c>
      <c r="D515" s="214">
        <f t="shared" ref="D515:AP515" si="260">SUM(D505:D514)</f>
        <v>0</v>
      </c>
      <c r="E515" s="214">
        <f t="shared" si="260"/>
        <v>0</v>
      </c>
      <c r="F515" s="214">
        <f t="shared" si="260"/>
        <v>0</v>
      </c>
      <c r="G515" s="214">
        <f t="shared" si="260"/>
        <v>0</v>
      </c>
      <c r="H515" s="214">
        <f t="shared" si="260"/>
        <v>0</v>
      </c>
      <c r="I515" s="214">
        <f t="shared" si="260"/>
        <v>0</v>
      </c>
      <c r="J515" s="214">
        <f t="shared" si="260"/>
        <v>0</v>
      </c>
      <c r="K515" s="214">
        <f t="shared" si="260"/>
        <v>0</v>
      </c>
      <c r="L515" s="214">
        <f t="shared" si="260"/>
        <v>0</v>
      </c>
      <c r="M515" s="214">
        <f t="shared" si="260"/>
        <v>0</v>
      </c>
      <c r="N515" s="214">
        <f t="shared" si="260"/>
        <v>0</v>
      </c>
      <c r="O515" s="214">
        <f t="shared" si="260"/>
        <v>0</v>
      </c>
      <c r="P515" s="214">
        <f t="shared" si="260"/>
        <v>0</v>
      </c>
      <c r="Q515" s="214">
        <f t="shared" si="260"/>
        <v>0</v>
      </c>
      <c r="R515" s="214">
        <f t="shared" si="260"/>
        <v>0</v>
      </c>
      <c r="S515" s="214">
        <f t="shared" si="260"/>
        <v>0</v>
      </c>
      <c r="T515" s="214">
        <f t="shared" si="260"/>
        <v>0</v>
      </c>
      <c r="U515" s="214">
        <f t="shared" si="260"/>
        <v>0</v>
      </c>
      <c r="V515" s="214">
        <f t="shared" si="260"/>
        <v>0</v>
      </c>
      <c r="W515" s="214">
        <f t="shared" si="260"/>
        <v>0</v>
      </c>
      <c r="X515" s="214">
        <f t="shared" si="260"/>
        <v>0</v>
      </c>
      <c r="Y515" s="214">
        <f t="shared" si="260"/>
        <v>0</v>
      </c>
      <c r="Z515" s="214">
        <f t="shared" si="260"/>
        <v>0</v>
      </c>
      <c r="AA515" s="214">
        <f t="shared" si="260"/>
        <v>0</v>
      </c>
      <c r="AB515" s="214">
        <f t="shared" si="260"/>
        <v>0</v>
      </c>
      <c r="AC515" s="214">
        <f t="shared" si="260"/>
        <v>0</v>
      </c>
      <c r="AD515" s="214">
        <f t="shared" si="260"/>
        <v>0</v>
      </c>
      <c r="AE515" s="214">
        <f t="shared" si="260"/>
        <v>0</v>
      </c>
      <c r="AF515" s="214">
        <f t="shared" si="260"/>
        <v>0</v>
      </c>
      <c r="AG515" s="214">
        <f t="shared" si="260"/>
        <v>0</v>
      </c>
      <c r="AH515" s="214">
        <f t="shared" si="260"/>
        <v>0</v>
      </c>
      <c r="AI515" s="214">
        <f t="shared" si="260"/>
        <v>0</v>
      </c>
      <c r="AJ515" s="214">
        <f t="shared" si="260"/>
        <v>0</v>
      </c>
      <c r="AK515" s="214">
        <f t="shared" si="260"/>
        <v>0</v>
      </c>
      <c r="AL515" s="214">
        <f t="shared" si="260"/>
        <v>0</v>
      </c>
      <c r="AM515" s="214">
        <f t="shared" si="260"/>
        <v>0</v>
      </c>
      <c r="AN515" s="214">
        <f t="shared" si="260"/>
        <v>0</v>
      </c>
      <c r="AO515" s="214">
        <f t="shared" si="260"/>
        <v>0</v>
      </c>
      <c r="AP515" s="214">
        <f t="shared" si="260"/>
        <v>0</v>
      </c>
    </row>
    <row r="516" spans="1:42" s="16" customFormat="1" x14ac:dyDescent="0.2">
      <c r="A516" s="39"/>
      <c r="B516" s="19"/>
      <c r="C516" s="214"/>
      <c r="D516" s="214"/>
      <c r="E516" s="214"/>
      <c r="F516" s="214"/>
      <c r="G516" s="214"/>
      <c r="H516" s="214"/>
      <c r="I516" s="214"/>
      <c r="J516" s="214"/>
      <c r="K516" s="214"/>
      <c r="L516" s="214"/>
      <c r="M516" s="214"/>
      <c r="N516" s="214"/>
      <c r="O516" s="214"/>
      <c r="P516" s="214"/>
      <c r="Q516" s="214"/>
      <c r="R516" s="214"/>
      <c r="S516" s="214"/>
      <c r="T516" s="214"/>
      <c r="U516" s="214"/>
      <c r="V516" s="214"/>
      <c r="W516" s="214"/>
      <c r="X516" s="214"/>
      <c r="Y516" s="214"/>
      <c r="Z516" s="214"/>
      <c r="AA516" s="214"/>
      <c r="AB516" s="214"/>
      <c r="AC516" s="214"/>
      <c r="AD516" s="214"/>
      <c r="AE516" s="214"/>
      <c r="AF516" s="214"/>
      <c r="AG516" s="214"/>
      <c r="AH516" s="214"/>
      <c r="AI516" s="214"/>
      <c r="AJ516" s="214"/>
      <c r="AK516" s="214"/>
      <c r="AL516" s="214"/>
      <c r="AM516" s="214"/>
      <c r="AN516" s="214"/>
      <c r="AO516" s="214"/>
      <c r="AP516" s="214"/>
    </row>
    <row r="517" spans="1:42" s="16" customFormat="1" x14ac:dyDescent="0.2">
      <c r="A517" s="288" t="s">
        <v>215</v>
      </c>
      <c r="B517" s="289"/>
      <c r="C517" s="289"/>
      <c r="D517" s="289"/>
      <c r="E517" s="289"/>
      <c r="F517" s="289"/>
      <c r="G517" s="289"/>
      <c r="H517" s="289"/>
      <c r="I517" s="289"/>
      <c r="J517" s="289"/>
      <c r="K517" s="289"/>
      <c r="L517" s="289"/>
      <c r="M517" s="289"/>
      <c r="N517" s="289"/>
      <c r="O517" s="289"/>
      <c r="P517" s="289"/>
      <c r="Q517" s="289"/>
      <c r="R517" s="289"/>
      <c r="S517" s="289"/>
      <c r="T517" s="289"/>
      <c r="U517" s="289"/>
      <c r="V517" s="289"/>
      <c r="W517" s="289"/>
      <c r="X517" s="289"/>
      <c r="Y517" s="289"/>
      <c r="Z517" s="289"/>
      <c r="AA517" s="289"/>
      <c r="AB517" s="289"/>
      <c r="AC517" s="289"/>
      <c r="AD517" s="289"/>
      <c r="AE517" s="289"/>
      <c r="AF517" s="289"/>
      <c r="AG517" s="289"/>
      <c r="AH517" s="289"/>
      <c r="AI517" s="289"/>
      <c r="AJ517" s="289"/>
      <c r="AK517" s="289"/>
      <c r="AL517" s="289"/>
      <c r="AM517" s="289"/>
      <c r="AN517" s="289"/>
      <c r="AO517" s="289"/>
      <c r="AP517" s="289"/>
    </row>
    <row r="518" spans="1:42" s="16" customFormat="1" x14ac:dyDescent="0.2">
      <c r="A518" s="290" t="s">
        <v>69</v>
      </c>
      <c r="B518" s="258"/>
      <c r="C518" s="291"/>
      <c r="D518" s="291"/>
      <c r="E518" s="291"/>
      <c r="F518" s="291"/>
      <c r="G518" s="291"/>
      <c r="H518" s="291"/>
      <c r="I518" s="291"/>
      <c r="J518" s="291"/>
      <c r="K518" s="291"/>
      <c r="L518" s="291"/>
      <c r="M518" s="291"/>
      <c r="N518" s="291"/>
      <c r="O518" s="291"/>
      <c r="P518" s="291"/>
      <c r="Q518" s="291"/>
      <c r="R518" s="291"/>
      <c r="S518" s="291"/>
      <c r="T518" s="291"/>
      <c r="U518" s="291"/>
      <c r="V518" s="291"/>
      <c r="W518" s="291"/>
      <c r="X518" s="291"/>
      <c r="Y518" s="291"/>
      <c r="Z518" s="291"/>
      <c r="AA518" s="291"/>
      <c r="AB518" s="291"/>
      <c r="AC518" s="291"/>
      <c r="AD518" s="291"/>
      <c r="AE518" s="291"/>
      <c r="AF518" s="291"/>
      <c r="AG518" s="291"/>
      <c r="AH518" s="291"/>
      <c r="AI518" s="291"/>
      <c r="AJ518" s="291"/>
      <c r="AK518" s="291"/>
      <c r="AL518" s="291"/>
      <c r="AM518" s="291"/>
      <c r="AN518" s="291"/>
      <c r="AO518" s="291"/>
      <c r="AP518" s="291"/>
    </row>
    <row r="519" spans="1:42" s="16" customFormat="1" x14ac:dyDescent="0.2">
      <c r="A519" s="30" t="s">
        <v>5</v>
      </c>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c r="AA519" s="162"/>
      <c r="AB519" s="162"/>
      <c r="AC519" s="162"/>
      <c r="AD519" s="162"/>
      <c r="AE519" s="162"/>
      <c r="AF519" s="162"/>
      <c r="AG519" s="162"/>
      <c r="AH519" s="162"/>
      <c r="AI519" s="162"/>
      <c r="AJ519" s="162"/>
      <c r="AK519" s="162"/>
      <c r="AL519" s="162"/>
      <c r="AM519" s="162"/>
      <c r="AN519" s="162"/>
      <c r="AO519" s="162"/>
      <c r="AP519" s="162"/>
    </row>
    <row r="520" spans="1:42" s="16" customFormat="1" x14ac:dyDescent="0.2">
      <c r="A520" s="32" t="s">
        <v>290</v>
      </c>
      <c r="C520" s="152">
        <f>IF(ptc_sta_amount="n/a",Inputs!D176,IF(C$2&lt;=ptc_sta_term,ptc_sta_amount*(1+ptc_sta_escal/100)^B$2,0))</f>
        <v>0</v>
      </c>
      <c r="D520" s="152">
        <f>IF(ptc_sta_amount="n/a",Inputs!E176,IF(D$2&lt;=ptc_sta_term,ptc_sta_amount*(1+ptc_sta_escal/100)^C$2,0))</f>
        <v>0</v>
      </c>
      <c r="E520" s="152">
        <f>IF(ptc_sta_amount="n/a",Inputs!F176,IF(E$2&lt;=ptc_sta_term,ptc_sta_amount*(1+ptc_sta_escal/100)^D$2,0))</f>
        <v>0</v>
      </c>
      <c r="F520" s="152">
        <f>IF(ptc_sta_amount="n/a",Inputs!G176,IF(F$2&lt;=ptc_sta_term,ptc_sta_amount*(1+ptc_sta_escal/100)^E$2,0))</f>
        <v>0</v>
      </c>
      <c r="G520" s="152">
        <f>IF(ptc_sta_amount="n/a",Inputs!H176,IF(G$2&lt;=ptc_sta_term,ptc_sta_amount*(1+ptc_sta_escal/100)^F$2,0))</f>
        <v>0</v>
      </c>
      <c r="H520" s="152">
        <f>IF(ptc_sta_amount="n/a",Inputs!I176,IF(H$2&lt;=ptc_sta_term,ptc_sta_amount*(1+ptc_sta_escal/100)^G$2,0))</f>
        <v>0</v>
      </c>
      <c r="I520" s="152">
        <f>IF(ptc_sta_amount="n/a",Inputs!J176,IF(I$2&lt;=ptc_sta_term,ptc_sta_amount*(1+ptc_sta_escal/100)^H$2,0))</f>
        <v>0</v>
      </c>
      <c r="J520" s="152">
        <f>IF(ptc_sta_amount="n/a",Inputs!K176,IF(J$2&lt;=ptc_sta_term,ptc_sta_amount*(1+ptc_sta_escal/100)^I$2,0))</f>
        <v>0</v>
      </c>
      <c r="K520" s="152">
        <f>IF(ptc_sta_amount="n/a",Inputs!L176,IF(K$2&lt;=ptc_sta_term,ptc_sta_amount*(1+ptc_sta_escal/100)^J$2,0))</f>
        <v>0</v>
      </c>
      <c r="L520" s="152">
        <f>IF(ptc_sta_amount="n/a",Inputs!M176,IF(L$2&lt;=ptc_sta_term,ptc_sta_amount*(1+ptc_sta_escal/100)^K$2,0))</f>
        <v>0</v>
      </c>
      <c r="M520" s="152">
        <f>IF(ptc_sta_amount="n/a",Inputs!N176,IF(M$2&lt;=ptc_sta_term,ptc_sta_amount*(1+ptc_sta_escal/100)^L$2,0))</f>
        <v>0</v>
      </c>
      <c r="N520" s="152">
        <f>IF(ptc_sta_amount="n/a",Inputs!O176,IF(N$2&lt;=ptc_sta_term,ptc_sta_amount*(1+ptc_sta_escal/100)^M$2,0))</f>
        <v>0</v>
      </c>
      <c r="O520" s="152">
        <f>IF(ptc_sta_amount="n/a",Inputs!P176,IF(O$2&lt;=ptc_sta_term,ptc_sta_amount*(1+ptc_sta_escal/100)^N$2,0))</f>
        <v>0</v>
      </c>
      <c r="P520" s="152">
        <f>IF(ptc_sta_amount="n/a",Inputs!Q176,IF(P$2&lt;=ptc_sta_term,ptc_sta_amount*(1+ptc_sta_escal/100)^O$2,0))</f>
        <v>0</v>
      </c>
      <c r="Q520" s="152">
        <f>IF(ptc_sta_amount="n/a",Inputs!R176,IF(Q$2&lt;=ptc_sta_term,ptc_sta_amount*(1+ptc_sta_escal/100)^P$2,0))</f>
        <v>0</v>
      </c>
      <c r="R520" s="152">
        <f>IF(ptc_sta_amount="n/a",Inputs!S176,IF(R$2&lt;=ptc_sta_term,ptc_sta_amount*(1+ptc_sta_escal/100)^Q$2,0))</f>
        <v>0</v>
      </c>
      <c r="S520" s="152">
        <f>IF(ptc_sta_amount="n/a",Inputs!T176,IF(S$2&lt;=ptc_sta_term,ptc_sta_amount*(1+ptc_sta_escal/100)^R$2,0))</f>
        <v>0</v>
      </c>
      <c r="T520" s="152">
        <f>IF(ptc_sta_amount="n/a",Inputs!U176,IF(T$2&lt;=ptc_sta_term,ptc_sta_amount*(1+ptc_sta_escal/100)^S$2,0))</f>
        <v>0</v>
      </c>
      <c r="U520" s="152">
        <f>IF(ptc_sta_amount="n/a",Inputs!V176,IF(U$2&lt;=ptc_sta_term,ptc_sta_amount*(1+ptc_sta_escal/100)^T$2,0))</f>
        <v>0</v>
      </c>
      <c r="V520" s="152">
        <f>IF(ptc_sta_amount="n/a",Inputs!W176,IF(V$2&lt;=ptc_sta_term,ptc_sta_amount*(1+ptc_sta_escal/100)^U$2,0))</f>
        <v>0</v>
      </c>
      <c r="W520" s="152">
        <f>IF(ptc_sta_amount="n/a",Inputs!X176,IF(W$2&lt;=ptc_sta_term,ptc_sta_amount*(1+ptc_sta_escal/100)^V$2,0))</f>
        <v>0</v>
      </c>
      <c r="X520" s="152">
        <f>IF(ptc_sta_amount="n/a",Inputs!Y176,IF(X$2&lt;=ptc_sta_term,ptc_sta_amount*(1+ptc_sta_escal/100)^W$2,0))</f>
        <v>0</v>
      </c>
      <c r="Y520" s="152">
        <f>IF(ptc_sta_amount="n/a",Inputs!Z176,IF(Y$2&lt;=ptc_sta_term,ptc_sta_amount*(1+ptc_sta_escal/100)^X$2,0))</f>
        <v>0</v>
      </c>
      <c r="Z520" s="152">
        <f>IF(ptc_sta_amount="n/a",Inputs!AA176,IF(Z$2&lt;=ptc_sta_term,ptc_sta_amount*(1+ptc_sta_escal/100)^Y$2,0))</f>
        <v>0</v>
      </c>
      <c r="AA520" s="152">
        <f>IF(ptc_sta_amount="n/a",Inputs!AB176,IF(AA$2&lt;=ptc_sta_term,ptc_sta_amount*(1+ptc_sta_escal/100)^Z$2,0))</f>
        <v>0</v>
      </c>
      <c r="AB520" s="152">
        <f>IF(ptc_sta_amount="n/a",Inputs!AC176,IF(AB$2&lt;=ptc_sta_term,ptc_sta_amount*(1+ptc_sta_escal/100)^AA$2,0))</f>
        <v>0</v>
      </c>
      <c r="AC520" s="152">
        <f>IF(ptc_sta_amount="n/a",Inputs!AD176,IF(AC$2&lt;=ptc_sta_term,ptc_sta_amount*(1+ptc_sta_escal/100)^AB$2,0))</f>
        <v>0</v>
      </c>
      <c r="AD520" s="152">
        <f>IF(ptc_sta_amount="n/a",Inputs!AE176,IF(AD$2&lt;=ptc_sta_term,ptc_sta_amount*(1+ptc_sta_escal/100)^AC$2,0))</f>
        <v>0</v>
      </c>
      <c r="AE520" s="152">
        <f>IF(ptc_sta_amount="n/a",Inputs!AF176,IF(AE$2&lt;=ptc_sta_term,ptc_sta_amount*(1+ptc_sta_escal/100)^AD$2,0))</f>
        <v>0</v>
      </c>
      <c r="AF520" s="152">
        <f>IF(ptc_sta_amount="n/a",Inputs!AG176,IF(AF$2&lt;=ptc_sta_term,ptc_sta_amount*(1+ptc_sta_escal/100)^AE$2,0))</f>
        <v>0</v>
      </c>
      <c r="AG520" s="152">
        <f>IF(ptc_sta_amount="n/a",Inputs!AH176,IF(AG$2&lt;=ptc_sta_term,ptc_sta_amount*(1+ptc_sta_escal/100)^AF$2,0))</f>
        <v>0</v>
      </c>
      <c r="AH520" s="152">
        <f>IF(ptc_sta_amount="n/a",Inputs!AI176,IF(AH$2&lt;=ptc_sta_term,ptc_sta_amount*(1+ptc_sta_escal/100)^AG$2,0))</f>
        <v>0</v>
      </c>
      <c r="AI520" s="152">
        <f>IF(ptc_sta_amount="n/a",Inputs!AJ176,IF(AI$2&lt;=ptc_sta_term,ptc_sta_amount*(1+ptc_sta_escal/100)^AH$2,0))</f>
        <v>0</v>
      </c>
      <c r="AJ520" s="152">
        <f>IF(ptc_sta_amount="n/a",Inputs!AK176,IF(AJ$2&lt;=ptc_sta_term,ptc_sta_amount*(1+ptc_sta_escal/100)^AI$2,0))</f>
        <v>0</v>
      </c>
      <c r="AK520" s="152">
        <f>IF(ptc_sta_amount="n/a",Inputs!AL176,IF(AK$2&lt;=ptc_sta_term,ptc_sta_amount*(1+ptc_sta_escal/100)^AJ$2,0))</f>
        <v>0</v>
      </c>
      <c r="AL520" s="152">
        <f>IF(ptc_sta_amount="n/a",Inputs!AM176,IF(AL$2&lt;=ptc_sta_term,ptc_sta_amount*(1+ptc_sta_escal/100)^AK$2,0))</f>
        <v>0</v>
      </c>
      <c r="AM520" s="152">
        <f>IF(ptc_sta_amount="n/a",Inputs!AN176,IF(AM$2&lt;=ptc_sta_term,ptc_sta_amount*(1+ptc_sta_escal/100)^AL$2,0))</f>
        <v>0</v>
      </c>
      <c r="AN520" s="152">
        <f>IF(ptc_sta_amount="n/a",Inputs!AO176,IF(AN$2&lt;=ptc_sta_term,ptc_sta_amount*(1+ptc_sta_escal/100)^AM$2,0))</f>
        <v>0</v>
      </c>
      <c r="AO520" s="152">
        <f>IF(ptc_sta_amount="n/a",Inputs!AP176,IF(AO$2&lt;=ptc_sta_term,ptc_sta_amount*(1+ptc_sta_escal/100)^AN$2,0))</f>
        <v>0</v>
      </c>
      <c r="AP520" s="152">
        <f>IF(ptc_sta_amount="n/a",Inputs!AQ176,IF(AP$2&lt;=ptc_sta_term,ptc_sta_amount*(1+ptc_sta_escal/100)^AO$2,0))</f>
        <v>0</v>
      </c>
    </row>
    <row r="521" spans="1:42" s="16" customFormat="1" x14ac:dyDescent="0.2">
      <c r="A521" s="32" t="s">
        <v>291</v>
      </c>
      <c r="C521" s="152">
        <f>ROUND(C520*1000,0)</f>
        <v>0</v>
      </c>
      <c r="D521" s="152">
        <f>ROUND(D520*1000,0)</f>
        <v>0</v>
      </c>
      <c r="E521" s="152">
        <f t="shared" ref="E521:AP521" si="261">ROUND(E520*1000,0)</f>
        <v>0</v>
      </c>
      <c r="F521" s="152">
        <f t="shared" si="261"/>
        <v>0</v>
      </c>
      <c r="G521" s="152">
        <f t="shared" si="261"/>
        <v>0</v>
      </c>
      <c r="H521" s="152">
        <f t="shared" si="261"/>
        <v>0</v>
      </c>
      <c r="I521" s="152">
        <f t="shared" si="261"/>
        <v>0</v>
      </c>
      <c r="J521" s="152">
        <f t="shared" si="261"/>
        <v>0</v>
      </c>
      <c r="K521" s="152">
        <f t="shared" si="261"/>
        <v>0</v>
      </c>
      <c r="L521" s="152">
        <f t="shared" si="261"/>
        <v>0</v>
      </c>
      <c r="M521" s="152">
        <f t="shared" si="261"/>
        <v>0</v>
      </c>
      <c r="N521" s="152">
        <f t="shared" si="261"/>
        <v>0</v>
      </c>
      <c r="O521" s="152">
        <f t="shared" si="261"/>
        <v>0</v>
      </c>
      <c r="P521" s="152">
        <f t="shared" si="261"/>
        <v>0</v>
      </c>
      <c r="Q521" s="152">
        <f t="shared" si="261"/>
        <v>0</v>
      </c>
      <c r="R521" s="152">
        <f t="shared" si="261"/>
        <v>0</v>
      </c>
      <c r="S521" s="152">
        <f t="shared" si="261"/>
        <v>0</v>
      </c>
      <c r="T521" s="152">
        <f t="shared" si="261"/>
        <v>0</v>
      </c>
      <c r="U521" s="152">
        <f t="shared" si="261"/>
        <v>0</v>
      </c>
      <c r="V521" s="152">
        <f t="shared" si="261"/>
        <v>0</v>
      </c>
      <c r="W521" s="152">
        <f t="shared" si="261"/>
        <v>0</v>
      </c>
      <c r="X521" s="152">
        <f t="shared" si="261"/>
        <v>0</v>
      </c>
      <c r="Y521" s="152">
        <f t="shared" si="261"/>
        <v>0</v>
      </c>
      <c r="Z521" s="152">
        <f t="shared" si="261"/>
        <v>0</v>
      </c>
      <c r="AA521" s="152">
        <f t="shared" si="261"/>
        <v>0</v>
      </c>
      <c r="AB521" s="152">
        <f t="shared" si="261"/>
        <v>0</v>
      </c>
      <c r="AC521" s="152">
        <f t="shared" si="261"/>
        <v>0</v>
      </c>
      <c r="AD521" s="152">
        <f t="shared" si="261"/>
        <v>0</v>
      </c>
      <c r="AE521" s="152">
        <f t="shared" si="261"/>
        <v>0</v>
      </c>
      <c r="AF521" s="152">
        <f t="shared" si="261"/>
        <v>0</v>
      </c>
      <c r="AG521" s="152">
        <f t="shared" si="261"/>
        <v>0</v>
      </c>
      <c r="AH521" s="152">
        <f t="shared" si="261"/>
        <v>0</v>
      </c>
      <c r="AI521" s="152">
        <f t="shared" si="261"/>
        <v>0</v>
      </c>
      <c r="AJ521" s="152">
        <f t="shared" si="261"/>
        <v>0</v>
      </c>
      <c r="AK521" s="152">
        <f t="shared" si="261"/>
        <v>0</v>
      </c>
      <c r="AL521" s="152">
        <f t="shared" si="261"/>
        <v>0</v>
      </c>
      <c r="AM521" s="152">
        <f t="shared" si="261"/>
        <v>0</v>
      </c>
      <c r="AN521" s="152">
        <f t="shared" si="261"/>
        <v>0</v>
      </c>
      <c r="AO521" s="152">
        <f t="shared" si="261"/>
        <v>0</v>
      </c>
      <c r="AP521" s="152">
        <f t="shared" si="261"/>
        <v>0</v>
      </c>
    </row>
    <row r="522" spans="1:42" s="16" customFormat="1" x14ac:dyDescent="0.2">
      <c r="A522" s="32" t="s">
        <v>385</v>
      </c>
      <c r="C522" s="163">
        <f>C$5/1000</f>
        <v>0</v>
      </c>
      <c r="D522" s="163">
        <f t="shared" ref="D522:AP522" si="262">D$5/1000</f>
        <v>0</v>
      </c>
      <c r="E522" s="163">
        <f t="shared" si="262"/>
        <v>0</v>
      </c>
      <c r="F522" s="163">
        <f t="shared" si="262"/>
        <v>0</v>
      </c>
      <c r="G522" s="163">
        <f t="shared" si="262"/>
        <v>0</v>
      </c>
      <c r="H522" s="163">
        <f t="shared" si="262"/>
        <v>0</v>
      </c>
      <c r="I522" s="163">
        <f t="shared" si="262"/>
        <v>0</v>
      </c>
      <c r="J522" s="163">
        <f t="shared" si="262"/>
        <v>0</v>
      </c>
      <c r="K522" s="163">
        <f t="shared" si="262"/>
        <v>0</v>
      </c>
      <c r="L522" s="163">
        <f t="shared" si="262"/>
        <v>0</v>
      </c>
      <c r="M522" s="163">
        <f t="shared" si="262"/>
        <v>0</v>
      </c>
      <c r="N522" s="163">
        <f t="shared" si="262"/>
        <v>0</v>
      </c>
      <c r="O522" s="163">
        <f t="shared" si="262"/>
        <v>0</v>
      </c>
      <c r="P522" s="163">
        <f t="shared" si="262"/>
        <v>0</v>
      </c>
      <c r="Q522" s="163">
        <f t="shared" si="262"/>
        <v>0</v>
      </c>
      <c r="R522" s="163">
        <f t="shared" si="262"/>
        <v>0</v>
      </c>
      <c r="S522" s="163">
        <f t="shared" si="262"/>
        <v>0</v>
      </c>
      <c r="T522" s="163">
        <f t="shared" si="262"/>
        <v>0</v>
      </c>
      <c r="U522" s="163">
        <f t="shared" si="262"/>
        <v>0</v>
      </c>
      <c r="V522" s="163">
        <f t="shared" si="262"/>
        <v>0</v>
      </c>
      <c r="W522" s="163">
        <f t="shared" si="262"/>
        <v>0</v>
      </c>
      <c r="X522" s="163">
        <f t="shared" si="262"/>
        <v>0</v>
      </c>
      <c r="Y522" s="163">
        <f t="shared" si="262"/>
        <v>0</v>
      </c>
      <c r="Z522" s="163">
        <f t="shared" si="262"/>
        <v>0</v>
      </c>
      <c r="AA522" s="163">
        <f t="shared" si="262"/>
        <v>0</v>
      </c>
      <c r="AB522" s="163">
        <f t="shared" si="262"/>
        <v>0</v>
      </c>
      <c r="AC522" s="163">
        <f t="shared" si="262"/>
        <v>0</v>
      </c>
      <c r="AD522" s="163">
        <f t="shared" si="262"/>
        <v>0</v>
      </c>
      <c r="AE522" s="163">
        <f t="shared" si="262"/>
        <v>0</v>
      </c>
      <c r="AF522" s="163">
        <f t="shared" si="262"/>
        <v>0</v>
      </c>
      <c r="AG522" s="163">
        <f t="shared" si="262"/>
        <v>0</v>
      </c>
      <c r="AH522" s="163">
        <f t="shared" si="262"/>
        <v>0</v>
      </c>
      <c r="AI522" s="163">
        <f t="shared" si="262"/>
        <v>0</v>
      </c>
      <c r="AJ522" s="163">
        <f t="shared" si="262"/>
        <v>0</v>
      </c>
      <c r="AK522" s="163">
        <f t="shared" si="262"/>
        <v>0</v>
      </c>
      <c r="AL522" s="163">
        <f t="shared" si="262"/>
        <v>0</v>
      </c>
      <c r="AM522" s="163">
        <f t="shared" si="262"/>
        <v>0</v>
      </c>
      <c r="AN522" s="163">
        <f t="shared" si="262"/>
        <v>0</v>
      </c>
      <c r="AO522" s="163">
        <f t="shared" si="262"/>
        <v>0</v>
      </c>
      <c r="AP522" s="163">
        <f t="shared" si="262"/>
        <v>0</v>
      </c>
    </row>
    <row r="523" spans="1:42" s="16" customFormat="1" x14ac:dyDescent="0.2">
      <c r="A523" s="32" t="s">
        <v>13</v>
      </c>
      <c r="C523" s="162">
        <f>C521*C522</f>
        <v>0</v>
      </c>
      <c r="D523" s="162">
        <f>D521*D522</f>
        <v>0</v>
      </c>
      <c r="E523" s="162">
        <f t="shared" ref="E523:AP523" si="263">E521*E522</f>
        <v>0</v>
      </c>
      <c r="F523" s="162">
        <f t="shared" si="263"/>
        <v>0</v>
      </c>
      <c r="G523" s="162">
        <f t="shared" si="263"/>
        <v>0</v>
      </c>
      <c r="H523" s="162">
        <f t="shared" si="263"/>
        <v>0</v>
      </c>
      <c r="I523" s="162">
        <f t="shared" si="263"/>
        <v>0</v>
      </c>
      <c r="J523" s="162">
        <f t="shared" si="263"/>
        <v>0</v>
      </c>
      <c r="K523" s="162">
        <f t="shared" si="263"/>
        <v>0</v>
      </c>
      <c r="L523" s="162">
        <f t="shared" si="263"/>
        <v>0</v>
      </c>
      <c r="M523" s="162">
        <f t="shared" si="263"/>
        <v>0</v>
      </c>
      <c r="N523" s="162">
        <f t="shared" si="263"/>
        <v>0</v>
      </c>
      <c r="O523" s="162">
        <f t="shared" si="263"/>
        <v>0</v>
      </c>
      <c r="P523" s="162">
        <f t="shared" si="263"/>
        <v>0</v>
      </c>
      <c r="Q523" s="162">
        <f t="shared" si="263"/>
        <v>0</v>
      </c>
      <c r="R523" s="162">
        <f t="shared" si="263"/>
        <v>0</v>
      </c>
      <c r="S523" s="162">
        <f t="shared" si="263"/>
        <v>0</v>
      </c>
      <c r="T523" s="162">
        <f t="shared" si="263"/>
        <v>0</v>
      </c>
      <c r="U523" s="162">
        <f t="shared" si="263"/>
        <v>0</v>
      </c>
      <c r="V523" s="162">
        <f t="shared" si="263"/>
        <v>0</v>
      </c>
      <c r="W523" s="162">
        <f t="shared" si="263"/>
        <v>0</v>
      </c>
      <c r="X523" s="162">
        <f t="shared" si="263"/>
        <v>0</v>
      </c>
      <c r="Y523" s="162">
        <f t="shared" si="263"/>
        <v>0</v>
      </c>
      <c r="Z523" s="162">
        <f t="shared" si="263"/>
        <v>0</v>
      </c>
      <c r="AA523" s="162">
        <f t="shared" si="263"/>
        <v>0</v>
      </c>
      <c r="AB523" s="162">
        <f t="shared" si="263"/>
        <v>0</v>
      </c>
      <c r="AC523" s="162">
        <f t="shared" si="263"/>
        <v>0</v>
      </c>
      <c r="AD523" s="162">
        <f t="shared" si="263"/>
        <v>0</v>
      </c>
      <c r="AE523" s="162">
        <f t="shared" si="263"/>
        <v>0</v>
      </c>
      <c r="AF523" s="162">
        <f t="shared" si="263"/>
        <v>0</v>
      </c>
      <c r="AG523" s="162">
        <f t="shared" si="263"/>
        <v>0</v>
      </c>
      <c r="AH523" s="162">
        <f t="shared" si="263"/>
        <v>0</v>
      </c>
      <c r="AI523" s="162">
        <f t="shared" si="263"/>
        <v>0</v>
      </c>
      <c r="AJ523" s="162">
        <f t="shared" si="263"/>
        <v>0</v>
      </c>
      <c r="AK523" s="162">
        <f t="shared" si="263"/>
        <v>0</v>
      </c>
      <c r="AL523" s="162">
        <f t="shared" si="263"/>
        <v>0</v>
      </c>
      <c r="AM523" s="162">
        <f t="shared" si="263"/>
        <v>0</v>
      </c>
      <c r="AN523" s="162">
        <f t="shared" si="263"/>
        <v>0</v>
      </c>
      <c r="AO523" s="162">
        <f t="shared" si="263"/>
        <v>0</v>
      </c>
      <c r="AP523" s="162">
        <f t="shared" si="263"/>
        <v>0</v>
      </c>
    </row>
    <row r="524" spans="1:42" s="16" customFormat="1" x14ac:dyDescent="0.2">
      <c r="A524" s="30"/>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s="16" customFormat="1" x14ac:dyDescent="0.2">
      <c r="A525" s="30" t="s">
        <v>4</v>
      </c>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row>
    <row r="526" spans="1:42" s="16" customFormat="1" x14ac:dyDescent="0.2">
      <c r="A526" s="32" t="s">
        <v>290</v>
      </c>
      <c r="C526" s="152">
        <f>IF(ptc_fed_amount="n/a",Inputs!D175,IF(C$2&lt;=ptc_fed_term,ptc_fed_amount*(1+ptc_fed_escal/100)^B$2,0))</f>
        <v>0</v>
      </c>
      <c r="D526" s="152">
        <f>IF(ptc_fed_amount="n/a",Inputs!E175,IF(D$2&lt;=ptc_fed_term,ptc_fed_amount*(1+ptc_fed_escal/100)^C$2,0))</f>
        <v>0</v>
      </c>
      <c r="E526" s="152">
        <f>IF(ptc_fed_amount="n/a",Inputs!F175,IF(E$2&lt;=ptc_fed_term,ptc_fed_amount*(1+ptc_fed_escal/100)^D$2,0))</f>
        <v>0</v>
      </c>
      <c r="F526" s="152">
        <f>IF(ptc_fed_amount="n/a",Inputs!G175,IF(F$2&lt;=ptc_fed_term,ptc_fed_amount*(1+ptc_fed_escal/100)^E$2,0))</f>
        <v>0</v>
      </c>
      <c r="G526" s="152">
        <f>IF(ptc_fed_amount="n/a",Inputs!H175,IF(G$2&lt;=ptc_fed_term,ptc_fed_amount*(1+ptc_fed_escal/100)^F$2,0))</f>
        <v>0</v>
      </c>
      <c r="H526" s="152">
        <f>IF(ptc_fed_amount="n/a",Inputs!I175,IF(H$2&lt;=ptc_fed_term,ptc_fed_amount*(1+ptc_fed_escal/100)^G$2,0))</f>
        <v>0</v>
      </c>
      <c r="I526" s="152">
        <f>IF(ptc_fed_amount="n/a",Inputs!J175,IF(I$2&lt;=ptc_fed_term,ptc_fed_amount*(1+ptc_fed_escal/100)^H$2,0))</f>
        <v>0</v>
      </c>
      <c r="J526" s="152">
        <f>IF(ptc_fed_amount="n/a",Inputs!K175,IF(J$2&lt;=ptc_fed_term,ptc_fed_amount*(1+ptc_fed_escal/100)^I$2,0))</f>
        <v>0</v>
      </c>
      <c r="K526" s="152">
        <f>IF(ptc_fed_amount="n/a",Inputs!L175,IF(K$2&lt;=ptc_fed_term,ptc_fed_amount*(1+ptc_fed_escal/100)^J$2,0))</f>
        <v>0</v>
      </c>
      <c r="L526" s="152">
        <f>IF(ptc_fed_amount="n/a",Inputs!M175,IF(L$2&lt;=ptc_fed_term,ptc_fed_amount*(1+ptc_fed_escal/100)^K$2,0))</f>
        <v>0</v>
      </c>
      <c r="M526" s="152">
        <f>IF(ptc_fed_amount="n/a",Inputs!N175,IF(M$2&lt;=ptc_fed_term,ptc_fed_amount*(1+ptc_fed_escal/100)^L$2,0))</f>
        <v>0</v>
      </c>
      <c r="N526" s="152">
        <f>IF(ptc_fed_amount="n/a",Inputs!O175,IF(N$2&lt;=ptc_fed_term,ptc_fed_amount*(1+ptc_fed_escal/100)^M$2,0))</f>
        <v>0</v>
      </c>
      <c r="O526" s="152">
        <f>IF(ptc_fed_amount="n/a",Inputs!P175,IF(O$2&lt;=ptc_fed_term,ptc_fed_amount*(1+ptc_fed_escal/100)^N$2,0))</f>
        <v>0</v>
      </c>
      <c r="P526" s="152">
        <f>IF(ptc_fed_amount="n/a",Inputs!Q175,IF(P$2&lt;=ptc_fed_term,ptc_fed_amount*(1+ptc_fed_escal/100)^O$2,0))</f>
        <v>0</v>
      </c>
      <c r="Q526" s="152">
        <f>IF(ptc_fed_amount="n/a",Inputs!R175,IF(Q$2&lt;=ptc_fed_term,ptc_fed_amount*(1+ptc_fed_escal/100)^P$2,0))</f>
        <v>0</v>
      </c>
      <c r="R526" s="152">
        <f>IF(ptc_fed_amount="n/a",Inputs!S175,IF(R$2&lt;=ptc_fed_term,ptc_fed_amount*(1+ptc_fed_escal/100)^Q$2,0))</f>
        <v>0</v>
      </c>
      <c r="S526" s="152">
        <f>IF(ptc_fed_amount="n/a",Inputs!T175,IF(S$2&lt;=ptc_fed_term,ptc_fed_amount*(1+ptc_fed_escal/100)^R$2,0))</f>
        <v>0</v>
      </c>
      <c r="T526" s="152">
        <f>IF(ptc_fed_amount="n/a",Inputs!U175,IF(T$2&lt;=ptc_fed_term,ptc_fed_amount*(1+ptc_fed_escal/100)^S$2,0))</f>
        <v>0</v>
      </c>
      <c r="U526" s="152">
        <f>IF(ptc_fed_amount="n/a",Inputs!V175,IF(U$2&lt;=ptc_fed_term,ptc_fed_amount*(1+ptc_fed_escal/100)^T$2,0))</f>
        <v>0</v>
      </c>
      <c r="V526" s="152">
        <f>IF(ptc_fed_amount="n/a",Inputs!W175,IF(V$2&lt;=ptc_fed_term,ptc_fed_amount*(1+ptc_fed_escal/100)^U$2,0))</f>
        <v>0</v>
      </c>
      <c r="W526" s="152">
        <f>IF(ptc_fed_amount="n/a",Inputs!X175,IF(W$2&lt;=ptc_fed_term,ptc_fed_amount*(1+ptc_fed_escal/100)^V$2,0))</f>
        <v>0</v>
      </c>
      <c r="X526" s="152">
        <f>IF(ptc_fed_amount="n/a",Inputs!Y175,IF(X$2&lt;=ptc_fed_term,ptc_fed_amount*(1+ptc_fed_escal/100)^W$2,0))</f>
        <v>0</v>
      </c>
      <c r="Y526" s="152">
        <f>IF(ptc_fed_amount="n/a",Inputs!Z175,IF(Y$2&lt;=ptc_fed_term,ptc_fed_amount*(1+ptc_fed_escal/100)^X$2,0))</f>
        <v>0</v>
      </c>
      <c r="Z526" s="152">
        <f>IF(ptc_fed_amount="n/a",Inputs!AA175,IF(Z$2&lt;=ptc_fed_term,ptc_fed_amount*(1+ptc_fed_escal/100)^Y$2,0))</f>
        <v>0</v>
      </c>
      <c r="AA526" s="152">
        <f>IF(ptc_fed_amount="n/a",Inputs!AB175,IF(AA$2&lt;=ptc_fed_term,ptc_fed_amount*(1+ptc_fed_escal/100)^Z$2,0))</f>
        <v>0</v>
      </c>
      <c r="AB526" s="152">
        <f>IF(ptc_fed_amount="n/a",Inputs!AC175,IF(AB$2&lt;=ptc_fed_term,ptc_fed_amount*(1+ptc_fed_escal/100)^AA$2,0))</f>
        <v>0</v>
      </c>
      <c r="AC526" s="152">
        <f>IF(ptc_fed_amount="n/a",Inputs!AD175,IF(AC$2&lt;=ptc_fed_term,ptc_fed_amount*(1+ptc_fed_escal/100)^AB$2,0))</f>
        <v>0</v>
      </c>
      <c r="AD526" s="152">
        <f>IF(ptc_fed_amount="n/a",Inputs!AE175,IF(AD$2&lt;=ptc_fed_term,ptc_fed_amount*(1+ptc_fed_escal/100)^AC$2,0))</f>
        <v>0</v>
      </c>
      <c r="AE526" s="152">
        <f>IF(ptc_fed_amount="n/a",Inputs!AF175,IF(AE$2&lt;=ptc_fed_term,ptc_fed_amount*(1+ptc_fed_escal/100)^AD$2,0))</f>
        <v>0</v>
      </c>
      <c r="AF526" s="152">
        <f>IF(ptc_fed_amount="n/a",Inputs!AG175,IF(AF$2&lt;=ptc_fed_term,ptc_fed_amount*(1+ptc_fed_escal/100)^AE$2,0))</f>
        <v>0</v>
      </c>
      <c r="AG526" s="152">
        <f>IF(ptc_fed_amount="n/a",Inputs!AH175,IF(AG$2&lt;=ptc_fed_term,ptc_fed_amount*(1+ptc_fed_escal/100)^AF$2,0))</f>
        <v>0</v>
      </c>
      <c r="AH526" s="152">
        <f>IF(ptc_fed_amount="n/a",Inputs!AI175,IF(AH$2&lt;=ptc_fed_term,ptc_fed_amount*(1+ptc_fed_escal/100)^AG$2,0))</f>
        <v>0</v>
      </c>
      <c r="AI526" s="152">
        <f>IF(ptc_fed_amount="n/a",Inputs!AJ175,IF(AI$2&lt;=ptc_fed_term,ptc_fed_amount*(1+ptc_fed_escal/100)^AH$2,0))</f>
        <v>0</v>
      </c>
      <c r="AJ526" s="152">
        <f>IF(ptc_fed_amount="n/a",Inputs!AK175,IF(AJ$2&lt;=ptc_fed_term,ptc_fed_amount*(1+ptc_fed_escal/100)^AI$2,0))</f>
        <v>0</v>
      </c>
      <c r="AK526" s="152">
        <f>IF(ptc_fed_amount="n/a",Inputs!AL175,IF(AK$2&lt;=ptc_fed_term,ptc_fed_amount*(1+ptc_fed_escal/100)^AJ$2,0))</f>
        <v>0</v>
      </c>
      <c r="AL526" s="152">
        <f>IF(ptc_fed_amount="n/a",Inputs!AM175,IF(AL$2&lt;=ptc_fed_term,ptc_fed_amount*(1+ptc_fed_escal/100)^AK$2,0))</f>
        <v>0</v>
      </c>
      <c r="AM526" s="152">
        <f>IF(ptc_fed_amount="n/a",Inputs!AN175,IF(AM$2&lt;=ptc_fed_term,ptc_fed_amount*(1+ptc_fed_escal/100)^AL$2,0))</f>
        <v>0</v>
      </c>
      <c r="AN526" s="152">
        <f>IF(ptc_fed_amount="n/a",Inputs!AO175,IF(AN$2&lt;=ptc_fed_term,ptc_fed_amount*(1+ptc_fed_escal/100)^AM$2,0))</f>
        <v>0</v>
      </c>
      <c r="AO526" s="152">
        <f>IF(ptc_fed_amount="n/a",Inputs!AP175,IF(AO$2&lt;=ptc_fed_term,ptc_fed_amount*(1+ptc_fed_escal/100)^AN$2,0))</f>
        <v>0</v>
      </c>
      <c r="AP526" s="152">
        <f>IF(ptc_fed_amount="n/a",Inputs!AQ175,IF(AP$2&lt;=ptc_fed_term,ptc_fed_amount*(1+ptc_fed_escal/100)^AO$2,0))</f>
        <v>0</v>
      </c>
    </row>
    <row r="527" spans="1:42" s="16" customFormat="1" x14ac:dyDescent="0.2">
      <c r="A527" s="32" t="s">
        <v>291</v>
      </c>
      <c r="C527" s="152">
        <f>ROUND(C526*1000,0)</f>
        <v>0</v>
      </c>
      <c r="D527" s="152">
        <f>ROUND(D526*1000,0)</f>
        <v>0</v>
      </c>
      <c r="E527" s="152">
        <f t="shared" ref="E527:AP527" si="264">ROUND(E526*1000,0)</f>
        <v>0</v>
      </c>
      <c r="F527" s="152">
        <f t="shared" si="264"/>
        <v>0</v>
      </c>
      <c r="G527" s="152">
        <f t="shared" si="264"/>
        <v>0</v>
      </c>
      <c r="H527" s="152">
        <f t="shared" si="264"/>
        <v>0</v>
      </c>
      <c r="I527" s="152">
        <f t="shared" si="264"/>
        <v>0</v>
      </c>
      <c r="J527" s="152">
        <f t="shared" si="264"/>
        <v>0</v>
      </c>
      <c r="K527" s="152">
        <f t="shared" si="264"/>
        <v>0</v>
      </c>
      <c r="L527" s="152">
        <f t="shared" si="264"/>
        <v>0</v>
      </c>
      <c r="M527" s="152">
        <f t="shared" si="264"/>
        <v>0</v>
      </c>
      <c r="N527" s="152">
        <f t="shared" si="264"/>
        <v>0</v>
      </c>
      <c r="O527" s="152">
        <f t="shared" si="264"/>
        <v>0</v>
      </c>
      <c r="P527" s="152">
        <f t="shared" si="264"/>
        <v>0</v>
      </c>
      <c r="Q527" s="152">
        <f t="shared" si="264"/>
        <v>0</v>
      </c>
      <c r="R527" s="152">
        <f t="shared" si="264"/>
        <v>0</v>
      </c>
      <c r="S527" s="152">
        <f t="shared" si="264"/>
        <v>0</v>
      </c>
      <c r="T527" s="152">
        <f t="shared" si="264"/>
        <v>0</v>
      </c>
      <c r="U527" s="152">
        <f t="shared" si="264"/>
        <v>0</v>
      </c>
      <c r="V527" s="152">
        <f t="shared" si="264"/>
        <v>0</v>
      </c>
      <c r="W527" s="152">
        <f t="shared" si="264"/>
        <v>0</v>
      </c>
      <c r="X527" s="152">
        <f t="shared" si="264"/>
        <v>0</v>
      </c>
      <c r="Y527" s="152">
        <f t="shared" si="264"/>
        <v>0</v>
      </c>
      <c r="Z527" s="152">
        <f t="shared" si="264"/>
        <v>0</v>
      </c>
      <c r="AA527" s="152">
        <f t="shared" si="264"/>
        <v>0</v>
      </c>
      <c r="AB527" s="152">
        <f t="shared" si="264"/>
        <v>0</v>
      </c>
      <c r="AC527" s="152">
        <f t="shared" si="264"/>
        <v>0</v>
      </c>
      <c r="AD527" s="152">
        <f t="shared" si="264"/>
        <v>0</v>
      </c>
      <c r="AE527" s="152">
        <f t="shared" si="264"/>
        <v>0</v>
      </c>
      <c r="AF527" s="152">
        <f t="shared" si="264"/>
        <v>0</v>
      </c>
      <c r="AG527" s="152">
        <f t="shared" si="264"/>
        <v>0</v>
      </c>
      <c r="AH527" s="152">
        <f t="shared" si="264"/>
        <v>0</v>
      </c>
      <c r="AI527" s="152">
        <f t="shared" si="264"/>
        <v>0</v>
      </c>
      <c r="AJ527" s="152">
        <f t="shared" si="264"/>
        <v>0</v>
      </c>
      <c r="AK527" s="152">
        <f t="shared" si="264"/>
        <v>0</v>
      </c>
      <c r="AL527" s="152">
        <f t="shared" si="264"/>
        <v>0</v>
      </c>
      <c r="AM527" s="152">
        <f t="shared" si="264"/>
        <v>0</v>
      </c>
      <c r="AN527" s="152">
        <f t="shared" si="264"/>
        <v>0</v>
      </c>
      <c r="AO527" s="152">
        <f t="shared" si="264"/>
        <v>0</v>
      </c>
      <c r="AP527" s="152">
        <f t="shared" si="264"/>
        <v>0</v>
      </c>
    </row>
    <row r="528" spans="1:42" s="16" customFormat="1" x14ac:dyDescent="0.2">
      <c r="A528" s="32" t="s">
        <v>385</v>
      </c>
      <c r="C528" s="163">
        <f>C$5/1000</f>
        <v>0</v>
      </c>
      <c r="D528" s="163">
        <f t="shared" ref="D528:AP528" si="265">D$5/1000</f>
        <v>0</v>
      </c>
      <c r="E528" s="163">
        <f t="shared" si="265"/>
        <v>0</v>
      </c>
      <c r="F528" s="163">
        <f t="shared" si="265"/>
        <v>0</v>
      </c>
      <c r="G528" s="163">
        <f t="shared" si="265"/>
        <v>0</v>
      </c>
      <c r="H528" s="163">
        <f t="shared" si="265"/>
        <v>0</v>
      </c>
      <c r="I528" s="163">
        <f t="shared" si="265"/>
        <v>0</v>
      </c>
      <c r="J528" s="163">
        <f t="shared" si="265"/>
        <v>0</v>
      </c>
      <c r="K528" s="163">
        <f t="shared" si="265"/>
        <v>0</v>
      </c>
      <c r="L528" s="163">
        <f t="shared" si="265"/>
        <v>0</v>
      </c>
      <c r="M528" s="163">
        <f t="shared" si="265"/>
        <v>0</v>
      </c>
      <c r="N528" s="163">
        <f t="shared" si="265"/>
        <v>0</v>
      </c>
      <c r="O528" s="163">
        <f t="shared" si="265"/>
        <v>0</v>
      </c>
      <c r="P528" s="163">
        <f t="shared" si="265"/>
        <v>0</v>
      </c>
      <c r="Q528" s="163">
        <f t="shared" si="265"/>
        <v>0</v>
      </c>
      <c r="R528" s="163">
        <f t="shared" si="265"/>
        <v>0</v>
      </c>
      <c r="S528" s="163">
        <f t="shared" si="265"/>
        <v>0</v>
      </c>
      <c r="T528" s="163">
        <f t="shared" si="265"/>
        <v>0</v>
      </c>
      <c r="U528" s="163">
        <f t="shared" si="265"/>
        <v>0</v>
      </c>
      <c r="V528" s="163">
        <f t="shared" si="265"/>
        <v>0</v>
      </c>
      <c r="W528" s="163">
        <f t="shared" si="265"/>
        <v>0</v>
      </c>
      <c r="X528" s="163">
        <f t="shared" si="265"/>
        <v>0</v>
      </c>
      <c r="Y528" s="163">
        <f t="shared" si="265"/>
        <v>0</v>
      </c>
      <c r="Z528" s="163">
        <f t="shared" si="265"/>
        <v>0</v>
      </c>
      <c r="AA528" s="163">
        <f t="shared" si="265"/>
        <v>0</v>
      </c>
      <c r="AB528" s="163">
        <f t="shared" si="265"/>
        <v>0</v>
      </c>
      <c r="AC528" s="163">
        <f t="shared" si="265"/>
        <v>0</v>
      </c>
      <c r="AD528" s="163">
        <f t="shared" si="265"/>
        <v>0</v>
      </c>
      <c r="AE528" s="163">
        <f t="shared" si="265"/>
        <v>0</v>
      </c>
      <c r="AF528" s="163">
        <f t="shared" si="265"/>
        <v>0</v>
      </c>
      <c r="AG528" s="163">
        <f t="shared" si="265"/>
        <v>0</v>
      </c>
      <c r="AH528" s="163">
        <f t="shared" si="265"/>
        <v>0</v>
      </c>
      <c r="AI528" s="163">
        <f t="shared" si="265"/>
        <v>0</v>
      </c>
      <c r="AJ528" s="163">
        <f t="shared" si="265"/>
        <v>0</v>
      </c>
      <c r="AK528" s="163">
        <f t="shared" si="265"/>
        <v>0</v>
      </c>
      <c r="AL528" s="163">
        <f t="shared" si="265"/>
        <v>0</v>
      </c>
      <c r="AM528" s="163">
        <f t="shared" si="265"/>
        <v>0</v>
      </c>
      <c r="AN528" s="163">
        <f t="shared" si="265"/>
        <v>0</v>
      </c>
      <c r="AO528" s="163">
        <f t="shared" si="265"/>
        <v>0</v>
      </c>
      <c r="AP528" s="163">
        <f t="shared" si="265"/>
        <v>0</v>
      </c>
    </row>
    <row r="529" spans="1:42" s="16" customFormat="1" x14ac:dyDescent="0.2">
      <c r="A529" s="32" t="s">
        <v>13</v>
      </c>
      <c r="C529" s="162">
        <f>C527*C528</f>
        <v>0</v>
      </c>
      <c r="D529" s="162">
        <f>D527*D528</f>
        <v>0</v>
      </c>
      <c r="E529" s="162">
        <f t="shared" ref="E529:AP529" si="266">E527*E528</f>
        <v>0</v>
      </c>
      <c r="F529" s="162">
        <f t="shared" si="266"/>
        <v>0</v>
      </c>
      <c r="G529" s="162">
        <f t="shared" si="266"/>
        <v>0</v>
      </c>
      <c r="H529" s="162">
        <f t="shared" si="266"/>
        <v>0</v>
      </c>
      <c r="I529" s="162">
        <f t="shared" si="266"/>
        <v>0</v>
      </c>
      <c r="J529" s="162">
        <f t="shared" si="266"/>
        <v>0</v>
      </c>
      <c r="K529" s="162">
        <f t="shared" si="266"/>
        <v>0</v>
      </c>
      <c r="L529" s="162">
        <f t="shared" si="266"/>
        <v>0</v>
      </c>
      <c r="M529" s="162">
        <f t="shared" si="266"/>
        <v>0</v>
      </c>
      <c r="N529" s="162">
        <f t="shared" si="266"/>
        <v>0</v>
      </c>
      <c r="O529" s="162">
        <f t="shared" si="266"/>
        <v>0</v>
      </c>
      <c r="P529" s="162">
        <f t="shared" si="266"/>
        <v>0</v>
      </c>
      <c r="Q529" s="162">
        <f t="shared" si="266"/>
        <v>0</v>
      </c>
      <c r="R529" s="162">
        <f t="shared" si="266"/>
        <v>0</v>
      </c>
      <c r="S529" s="162">
        <f t="shared" si="266"/>
        <v>0</v>
      </c>
      <c r="T529" s="162">
        <f t="shared" si="266"/>
        <v>0</v>
      </c>
      <c r="U529" s="162">
        <f t="shared" si="266"/>
        <v>0</v>
      </c>
      <c r="V529" s="162">
        <f t="shared" si="266"/>
        <v>0</v>
      </c>
      <c r="W529" s="162">
        <f t="shared" si="266"/>
        <v>0</v>
      </c>
      <c r="X529" s="162">
        <f t="shared" si="266"/>
        <v>0</v>
      </c>
      <c r="Y529" s="162">
        <f t="shared" si="266"/>
        <v>0</v>
      </c>
      <c r="Z529" s="162">
        <f t="shared" si="266"/>
        <v>0</v>
      </c>
      <c r="AA529" s="162">
        <f t="shared" si="266"/>
        <v>0</v>
      </c>
      <c r="AB529" s="162">
        <f t="shared" si="266"/>
        <v>0</v>
      </c>
      <c r="AC529" s="162">
        <f t="shared" si="266"/>
        <v>0</v>
      </c>
      <c r="AD529" s="162">
        <f t="shared" si="266"/>
        <v>0</v>
      </c>
      <c r="AE529" s="162">
        <f t="shared" si="266"/>
        <v>0</v>
      </c>
      <c r="AF529" s="162">
        <f t="shared" si="266"/>
        <v>0</v>
      </c>
      <c r="AG529" s="162">
        <f t="shared" si="266"/>
        <v>0</v>
      </c>
      <c r="AH529" s="162">
        <f t="shared" si="266"/>
        <v>0</v>
      </c>
      <c r="AI529" s="162">
        <f t="shared" si="266"/>
        <v>0</v>
      </c>
      <c r="AJ529" s="162">
        <f t="shared" si="266"/>
        <v>0</v>
      </c>
      <c r="AK529" s="162">
        <f t="shared" si="266"/>
        <v>0</v>
      </c>
      <c r="AL529" s="162">
        <f t="shared" si="266"/>
        <v>0</v>
      </c>
      <c r="AM529" s="162">
        <f t="shared" si="266"/>
        <v>0</v>
      </c>
      <c r="AN529" s="162">
        <f t="shared" si="266"/>
        <v>0</v>
      </c>
      <c r="AO529" s="162">
        <f t="shared" si="266"/>
        <v>0</v>
      </c>
      <c r="AP529" s="162">
        <f t="shared" si="266"/>
        <v>0</v>
      </c>
    </row>
    <row r="530" spans="1:42" s="16" customFormat="1" x14ac:dyDescent="0.2">
      <c r="A530" s="32"/>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29" t="s">
        <v>16</v>
      </c>
      <c r="B531" s="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row>
    <row r="532" spans="1:42" x14ac:dyDescent="0.2">
      <c r="A532" s="30" t="str">
        <f>Inputs!B115</f>
        <v>As fixed amount</v>
      </c>
      <c r="B532" s="16"/>
      <c r="C532" s="16"/>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Inputs!B116</f>
        <v>Federal ($)</v>
      </c>
      <c r="B533" s="16"/>
      <c r="C533" s="188">
        <f>ibi_fed_amount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Inputs!B117</f>
        <v>State ($)</v>
      </c>
      <c r="B534" s="16"/>
      <c r="C534" s="188">
        <f>ibi_sta_amount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Inputs!B118</f>
        <v>Utility ($)</v>
      </c>
      <c r="B535" s="16"/>
      <c r="C535" s="188">
        <f>ibi_uti_amount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tr">
        <f>Inputs!B119</f>
        <v>Other ($)</v>
      </c>
      <c r="C536" s="163">
        <f>ibi_oth_amount</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27" t="s">
        <v>13</v>
      </c>
      <c r="C537" s="189">
        <f>SUM(C533:C536)</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0" t="str">
        <f>Inputs!B120</f>
        <v>As percentage</v>
      </c>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Inputs!B121</f>
        <v>Federal (% of total installed cost)</v>
      </c>
      <c r="C539" s="209">
        <f>MIN(ibi_fed_percent/100*total_installed_cost,Inputs!D121)</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Inputs!B122</f>
        <v>State (% of total installed cost)</v>
      </c>
      <c r="C540" s="209">
        <f>MIN(ibi_sta_percent/100*total_installed_cost,Inputs!D122)</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Inputs!B123</f>
        <v>Utility (% of total installed cost)</v>
      </c>
      <c r="C541" s="209">
        <f>MIN(ibi_uti_percent/100*total_installed_cost,Inputs!D123)</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tr">
        <f>Inputs!B124</f>
        <v>Other (% of total installed cost)</v>
      </c>
      <c r="C542" s="209">
        <f>MIN(ibi_oth_percent/100*total_installed_cost,Inputs!D124)</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t="s">
        <v>13</v>
      </c>
      <c r="C543" s="168">
        <f>SUM(C539:C542)</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c r="C544" s="162"/>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29" t="s">
        <v>37</v>
      </c>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Inputs!B126</f>
        <v>Federal ($/W)</v>
      </c>
      <c r="B546" s="16"/>
      <c r="C546" s="209">
        <f>MIN(cbi_fed_amount*system_capacity*1000,cbi_fed_maxvalue)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Inputs!B127</f>
        <v>State ($/W)</v>
      </c>
      <c r="B547" s="16"/>
      <c r="C547" s="209">
        <f>MIN(cbi_sta_amount*system_capacity*1000,cbi_sta_maxvalue)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Inputs!B128</f>
        <v>Utility ($/W)</v>
      </c>
      <c r="B548" s="16"/>
      <c r="C548" s="209">
        <f>MIN(cbi_uti_amount*system_capacity*1000,cbi_uti_maxvalue)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0" t="str">
        <f>Inputs!B129</f>
        <v>Other ($/W)</v>
      </c>
      <c r="C549" s="209">
        <f>MIN(cbi_oth_amount*system_capacity*1000,cbi_oth_maxvalue)</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23" t="s">
        <v>13</v>
      </c>
      <c r="C550" s="168">
        <f>SUM(C546:C549)</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29" t="s">
        <v>35</v>
      </c>
    </row>
    <row r="553" spans="1:42" x14ac:dyDescent="0.2">
      <c r="A553" s="23" t="str">
        <f>Inputs!B131</f>
        <v>Federal ($/kWh)</v>
      </c>
    </row>
    <row r="554" spans="1:42" x14ac:dyDescent="0.2">
      <c r="A554" s="27" t="s">
        <v>36</v>
      </c>
      <c r="C554" s="152">
        <f>IF(pbi_fed_amount="n/a",Inputs!D170,IF(AND(C$2&lt;=pbi_fed_term,C$2&lt;=analysis_period),pbi_fed_amount*(1+pbi_fed_escal/100)^B$2,0))</f>
        <v>0</v>
      </c>
      <c r="D554" s="152">
        <f>IF(pbi_fed_amount="n/a",Inputs!E170,IF(AND(D$2&lt;=pbi_fed_term,D$2&lt;=analysis_period),pbi_fed_amount*(1+pbi_fed_escal/100)^C$2,0))</f>
        <v>0</v>
      </c>
      <c r="E554" s="152">
        <f>IF(pbi_fed_amount="n/a",Inputs!F170,IF(AND(E$2&lt;=pbi_fed_term,E$2&lt;=analysis_period),pbi_fed_amount*(1+pbi_fed_escal/100)^D$2,0))</f>
        <v>0</v>
      </c>
      <c r="F554" s="152">
        <f>IF(pbi_fed_amount="n/a",Inputs!G170,IF(AND(F$2&lt;=pbi_fed_term,F$2&lt;=analysis_period),pbi_fed_amount*(1+pbi_fed_escal/100)^E$2,0))</f>
        <v>0</v>
      </c>
      <c r="G554" s="152">
        <f>IF(pbi_fed_amount="n/a",Inputs!H170,IF(AND(G$2&lt;=pbi_fed_term,G$2&lt;=analysis_period),pbi_fed_amount*(1+pbi_fed_escal/100)^F$2,0))</f>
        <v>0</v>
      </c>
      <c r="H554" s="152">
        <f>IF(pbi_fed_amount="n/a",Inputs!I170,IF(AND(H$2&lt;=pbi_fed_term,H$2&lt;=analysis_period),pbi_fed_amount*(1+pbi_fed_escal/100)^G$2,0))</f>
        <v>0</v>
      </c>
      <c r="I554" s="152">
        <f>IF(pbi_fed_amount="n/a",Inputs!J170,IF(AND(I$2&lt;=pbi_fed_term,I$2&lt;=analysis_period),pbi_fed_amount*(1+pbi_fed_escal/100)^H$2,0))</f>
        <v>0</v>
      </c>
      <c r="J554" s="152">
        <f>IF(pbi_fed_amount="n/a",Inputs!K170,IF(AND(J$2&lt;=pbi_fed_term,J$2&lt;=analysis_period),pbi_fed_amount*(1+pbi_fed_escal/100)^I$2,0))</f>
        <v>0</v>
      </c>
      <c r="K554" s="152">
        <f>IF(pbi_fed_amount="n/a",Inputs!L170,IF(AND(K$2&lt;=pbi_fed_term,K$2&lt;=analysis_period),pbi_fed_amount*(1+pbi_fed_escal/100)^J$2,0))</f>
        <v>0</v>
      </c>
      <c r="L554" s="152">
        <f>IF(pbi_fed_amount="n/a",Inputs!M170,IF(AND(L$2&lt;=pbi_fed_term,L$2&lt;=analysis_period),pbi_fed_amount*(1+pbi_fed_escal/100)^K$2,0))</f>
        <v>0</v>
      </c>
      <c r="M554" s="152">
        <f>IF(pbi_fed_amount="n/a",Inputs!N170,IF(AND(M$2&lt;=pbi_fed_term,M$2&lt;=analysis_period),pbi_fed_amount*(1+pbi_fed_escal/100)^L$2,0))</f>
        <v>0</v>
      </c>
      <c r="N554" s="152">
        <f>IF(pbi_fed_amount="n/a",Inputs!O170,IF(AND(N$2&lt;=pbi_fed_term,N$2&lt;=analysis_period),pbi_fed_amount*(1+pbi_fed_escal/100)^M$2,0))</f>
        <v>0</v>
      </c>
      <c r="O554" s="152">
        <f>IF(pbi_fed_amount="n/a",Inputs!P170,IF(AND(O$2&lt;=pbi_fed_term,O$2&lt;=analysis_period),pbi_fed_amount*(1+pbi_fed_escal/100)^N$2,0))</f>
        <v>0</v>
      </c>
      <c r="P554" s="152">
        <f>IF(pbi_fed_amount="n/a",Inputs!Q170,IF(AND(P$2&lt;=pbi_fed_term,P$2&lt;=analysis_period),pbi_fed_amount*(1+pbi_fed_escal/100)^O$2,0))</f>
        <v>0</v>
      </c>
      <c r="Q554" s="152">
        <f>IF(pbi_fed_amount="n/a",Inputs!R170,IF(AND(Q$2&lt;=pbi_fed_term,Q$2&lt;=analysis_period),pbi_fed_amount*(1+pbi_fed_escal/100)^P$2,0))</f>
        <v>0</v>
      </c>
      <c r="R554" s="152">
        <f>IF(pbi_fed_amount="n/a",Inputs!S170,IF(AND(R$2&lt;=pbi_fed_term,R$2&lt;=analysis_period),pbi_fed_amount*(1+pbi_fed_escal/100)^Q$2,0))</f>
        <v>0</v>
      </c>
      <c r="S554" s="152">
        <f>IF(pbi_fed_amount="n/a",Inputs!T170,IF(AND(S$2&lt;=pbi_fed_term,S$2&lt;=analysis_period),pbi_fed_amount*(1+pbi_fed_escal/100)^R$2,0))</f>
        <v>0</v>
      </c>
      <c r="T554" s="152">
        <f>IF(pbi_fed_amount="n/a",Inputs!U170,IF(AND(T$2&lt;=pbi_fed_term,T$2&lt;=analysis_period),pbi_fed_amount*(1+pbi_fed_escal/100)^S$2,0))</f>
        <v>0</v>
      </c>
      <c r="U554" s="152">
        <f>IF(pbi_fed_amount="n/a",Inputs!V170,IF(AND(U$2&lt;=pbi_fed_term,U$2&lt;=analysis_period),pbi_fed_amount*(1+pbi_fed_escal/100)^T$2,0))</f>
        <v>0</v>
      </c>
      <c r="V554" s="152">
        <f>IF(pbi_fed_amount="n/a",Inputs!W170,IF(AND(V$2&lt;=pbi_fed_term,V$2&lt;=analysis_period),pbi_fed_amount*(1+pbi_fed_escal/100)^U$2,0))</f>
        <v>0</v>
      </c>
      <c r="W554" s="152">
        <f>IF(pbi_fed_amount="n/a",Inputs!X170,IF(AND(W$2&lt;=pbi_fed_term,W$2&lt;=analysis_period),pbi_fed_amount*(1+pbi_fed_escal/100)^V$2,0))</f>
        <v>0</v>
      </c>
      <c r="X554" s="152">
        <f>IF(pbi_fed_amount="n/a",Inputs!Y170,IF(AND(X$2&lt;=pbi_fed_term,X$2&lt;=analysis_period),pbi_fed_amount*(1+pbi_fed_escal/100)^W$2,0))</f>
        <v>0</v>
      </c>
      <c r="Y554" s="152">
        <f>IF(pbi_fed_amount="n/a",Inputs!Z170,IF(AND(Y$2&lt;=pbi_fed_term,Y$2&lt;=analysis_period),pbi_fed_amount*(1+pbi_fed_escal/100)^X$2,0))</f>
        <v>0</v>
      </c>
      <c r="Z554" s="152">
        <f>IF(pbi_fed_amount="n/a",Inputs!AA170,IF(AND(Z$2&lt;=pbi_fed_term,Z$2&lt;=analysis_period),pbi_fed_amount*(1+pbi_fed_escal/100)^Y$2,0))</f>
        <v>0</v>
      </c>
      <c r="AA554" s="152">
        <f>IF(pbi_fed_amount="n/a",Inputs!AB170,IF(AND(AA$2&lt;=pbi_fed_term,AA$2&lt;=analysis_period),pbi_fed_amount*(1+pbi_fed_escal/100)^Z$2,0))</f>
        <v>0</v>
      </c>
      <c r="AB554" s="152">
        <f>IF(pbi_fed_amount="n/a",Inputs!AC170,IF(AND(AB$2&lt;=pbi_fed_term,AB$2&lt;=analysis_period),pbi_fed_amount*(1+pbi_fed_escal/100)^AA$2,0))</f>
        <v>0</v>
      </c>
      <c r="AC554" s="152">
        <f>IF(pbi_fed_amount="n/a",Inputs!AD170,IF(AND(AC$2&lt;=pbi_fed_term,AC$2&lt;=analysis_period),pbi_fed_amount*(1+pbi_fed_escal/100)^AB$2,0))</f>
        <v>0</v>
      </c>
      <c r="AD554" s="152">
        <f>IF(pbi_fed_amount="n/a",Inputs!AE170,IF(AND(AD$2&lt;=pbi_fed_term,AD$2&lt;=analysis_period),pbi_fed_amount*(1+pbi_fed_escal/100)^AC$2,0))</f>
        <v>0</v>
      </c>
      <c r="AE554" s="152">
        <f>IF(pbi_fed_amount="n/a",Inputs!AF170,IF(AND(AE$2&lt;=pbi_fed_term,AE$2&lt;=analysis_period),pbi_fed_amount*(1+pbi_fed_escal/100)^AD$2,0))</f>
        <v>0</v>
      </c>
      <c r="AF554" s="152">
        <f>IF(pbi_fed_amount="n/a",Inputs!AG170,IF(AND(AF$2&lt;=pbi_fed_term,AF$2&lt;=analysis_period),pbi_fed_amount*(1+pbi_fed_escal/100)^AE$2,0))</f>
        <v>0</v>
      </c>
      <c r="AG554" s="152">
        <f>IF(pbi_fed_amount="n/a",Inputs!AH170,IF(AND(AG$2&lt;=pbi_fed_term,AG$2&lt;=analysis_period),pbi_fed_amount*(1+pbi_fed_escal/100)^AF$2,0))</f>
        <v>0</v>
      </c>
      <c r="AH554" s="152">
        <f>IF(pbi_fed_amount="n/a",Inputs!AI170,IF(AND(AH$2&lt;=pbi_fed_term,AH$2&lt;=analysis_period),pbi_fed_amount*(1+pbi_fed_escal/100)^AG$2,0))</f>
        <v>0</v>
      </c>
      <c r="AI554" s="152">
        <f>IF(pbi_fed_amount="n/a",Inputs!AJ170,IF(AND(AI$2&lt;=pbi_fed_term,AI$2&lt;=analysis_period),pbi_fed_amount*(1+pbi_fed_escal/100)^AH$2,0))</f>
        <v>0</v>
      </c>
      <c r="AJ554" s="152">
        <f>IF(pbi_fed_amount="n/a",Inputs!AK170,IF(AND(AJ$2&lt;=pbi_fed_term,AJ$2&lt;=analysis_period),pbi_fed_amount*(1+pbi_fed_escal/100)^AI$2,0))</f>
        <v>0</v>
      </c>
      <c r="AK554" s="152">
        <f>IF(pbi_fed_amount="n/a",Inputs!AL170,IF(AND(AK$2&lt;=pbi_fed_term,AK$2&lt;=analysis_period),pbi_fed_amount*(1+pbi_fed_escal/100)^AJ$2,0))</f>
        <v>0</v>
      </c>
      <c r="AL554" s="152">
        <f>IF(pbi_fed_amount="n/a",Inputs!AM170,IF(AND(AL$2&lt;=pbi_fed_term,AL$2&lt;=analysis_period),pbi_fed_amount*(1+pbi_fed_escal/100)^AK$2,0))</f>
        <v>0</v>
      </c>
      <c r="AM554" s="152">
        <f>IF(pbi_fed_amount="n/a",Inputs!AN170,IF(AND(AM$2&lt;=pbi_fed_term,AM$2&lt;=analysis_period),pbi_fed_amount*(1+pbi_fed_escal/100)^AL$2,0))</f>
        <v>0</v>
      </c>
      <c r="AN554" s="152">
        <f>IF(pbi_fed_amount="n/a",Inputs!AO170,IF(AND(AN$2&lt;=pbi_fed_term,AN$2&lt;=analysis_period),pbi_fed_amount*(1+pbi_fed_escal/100)^AM$2,0))</f>
        <v>0</v>
      </c>
      <c r="AO554" s="152">
        <f>IF(pbi_fed_amount="n/a",Inputs!AP170,IF(AND(AO$2&lt;=pbi_fed_term,AO$2&lt;=analysis_period),pbi_fed_amount*(1+pbi_fed_escal/100)^AN$2,0))</f>
        <v>0</v>
      </c>
      <c r="AP554" s="152">
        <f>IF(pbi_fed_amount="n/a",Inputs!AQ170,IF(AND(AP$2&lt;=pbi_fed_term,AP$2&lt;=analysis_period),pbi_fed_amount*(1+pbi_fed_escal/100)^AO$2,0))</f>
        <v>0</v>
      </c>
    </row>
    <row r="555" spans="1:42" x14ac:dyDescent="0.2">
      <c r="A555" s="27" t="s">
        <v>386</v>
      </c>
      <c r="C555" s="163">
        <f>C$5</f>
        <v>0</v>
      </c>
      <c r="D555" s="163">
        <f t="shared" ref="D555:AP555" si="267">D$5</f>
        <v>0</v>
      </c>
      <c r="E555" s="163">
        <f t="shared" si="267"/>
        <v>0</v>
      </c>
      <c r="F555" s="163">
        <f t="shared" si="267"/>
        <v>0</v>
      </c>
      <c r="G555" s="163">
        <f t="shared" si="267"/>
        <v>0</v>
      </c>
      <c r="H555" s="163">
        <f t="shared" si="267"/>
        <v>0</v>
      </c>
      <c r="I555" s="163">
        <f t="shared" si="267"/>
        <v>0</v>
      </c>
      <c r="J555" s="163">
        <f t="shared" si="267"/>
        <v>0</v>
      </c>
      <c r="K555" s="163">
        <f t="shared" si="267"/>
        <v>0</v>
      </c>
      <c r="L555" s="163">
        <f t="shared" si="267"/>
        <v>0</v>
      </c>
      <c r="M555" s="163">
        <f t="shared" si="267"/>
        <v>0</v>
      </c>
      <c r="N555" s="163">
        <f t="shared" si="267"/>
        <v>0</v>
      </c>
      <c r="O555" s="163">
        <f t="shared" si="267"/>
        <v>0</v>
      </c>
      <c r="P555" s="163">
        <f t="shared" si="267"/>
        <v>0</v>
      </c>
      <c r="Q555" s="163">
        <f t="shared" si="267"/>
        <v>0</v>
      </c>
      <c r="R555" s="163">
        <f t="shared" si="267"/>
        <v>0</v>
      </c>
      <c r="S555" s="163">
        <f t="shared" si="267"/>
        <v>0</v>
      </c>
      <c r="T555" s="163">
        <f t="shared" si="267"/>
        <v>0</v>
      </c>
      <c r="U555" s="163">
        <f t="shared" si="267"/>
        <v>0</v>
      </c>
      <c r="V555" s="163">
        <f t="shared" si="267"/>
        <v>0</v>
      </c>
      <c r="W555" s="163">
        <f t="shared" si="267"/>
        <v>0</v>
      </c>
      <c r="X555" s="163">
        <f t="shared" si="267"/>
        <v>0</v>
      </c>
      <c r="Y555" s="163">
        <f t="shared" si="267"/>
        <v>0</v>
      </c>
      <c r="Z555" s="163">
        <f t="shared" si="267"/>
        <v>0</v>
      </c>
      <c r="AA555" s="163">
        <f t="shared" si="267"/>
        <v>0</v>
      </c>
      <c r="AB555" s="163">
        <f t="shared" si="267"/>
        <v>0</v>
      </c>
      <c r="AC555" s="163">
        <f t="shared" si="267"/>
        <v>0</v>
      </c>
      <c r="AD555" s="163">
        <f t="shared" si="267"/>
        <v>0</v>
      </c>
      <c r="AE555" s="163">
        <f t="shared" si="267"/>
        <v>0</v>
      </c>
      <c r="AF555" s="163">
        <f t="shared" si="267"/>
        <v>0</v>
      </c>
      <c r="AG555" s="163">
        <f t="shared" si="267"/>
        <v>0</v>
      </c>
      <c r="AH555" s="163">
        <f t="shared" si="267"/>
        <v>0</v>
      </c>
      <c r="AI555" s="163">
        <f t="shared" si="267"/>
        <v>0</v>
      </c>
      <c r="AJ555" s="163">
        <f t="shared" si="267"/>
        <v>0</v>
      </c>
      <c r="AK555" s="163">
        <f t="shared" si="267"/>
        <v>0</v>
      </c>
      <c r="AL555" s="163">
        <f t="shared" si="267"/>
        <v>0</v>
      </c>
      <c r="AM555" s="163">
        <f t="shared" si="267"/>
        <v>0</v>
      </c>
      <c r="AN555" s="163">
        <f t="shared" si="267"/>
        <v>0</v>
      </c>
      <c r="AO555" s="163">
        <f t="shared" si="267"/>
        <v>0</v>
      </c>
      <c r="AP555" s="163">
        <f t="shared" si="267"/>
        <v>0</v>
      </c>
    </row>
    <row r="556" spans="1:42" x14ac:dyDescent="0.2">
      <c r="A556" s="27" t="s">
        <v>13</v>
      </c>
      <c r="C556" s="188">
        <f>C554*C555</f>
        <v>0</v>
      </c>
      <c r="D556" s="188">
        <f t="shared" ref="D556:AP556" si="268">D554*D555</f>
        <v>0</v>
      </c>
      <c r="E556" s="188">
        <f t="shared" si="268"/>
        <v>0</v>
      </c>
      <c r="F556" s="188">
        <f t="shared" si="268"/>
        <v>0</v>
      </c>
      <c r="G556" s="188">
        <f t="shared" si="268"/>
        <v>0</v>
      </c>
      <c r="H556" s="188">
        <f t="shared" si="268"/>
        <v>0</v>
      </c>
      <c r="I556" s="188">
        <f t="shared" si="268"/>
        <v>0</v>
      </c>
      <c r="J556" s="188">
        <f t="shared" si="268"/>
        <v>0</v>
      </c>
      <c r="K556" s="188">
        <f t="shared" si="268"/>
        <v>0</v>
      </c>
      <c r="L556" s="188">
        <f t="shared" si="268"/>
        <v>0</v>
      </c>
      <c r="M556" s="188">
        <f t="shared" si="268"/>
        <v>0</v>
      </c>
      <c r="N556" s="188">
        <f t="shared" si="268"/>
        <v>0</v>
      </c>
      <c r="O556" s="188">
        <f t="shared" si="268"/>
        <v>0</v>
      </c>
      <c r="P556" s="188">
        <f t="shared" si="268"/>
        <v>0</v>
      </c>
      <c r="Q556" s="188">
        <f t="shared" si="268"/>
        <v>0</v>
      </c>
      <c r="R556" s="188">
        <f t="shared" si="268"/>
        <v>0</v>
      </c>
      <c r="S556" s="188">
        <f t="shared" si="268"/>
        <v>0</v>
      </c>
      <c r="T556" s="188">
        <f t="shared" si="268"/>
        <v>0</v>
      </c>
      <c r="U556" s="188">
        <f t="shared" si="268"/>
        <v>0</v>
      </c>
      <c r="V556" s="188">
        <f t="shared" si="268"/>
        <v>0</v>
      </c>
      <c r="W556" s="188">
        <f t="shared" si="268"/>
        <v>0</v>
      </c>
      <c r="X556" s="188">
        <f t="shared" si="268"/>
        <v>0</v>
      </c>
      <c r="Y556" s="188">
        <f t="shared" si="268"/>
        <v>0</v>
      </c>
      <c r="Z556" s="188">
        <f t="shared" si="268"/>
        <v>0</v>
      </c>
      <c r="AA556" s="188">
        <f t="shared" si="268"/>
        <v>0</v>
      </c>
      <c r="AB556" s="188">
        <f t="shared" si="268"/>
        <v>0</v>
      </c>
      <c r="AC556" s="188">
        <f t="shared" si="268"/>
        <v>0</v>
      </c>
      <c r="AD556" s="188">
        <f t="shared" si="268"/>
        <v>0</v>
      </c>
      <c r="AE556" s="188">
        <f t="shared" si="268"/>
        <v>0</v>
      </c>
      <c r="AF556" s="188">
        <f t="shared" si="268"/>
        <v>0</v>
      </c>
      <c r="AG556" s="188">
        <f t="shared" si="268"/>
        <v>0</v>
      </c>
      <c r="AH556" s="188">
        <f t="shared" si="268"/>
        <v>0</v>
      </c>
      <c r="AI556" s="188">
        <f t="shared" si="268"/>
        <v>0</v>
      </c>
      <c r="AJ556" s="188">
        <f t="shared" si="268"/>
        <v>0</v>
      </c>
      <c r="AK556" s="188">
        <f t="shared" si="268"/>
        <v>0</v>
      </c>
      <c r="AL556" s="188">
        <f t="shared" si="268"/>
        <v>0</v>
      </c>
      <c r="AM556" s="188">
        <f t="shared" si="268"/>
        <v>0</v>
      </c>
      <c r="AN556" s="188">
        <f t="shared" si="268"/>
        <v>0</v>
      </c>
      <c r="AO556" s="188">
        <f t="shared" si="268"/>
        <v>0</v>
      </c>
      <c r="AP556" s="188">
        <f t="shared" si="268"/>
        <v>0</v>
      </c>
    </row>
    <row r="557" spans="1:42" x14ac:dyDescent="0.2">
      <c r="A557" s="23" t="str">
        <f>Inputs!B132</f>
        <v>State ($/kWh)</v>
      </c>
    </row>
    <row r="558" spans="1:42" x14ac:dyDescent="0.2">
      <c r="A558" s="27" t="s">
        <v>36</v>
      </c>
      <c r="C558" s="136">
        <f>IF(pbi_sta_amount="n/a",Inputs!D171,IF(AND(C$2&lt;=pbi_sta_term,C$2&lt;=analysis_period),pbi_sta_amount*(1+pbi_sta_escal/100)^B$2,0))</f>
        <v>0</v>
      </c>
      <c r="D558" s="136">
        <f>IF(pbi_sta_amount="n/a",Inputs!E171,IF(AND(D$2&lt;=pbi_sta_term,D$2&lt;=analysis_period),pbi_sta_amount*(1+pbi_sta_escal/100)^C$2,0))</f>
        <v>0</v>
      </c>
      <c r="E558" s="136">
        <f>IF(pbi_sta_amount="n/a",Inputs!F171,IF(AND(E$2&lt;=pbi_sta_term,E$2&lt;=analysis_period),pbi_sta_amount*(1+pbi_sta_escal/100)^D$2,0))</f>
        <v>0</v>
      </c>
      <c r="F558" s="136">
        <f>IF(pbi_sta_amount="n/a",Inputs!G171,IF(AND(F$2&lt;=pbi_sta_term,F$2&lt;=analysis_period),pbi_sta_amount*(1+pbi_sta_escal/100)^E$2,0))</f>
        <v>0</v>
      </c>
      <c r="G558" s="136">
        <f>IF(pbi_sta_amount="n/a",Inputs!H171,IF(AND(G$2&lt;=pbi_sta_term,G$2&lt;=analysis_period),pbi_sta_amount*(1+pbi_sta_escal/100)^F$2,0))</f>
        <v>0</v>
      </c>
      <c r="H558" s="136">
        <f>IF(pbi_sta_amount="n/a",Inputs!I171,IF(AND(H$2&lt;=pbi_sta_term,H$2&lt;=analysis_period),pbi_sta_amount*(1+pbi_sta_escal/100)^G$2,0))</f>
        <v>0</v>
      </c>
      <c r="I558" s="136">
        <f>IF(pbi_sta_amount="n/a",Inputs!J171,IF(AND(I$2&lt;=pbi_sta_term,I$2&lt;=analysis_period),pbi_sta_amount*(1+pbi_sta_escal/100)^H$2,0))</f>
        <v>0</v>
      </c>
      <c r="J558" s="136">
        <f>IF(pbi_sta_amount="n/a",Inputs!K171,IF(AND(J$2&lt;=pbi_sta_term,J$2&lt;=analysis_period),pbi_sta_amount*(1+pbi_sta_escal/100)^I$2,0))</f>
        <v>0</v>
      </c>
      <c r="K558" s="136">
        <f>IF(pbi_sta_amount="n/a",Inputs!L171,IF(AND(K$2&lt;=pbi_sta_term,K$2&lt;=analysis_period),pbi_sta_amount*(1+pbi_sta_escal/100)^J$2,0))</f>
        <v>0</v>
      </c>
      <c r="L558" s="136">
        <f>IF(pbi_sta_amount="n/a",Inputs!M171,IF(AND(L$2&lt;=pbi_sta_term,L$2&lt;=analysis_period),pbi_sta_amount*(1+pbi_sta_escal/100)^K$2,0))</f>
        <v>0</v>
      </c>
      <c r="M558" s="136">
        <f>IF(pbi_sta_amount="n/a",Inputs!N171,IF(AND(M$2&lt;=pbi_sta_term,M$2&lt;=analysis_period),pbi_sta_amount*(1+pbi_sta_escal/100)^L$2,0))</f>
        <v>0</v>
      </c>
      <c r="N558" s="136">
        <f>IF(pbi_sta_amount="n/a",Inputs!O171,IF(AND(N$2&lt;=pbi_sta_term,N$2&lt;=analysis_period),pbi_sta_amount*(1+pbi_sta_escal/100)^M$2,0))</f>
        <v>0</v>
      </c>
      <c r="O558" s="136">
        <f>IF(pbi_sta_amount="n/a",Inputs!P171,IF(AND(O$2&lt;=pbi_sta_term,O$2&lt;=analysis_period),pbi_sta_amount*(1+pbi_sta_escal/100)^N$2,0))</f>
        <v>0</v>
      </c>
      <c r="P558" s="136">
        <f>IF(pbi_sta_amount="n/a",Inputs!Q171,IF(AND(P$2&lt;=pbi_sta_term,P$2&lt;=analysis_period),pbi_sta_amount*(1+pbi_sta_escal/100)^O$2,0))</f>
        <v>0</v>
      </c>
      <c r="Q558" s="136">
        <f>IF(pbi_sta_amount="n/a",Inputs!R171,IF(AND(Q$2&lt;=pbi_sta_term,Q$2&lt;=analysis_period),pbi_sta_amount*(1+pbi_sta_escal/100)^P$2,0))</f>
        <v>0</v>
      </c>
      <c r="R558" s="136">
        <f>IF(pbi_sta_amount="n/a",Inputs!S171,IF(AND(R$2&lt;=pbi_sta_term,R$2&lt;=analysis_period),pbi_sta_amount*(1+pbi_sta_escal/100)^Q$2,0))</f>
        <v>0</v>
      </c>
      <c r="S558" s="136">
        <f>IF(pbi_sta_amount="n/a",Inputs!T171,IF(AND(S$2&lt;=pbi_sta_term,S$2&lt;=analysis_period),pbi_sta_amount*(1+pbi_sta_escal/100)^R$2,0))</f>
        <v>0</v>
      </c>
      <c r="T558" s="136">
        <f>IF(pbi_sta_amount="n/a",Inputs!U171,IF(AND(T$2&lt;=pbi_sta_term,T$2&lt;=analysis_period),pbi_sta_amount*(1+pbi_sta_escal/100)^S$2,0))</f>
        <v>0</v>
      </c>
      <c r="U558" s="136">
        <f>IF(pbi_sta_amount="n/a",Inputs!V171,IF(AND(U$2&lt;=pbi_sta_term,U$2&lt;=analysis_period),pbi_sta_amount*(1+pbi_sta_escal/100)^T$2,0))</f>
        <v>0</v>
      </c>
      <c r="V558" s="136">
        <f>IF(pbi_sta_amount="n/a",Inputs!W171,IF(AND(V$2&lt;=pbi_sta_term,V$2&lt;=analysis_period),pbi_sta_amount*(1+pbi_sta_escal/100)^U$2,0))</f>
        <v>0</v>
      </c>
      <c r="W558" s="136">
        <f>IF(pbi_sta_amount="n/a",Inputs!X171,IF(AND(W$2&lt;=pbi_sta_term,W$2&lt;=analysis_period),pbi_sta_amount*(1+pbi_sta_escal/100)^V$2,0))</f>
        <v>0</v>
      </c>
      <c r="X558" s="136">
        <f>IF(pbi_sta_amount="n/a",Inputs!Y171,IF(AND(X$2&lt;=pbi_sta_term,X$2&lt;=analysis_period),pbi_sta_amount*(1+pbi_sta_escal/100)^W$2,0))</f>
        <v>0</v>
      </c>
      <c r="Y558" s="136">
        <f>IF(pbi_sta_amount="n/a",Inputs!Z171,IF(AND(Y$2&lt;=pbi_sta_term,Y$2&lt;=analysis_period),pbi_sta_amount*(1+pbi_sta_escal/100)^X$2,0))</f>
        <v>0</v>
      </c>
      <c r="Z558" s="136">
        <f>IF(pbi_sta_amount="n/a",Inputs!AA171,IF(AND(Z$2&lt;=pbi_sta_term,Z$2&lt;=analysis_period),pbi_sta_amount*(1+pbi_sta_escal/100)^Y$2,0))</f>
        <v>0</v>
      </c>
      <c r="AA558" s="136">
        <f>IF(pbi_sta_amount="n/a",Inputs!AB171,IF(AND(AA$2&lt;=pbi_sta_term,AA$2&lt;=analysis_period),pbi_sta_amount*(1+pbi_sta_escal/100)^Z$2,0))</f>
        <v>0</v>
      </c>
      <c r="AB558" s="136">
        <f>IF(pbi_sta_amount="n/a",Inputs!AC171,IF(AND(AB$2&lt;=pbi_sta_term,AB$2&lt;=analysis_period),pbi_sta_amount*(1+pbi_sta_escal/100)^AA$2,0))</f>
        <v>0</v>
      </c>
      <c r="AC558" s="136">
        <f>IF(pbi_sta_amount="n/a",Inputs!AD171,IF(AND(AC$2&lt;=pbi_sta_term,AC$2&lt;=analysis_period),pbi_sta_amount*(1+pbi_sta_escal/100)^AB$2,0))</f>
        <v>0</v>
      </c>
      <c r="AD558" s="136">
        <f>IF(pbi_sta_amount="n/a",Inputs!AE171,IF(AND(AD$2&lt;=pbi_sta_term,AD$2&lt;=analysis_period),pbi_sta_amount*(1+pbi_sta_escal/100)^AC$2,0))</f>
        <v>0</v>
      </c>
      <c r="AE558" s="136">
        <f>IF(pbi_sta_amount="n/a",Inputs!AF171,IF(AND(AE$2&lt;=pbi_sta_term,AE$2&lt;=analysis_period),pbi_sta_amount*(1+pbi_sta_escal/100)^AD$2,0))</f>
        <v>0</v>
      </c>
      <c r="AF558" s="136">
        <f>IF(pbi_sta_amount="n/a",Inputs!AG171,IF(AND(AF$2&lt;=pbi_sta_term,AF$2&lt;=analysis_period),pbi_sta_amount*(1+pbi_sta_escal/100)^AE$2,0))</f>
        <v>0</v>
      </c>
      <c r="AG558" s="136">
        <f>IF(pbi_sta_amount="n/a",Inputs!AH171,IF(AND(AG$2&lt;=pbi_sta_term,AG$2&lt;=analysis_period),pbi_sta_amount*(1+pbi_sta_escal/100)^AF$2,0))</f>
        <v>0</v>
      </c>
      <c r="AH558" s="136">
        <f>IF(pbi_sta_amount="n/a",Inputs!AI171,IF(AND(AH$2&lt;=pbi_sta_term,AH$2&lt;=analysis_period),pbi_sta_amount*(1+pbi_sta_escal/100)^AG$2,0))</f>
        <v>0</v>
      </c>
      <c r="AI558" s="136">
        <f>IF(pbi_sta_amount="n/a",Inputs!AJ171,IF(AND(AI$2&lt;=pbi_sta_term,AI$2&lt;=analysis_period),pbi_sta_amount*(1+pbi_sta_escal/100)^AH$2,0))</f>
        <v>0</v>
      </c>
      <c r="AJ558" s="136">
        <f>IF(pbi_sta_amount="n/a",Inputs!AK171,IF(AND(AJ$2&lt;=pbi_sta_term,AJ$2&lt;=analysis_period),pbi_sta_amount*(1+pbi_sta_escal/100)^AI$2,0))</f>
        <v>0</v>
      </c>
      <c r="AK558" s="136">
        <f>IF(pbi_sta_amount="n/a",Inputs!AL171,IF(AND(AK$2&lt;=pbi_sta_term,AK$2&lt;=analysis_period),pbi_sta_amount*(1+pbi_sta_escal/100)^AJ$2,0))</f>
        <v>0</v>
      </c>
      <c r="AL558" s="136">
        <f>IF(pbi_sta_amount="n/a",Inputs!AM171,IF(AND(AL$2&lt;=pbi_sta_term,AL$2&lt;=analysis_period),pbi_sta_amount*(1+pbi_sta_escal/100)^AK$2,0))</f>
        <v>0</v>
      </c>
      <c r="AM558" s="136">
        <f>IF(pbi_sta_amount="n/a",Inputs!AN171,IF(AND(AM$2&lt;=pbi_sta_term,AM$2&lt;=analysis_period),pbi_sta_amount*(1+pbi_sta_escal/100)^AL$2,0))</f>
        <v>0</v>
      </c>
      <c r="AN558" s="136">
        <f>IF(pbi_sta_amount="n/a",Inputs!AO171,IF(AND(AN$2&lt;=pbi_sta_term,AN$2&lt;=analysis_period),pbi_sta_amount*(1+pbi_sta_escal/100)^AM$2,0))</f>
        <v>0</v>
      </c>
      <c r="AO558" s="136">
        <f>IF(pbi_sta_amount="n/a",Inputs!AP171,IF(AND(AO$2&lt;=pbi_sta_term,AO$2&lt;=analysis_period),pbi_sta_amount*(1+pbi_sta_escal/100)^AN$2,0))</f>
        <v>0</v>
      </c>
      <c r="AP558" s="136">
        <f>IF(pbi_sta_amount="n/a",Inputs!AQ171,IF(AND(AP$2&lt;=pbi_sta_term,AP$2&lt;=analysis_period),pbi_sta_amount*(1+pbi_sta_escal/100)^AO$2,0))</f>
        <v>0</v>
      </c>
    </row>
    <row r="559" spans="1:42" x14ac:dyDescent="0.2">
      <c r="A559" s="365" t="s">
        <v>386</v>
      </c>
      <c r="C559" s="163">
        <f>C$5</f>
        <v>0</v>
      </c>
      <c r="D559" s="163">
        <f t="shared" ref="D559:AP559" si="269">D$5</f>
        <v>0</v>
      </c>
      <c r="E559" s="163">
        <f t="shared" si="269"/>
        <v>0</v>
      </c>
      <c r="F559" s="163">
        <f t="shared" si="269"/>
        <v>0</v>
      </c>
      <c r="G559" s="163">
        <f t="shared" si="269"/>
        <v>0</v>
      </c>
      <c r="H559" s="163">
        <f t="shared" si="269"/>
        <v>0</v>
      </c>
      <c r="I559" s="163">
        <f t="shared" si="269"/>
        <v>0</v>
      </c>
      <c r="J559" s="163">
        <f t="shared" si="269"/>
        <v>0</v>
      </c>
      <c r="K559" s="163">
        <f t="shared" si="269"/>
        <v>0</v>
      </c>
      <c r="L559" s="163">
        <f t="shared" si="269"/>
        <v>0</v>
      </c>
      <c r="M559" s="163">
        <f t="shared" si="269"/>
        <v>0</v>
      </c>
      <c r="N559" s="163">
        <f t="shared" si="269"/>
        <v>0</v>
      </c>
      <c r="O559" s="163">
        <f t="shared" si="269"/>
        <v>0</v>
      </c>
      <c r="P559" s="163">
        <f t="shared" si="269"/>
        <v>0</v>
      </c>
      <c r="Q559" s="163">
        <f t="shared" si="269"/>
        <v>0</v>
      </c>
      <c r="R559" s="163">
        <f t="shared" si="269"/>
        <v>0</v>
      </c>
      <c r="S559" s="163">
        <f t="shared" si="269"/>
        <v>0</v>
      </c>
      <c r="T559" s="163">
        <f t="shared" si="269"/>
        <v>0</v>
      </c>
      <c r="U559" s="163">
        <f t="shared" si="269"/>
        <v>0</v>
      </c>
      <c r="V559" s="163">
        <f t="shared" si="269"/>
        <v>0</v>
      </c>
      <c r="W559" s="163">
        <f t="shared" si="269"/>
        <v>0</v>
      </c>
      <c r="X559" s="163">
        <f t="shared" si="269"/>
        <v>0</v>
      </c>
      <c r="Y559" s="163">
        <f t="shared" si="269"/>
        <v>0</v>
      </c>
      <c r="Z559" s="163">
        <f t="shared" si="269"/>
        <v>0</v>
      </c>
      <c r="AA559" s="163">
        <f t="shared" si="269"/>
        <v>0</v>
      </c>
      <c r="AB559" s="163">
        <f t="shared" si="269"/>
        <v>0</v>
      </c>
      <c r="AC559" s="163">
        <f t="shared" si="269"/>
        <v>0</v>
      </c>
      <c r="AD559" s="163">
        <f t="shared" si="269"/>
        <v>0</v>
      </c>
      <c r="AE559" s="163">
        <f t="shared" si="269"/>
        <v>0</v>
      </c>
      <c r="AF559" s="163">
        <f t="shared" si="269"/>
        <v>0</v>
      </c>
      <c r="AG559" s="163">
        <f t="shared" si="269"/>
        <v>0</v>
      </c>
      <c r="AH559" s="163">
        <f t="shared" si="269"/>
        <v>0</v>
      </c>
      <c r="AI559" s="163">
        <f t="shared" si="269"/>
        <v>0</v>
      </c>
      <c r="AJ559" s="163">
        <f t="shared" si="269"/>
        <v>0</v>
      </c>
      <c r="AK559" s="163">
        <f t="shared" si="269"/>
        <v>0</v>
      </c>
      <c r="AL559" s="163">
        <f t="shared" si="269"/>
        <v>0</v>
      </c>
      <c r="AM559" s="163">
        <f t="shared" si="269"/>
        <v>0</v>
      </c>
      <c r="AN559" s="163">
        <f t="shared" si="269"/>
        <v>0</v>
      </c>
      <c r="AO559" s="163">
        <f t="shared" si="269"/>
        <v>0</v>
      </c>
      <c r="AP559" s="163">
        <f t="shared" si="269"/>
        <v>0</v>
      </c>
    </row>
    <row r="560" spans="1:42" x14ac:dyDescent="0.2">
      <c r="A560" s="27" t="s">
        <v>13</v>
      </c>
      <c r="C560" s="188">
        <f>C558*C559</f>
        <v>0</v>
      </c>
      <c r="D560" s="188">
        <f t="shared" ref="D560:AP560" si="270">D558*D559</f>
        <v>0</v>
      </c>
      <c r="E560" s="188">
        <f t="shared" si="270"/>
        <v>0</v>
      </c>
      <c r="F560" s="188">
        <f t="shared" si="270"/>
        <v>0</v>
      </c>
      <c r="G560" s="188">
        <f t="shared" si="270"/>
        <v>0</v>
      </c>
      <c r="H560" s="188">
        <f t="shared" si="270"/>
        <v>0</v>
      </c>
      <c r="I560" s="188">
        <f t="shared" si="270"/>
        <v>0</v>
      </c>
      <c r="J560" s="188">
        <f t="shared" si="270"/>
        <v>0</v>
      </c>
      <c r="K560" s="188">
        <f t="shared" si="270"/>
        <v>0</v>
      </c>
      <c r="L560" s="188">
        <f t="shared" si="270"/>
        <v>0</v>
      </c>
      <c r="M560" s="188">
        <f t="shared" si="270"/>
        <v>0</v>
      </c>
      <c r="N560" s="188">
        <f t="shared" si="270"/>
        <v>0</v>
      </c>
      <c r="O560" s="188">
        <f t="shared" si="270"/>
        <v>0</v>
      </c>
      <c r="P560" s="188">
        <f t="shared" si="270"/>
        <v>0</v>
      </c>
      <c r="Q560" s="188">
        <f t="shared" si="270"/>
        <v>0</v>
      </c>
      <c r="R560" s="188">
        <f t="shared" si="270"/>
        <v>0</v>
      </c>
      <c r="S560" s="188">
        <f t="shared" si="270"/>
        <v>0</v>
      </c>
      <c r="T560" s="188">
        <f t="shared" si="270"/>
        <v>0</v>
      </c>
      <c r="U560" s="188">
        <f t="shared" si="270"/>
        <v>0</v>
      </c>
      <c r="V560" s="188">
        <f t="shared" si="270"/>
        <v>0</v>
      </c>
      <c r="W560" s="188">
        <f t="shared" si="270"/>
        <v>0</v>
      </c>
      <c r="X560" s="188">
        <f t="shared" si="270"/>
        <v>0</v>
      </c>
      <c r="Y560" s="188">
        <f t="shared" si="270"/>
        <v>0</v>
      </c>
      <c r="Z560" s="188">
        <f t="shared" si="270"/>
        <v>0</v>
      </c>
      <c r="AA560" s="188">
        <f t="shared" si="270"/>
        <v>0</v>
      </c>
      <c r="AB560" s="188">
        <f t="shared" si="270"/>
        <v>0</v>
      </c>
      <c r="AC560" s="188">
        <f t="shared" si="270"/>
        <v>0</v>
      </c>
      <c r="AD560" s="188">
        <f t="shared" si="270"/>
        <v>0</v>
      </c>
      <c r="AE560" s="188">
        <f t="shared" si="270"/>
        <v>0</v>
      </c>
      <c r="AF560" s="188">
        <f t="shared" si="270"/>
        <v>0</v>
      </c>
      <c r="AG560" s="188">
        <f t="shared" si="270"/>
        <v>0</v>
      </c>
      <c r="AH560" s="188">
        <f t="shared" si="270"/>
        <v>0</v>
      </c>
      <c r="AI560" s="188">
        <f t="shared" si="270"/>
        <v>0</v>
      </c>
      <c r="AJ560" s="188">
        <f t="shared" si="270"/>
        <v>0</v>
      </c>
      <c r="AK560" s="188">
        <f t="shared" si="270"/>
        <v>0</v>
      </c>
      <c r="AL560" s="188">
        <f t="shared" si="270"/>
        <v>0</v>
      </c>
      <c r="AM560" s="188">
        <f t="shared" si="270"/>
        <v>0</v>
      </c>
      <c r="AN560" s="188">
        <f t="shared" si="270"/>
        <v>0</v>
      </c>
      <c r="AO560" s="188">
        <f t="shared" si="270"/>
        <v>0</v>
      </c>
      <c r="AP560" s="188">
        <f t="shared" si="270"/>
        <v>0</v>
      </c>
    </row>
    <row r="561" spans="1:42" x14ac:dyDescent="0.2">
      <c r="A561" s="23" t="str">
        <f>Inputs!B133</f>
        <v>Utility ($/kWh)</v>
      </c>
    </row>
    <row r="562" spans="1:42" x14ac:dyDescent="0.2">
      <c r="A562" s="27" t="s">
        <v>36</v>
      </c>
      <c r="C562" s="136">
        <f>IF(pbi_uti_amount="n/a",Inputs!D172,IF(AND(C$2&lt;=pbi_uti_term,C$2&lt;=analysis_period),pbi_uti_amount*(1+pbi_uti_escal/100)^B$2,0))</f>
        <v>0</v>
      </c>
      <c r="D562" s="136">
        <f>IF(pbi_uti_amount="n/a",Inputs!E172,IF(AND(D$2&lt;=pbi_uti_term,D$2&lt;=analysis_period),pbi_uti_amount*(1+pbi_uti_escal/100)^C$2,0))</f>
        <v>0</v>
      </c>
      <c r="E562" s="136">
        <f>IF(pbi_uti_amount="n/a",Inputs!F172,IF(AND(E$2&lt;=pbi_uti_term,E$2&lt;=analysis_period),pbi_uti_amount*(1+pbi_uti_escal/100)^D$2,0))</f>
        <v>0</v>
      </c>
      <c r="F562" s="136">
        <f>IF(pbi_uti_amount="n/a",Inputs!G172,IF(AND(F$2&lt;=pbi_uti_term,F$2&lt;=analysis_period),pbi_uti_amount*(1+pbi_uti_escal/100)^E$2,0))</f>
        <v>0</v>
      </c>
      <c r="G562" s="136">
        <f>IF(pbi_uti_amount="n/a",Inputs!H172,IF(AND(G$2&lt;=pbi_uti_term,G$2&lt;=analysis_period),pbi_uti_amount*(1+pbi_uti_escal/100)^F$2,0))</f>
        <v>0</v>
      </c>
      <c r="H562" s="136">
        <f>IF(pbi_uti_amount="n/a",Inputs!I172,IF(AND(H$2&lt;=pbi_uti_term,H$2&lt;=analysis_period),pbi_uti_amount*(1+pbi_uti_escal/100)^G$2,0))</f>
        <v>0</v>
      </c>
      <c r="I562" s="136">
        <f>IF(pbi_uti_amount="n/a",Inputs!J172,IF(AND(I$2&lt;=pbi_uti_term,I$2&lt;=analysis_period),pbi_uti_amount*(1+pbi_uti_escal/100)^H$2,0))</f>
        <v>0</v>
      </c>
      <c r="J562" s="136">
        <f>IF(pbi_uti_amount="n/a",Inputs!K172,IF(AND(J$2&lt;=pbi_uti_term,J$2&lt;=analysis_period),pbi_uti_amount*(1+pbi_uti_escal/100)^I$2,0))</f>
        <v>0</v>
      </c>
      <c r="K562" s="136">
        <f>IF(pbi_uti_amount="n/a",Inputs!L172,IF(AND(K$2&lt;=pbi_uti_term,K$2&lt;=analysis_period),pbi_uti_amount*(1+pbi_uti_escal/100)^J$2,0))</f>
        <v>0</v>
      </c>
      <c r="L562" s="136">
        <f>IF(pbi_uti_amount="n/a",Inputs!M172,IF(AND(L$2&lt;=pbi_uti_term,L$2&lt;=analysis_period),pbi_uti_amount*(1+pbi_uti_escal/100)^K$2,0))</f>
        <v>0</v>
      </c>
      <c r="M562" s="136">
        <f>IF(pbi_uti_amount="n/a",Inputs!N172,IF(AND(M$2&lt;=pbi_uti_term,M$2&lt;=analysis_period),pbi_uti_amount*(1+pbi_uti_escal/100)^L$2,0))</f>
        <v>0</v>
      </c>
      <c r="N562" s="136">
        <f>IF(pbi_uti_amount="n/a",Inputs!O172,IF(AND(N$2&lt;=pbi_uti_term,N$2&lt;=analysis_period),pbi_uti_amount*(1+pbi_uti_escal/100)^M$2,0))</f>
        <v>0</v>
      </c>
      <c r="O562" s="136">
        <f>IF(pbi_uti_amount="n/a",Inputs!P172,IF(AND(O$2&lt;=pbi_uti_term,O$2&lt;=analysis_period),pbi_uti_amount*(1+pbi_uti_escal/100)^N$2,0))</f>
        <v>0</v>
      </c>
      <c r="P562" s="136">
        <f>IF(pbi_uti_amount="n/a",Inputs!Q172,IF(AND(P$2&lt;=pbi_uti_term,P$2&lt;=analysis_period),pbi_uti_amount*(1+pbi_uti_escal/100)^O$2,0))</f>
        <v>0</v>
      </c>
      <c r="Q562" s="136">
        <f>IF(pbi_uti_amount="n/a",Inputs!R172,IF(AND(Q$2&lt;=pbi_uti_term,Q$2&lt;=analysis_period),pbi_uti_amount*(1+pbi_uti_escal/100)^P$2,0))</f>
        <v>0</v>
      </c>
      <c r="R562" s="136">
        <f>IF(pbi_uti_amount="n/a",Inputs!S172,IF(AND(R$2&lt;=pbi_uti_term,R$2&lt;=analysis_period),pbi_uti_amount*(1+pbi_uti_escal/100)^Q$2,0))</f>
        <v>0</v>
      </c>
      <c r="S562" s="136">
        <f>IF(pbi_uti_amount="n/a",Inputs!T172,IF(AND(S$2&lt;=pbi_uti_term,S$2&lt;=analysis_period),pbi_uti_amount*(1+pbi_uti_escal/100)^R$2,0))</f>
        <v>0</v>
      </c>
      <c r="T562" s="136">
        <f>IF(pbi_uti_amount="n/a",Inputs!U172,IF(AND(T$2&lt;=pbi_uti_term,T$2&lt;=analysis_period),pbi_uti_amount*(1+pbi_uti_escal/100)^S$2,0))</f>
        <v>0</v>
      </c>
      <c r="U562" s="136">
        <f>IF(pbi_uti_amount="n/a",Inputs!V172,IF(AND(U$2&lt;=pbi_uti_term,U$2&lt;=analysis_period),pbi_uti_amount*(1+pbi_uti_escal/100)^T$2,0))</f>
        <v>0</v>
      </c>
      <c r="V562" s="136">
        <f>IF(pbi_uti_amount="n/a",Inputs!W172,IF(AND(V$2&lt;=pbi_uti_term,V$2&lt;=analysis_period),pbi_uti_amount*(1+pbi_uti_escal/100)^U$2,0))</f>
        <v>0</v>
      </c>
      <c r="W562" s="136">
        <f>IF(pbi_uti_amount="n/a",Inputs!X172,IF(AND(W$2&lt;=pbi_uti_term,W$2&lt;=analysis_period),pbi_uti_amount*(1+pbi_uti_escal/100)^V$2,0))</f>
        <v>0</v>
      </c>
      <c r="X562" s="136">
        <f>IF(pbi_uti_amount="n/a",Inputs!Y172,IF(AND(X$2&lt;=pbi_uti_term,X$2&lt;=analysis_period),pbi_uti_amount*(1+pbi_uti_escal/100)^W$2,0))</f>
        <v>0</v>
      </c>
      <c r="Y562" s="136">
        <f>IF(pbi_uti_amount="n/a",Inputs!Z172,IF(AND(Y$2&lt;=pbi_uti_term,Y$2&lt;=analysis_period),pbi_uti_amount*(1+pbi_uti_escal/100)^X$2,0))</f>
        <v>0</v>
      </c>
      <c r="Z562" s="136">
        <f>IF(pbi_uti_amount="n/a",Inputs!AA172,IF(AND(Z$2&lt;=pbi_uti_term,Z$2&lt;=analysis_period),pbi_uti_amount*(1+pbi_uti_escal/100)^Y$2,0))</f>
        <v>0</v>
      </c>
      <c r="AA562" s="136">
        <f>IF(pbi_uti_amount="n/a",Inputs!AB172,IF(AND(AA$2&lt;=pbi_uti_term,AA$2&lt;=analysis_period),pbi_uti_amount*(1+pbi_uti_escal/100)^Z$2,0))</f>
        <v>0</v>
      </c>
      <c r="AB562" s="136">
        <f>IF(pbi_uti_amount="n/a",Inputs!AC172,IF(AND(AB$2&lt;=pbi_uti_term,AB$2&lt;=analysis_period),pbi_uti_amount*(1+pbi_uti_escal/100)^AA$2,0))</f>
        <v>0</v>
      </c>
      <c r="AC562" s="136">
        <f>IF(pbi_uti_amount="n/a",Inputs!AD172,IF(AND(AC$2&lt;=pbi_uti_term,AC$2&lt;=analysis_period),pbi_uti_amount*(1+pbi_uti_escal/100)^AB$2,0))</f>
        <v>0</v>
      </c>
      <c r="AD562" s="136">
        <f>IF(pbi_uti_amount="n/a",Inputs!AE172,IF(AND(AD$2&lt;=pbi_uti_term,AD$2&lt;=analysis_period),pbi_uti_amount*(1+pbi_uti_escal/100)^AC$2,0))</f>
        <v>0</v>
      </c>
      <c r="AE562" s="136">
        <f>IF(pbi_uti_amount="n/a",Inputs!AF172,IF(AND(AE$2&lt;=pbi_uti_term,AE$2&lt;=analysis_period),pbi_uti_amount*(1+pbi_uti_escal/100)^AD$2,0))</f>
        <v>0</v>
      </c>
      <c r="AF562" s="136">
        <f>IF(pbi_uti_amount="n/a",Inputs!AG172,IF(AND(AF$2&lt;=pbi_uti_term,AF$2&lt;=analysis_period),pbi_uti_amount*(1+pbi_uti_escal/100)^AE$2,0))</f>
        <v>0</v>
      </c>
      <c r="AG562" s="136">
        <f>IF(pbi_uti_amount="n/a",Inputs!AH172,IF(AND(AG$2&lt;=pbi_uti_term,AG$2&lt;=analysis_period),pbi_uti_amount*(1+pbi_uti_escal/100)^AF$2,0))</f>
        <v>0</v>
      </c>
      <c r="AH562" s="136">
        <f>IF(pbi_uti_amount="n/a",Inputs!AI172,IF(AND(AH$2&lt;=pbi_uti_term,AH$2&lt;=analysis_period),pbi_uti_amount*(1+pbi_uti_escal/100)^AG$2,0))</f>
        <v>0</v>
      </c>
      <c r="AI562" s="136">
        <f>IF(pbi_uti_amount="n/a",Inputs!AJ172,IF(AND(AI$2&lt;=pbi_uti_term,AI$2&lt;=analysis_period),pbi_uti_amount*(1+pbi_uti_escal/100)^AH$2,0))</f>
        <v>0</v>
      </c>
      <c r="AJ562" s="136">
        <f>IF(pbi_uti_amount="n/a",Inputs!AK172,IF(AND(AJ$2&lt;=pbi_uti_term,AJ$2&lt;=analysis_period),pbi_uti_amount*(1+pbi_uti_escal/100)^AI$2,0))</f>
        <v>0</v>
      </c>
      <c r="AK562" s="136">
        <f>IF(pbi_uti_amount="n/a",Inputs!AL172,IF(AND(AK$2&lt;=pbi_uti_term,AK$2&lt;=analysis_period),pbi_uti_amount*(1+pbi_uti_escal/100)^AJ$2,0))</f>
        <v>0</v>
      </c>
      <c r="AL562" s="136">
        <f>IF(pbi_uti_amount="n/a",Inputs!AM172,IF(AND(AL$2&lt;=pbi_uti_term,AL$2&lt;=analysis_period),pbi_uti_amount*(1+pbi_uti_escal/100)^AK$2,0))</f>
        <v>0</v>
      </c>
      <c r="AM562" s="136">
        <f>IF(pbi_uti_amount="n/a",Inputs!AN172,IF(AND(AM$2&lt;=pbi_uti_term,AM$2&lt;=analysis_period),pbi_uti_amount*(1+pbi_uti_escal/100)^AL$2,0))</f>
        <v>0</v>
      </c>
      <c r="AN562" s="136">
        <f>IF(pbi_uti_amount="n/a",Inputs!AO172,IF(AND(AN$2&lt;=pbi_uti_term,AN$2&lt;=analysis_period),pbi_uti_amount*(1+pbi_uti_escal/100)^AM$2,0))</f>
        <v>0</v>
      </c>
      <c r="AO562" s="136">
        <f>IF(pbi_uti_amount="n/a",Inputs!AP172,IF(AND(AO$2&lt;=pbi_uti_term,AO$2&lt;=analysis_period),pbi_uti_amount*(1+pbi_uti_escal/100)^AN$2,0))</f>
        <v>0</v>
      </c>
      <c r="AP562" s="136">
        <f>IF(pbi_uti_amount="n/a",Inputs!AQ172,IF(AND(AP$2&lt;=pbi_uti_term,AP$2&lt;=analysis_period),pbi_uti_amount*(1+pbi_uti_escal/100)^AO$2,0))</f>
        <v>0</v>
      </c>
    </row>
    <row r="563" spans="1:42" x14ac:dyDescent="0.2">
      <c r="A563" s="365" t="s">
        <v>386</v>
      </c>
      <c r="C563" s="163">
        <f>C$5</f>
        <v>0</v>
      </c>
      <c r="D563" s="163">
        <f t="shared" ref="D563:AP563" si="271">D$5</f>
        <v>0</v>
      </c>
      <c r="E563" s="163">
        <f t="shared" si="271"/>
        <v>0</v>
      </c>
      <c r="F563" s="163">
        <f t="shared" si="271"/>
        <v>0</v>
      </c>
      <c r="G563" s="163">
        <f t="shared" si="271"/>
        <v>0</v>
      </c>
      <c r="H563" s="163">
        <f t="shared" si="271"/>
        <v>0</v>
      </c>
      <c r="I563" s="163">
        <f t="shared" si="271"/>
        <v>0</v>
      </c>
      <c r="J563" s="163">
        <f t="shared" si="271"/>
        <v>0</v>
      </c>
      <c r="K563" s="163">
        <f t="shared" si="271"/>
        <v>0</v>
      </c>
      <c r="L563" s="163">
        <f t="shared" si="271"/>
        <v>0</v>
      </c>
      <c r="M563" s="163">
        <f t="shared" si="271"/>
        <v>0</v>
      </c>
      <c r="N563" s="163">
        <f t="shared" si="271"/>
        <v>0</v>
      </c>
      <c r="O563" s="163">
        <f t="shared" si="271"/>
        <v>0</v>
      </c>
      <c r="P563" s="163">
        <f t="shared" si="271"/>
        <v>0</v>
      </c>
      <c r="Q563" s="163">
        <f t="shared" si="271"/>
        <v>0</v>
      </c>
      <c r="R563" s="163">
        <f t="shared" si="271"/>
        <v>0</v>
      </c>
      <c r="S563" s="163">
        <f t="shared" si="271"/>
        <v>0</v>
      </c>
      <c r="T563" s="163">
        <f t="shared" si="271"/>
        <v>0</v>
      </c>
      <c r="U563" s="163">
        <f t="shared" si="271"/>
        <v>0</v>
      </c>
      <c r="V563" s="163">
        <f t="shared" si="271"/>
        <v>0</v>
      </c>
      <c r="W563" s="163">
        <f t="shared" si="271"/>
        <v>0</v>
      </c>
      <c r="X563" s="163">
        <f t="shared" si="271"/>
        <v>0</v>
      </c>
      <c r="Y563" s="163">
        <f t="shared" si="271"/>
        <v>0</v>
      </c>
      <c r="Z563" s="163">
        <f t="shared" si="271"/>
        <v>0</v>
      </c>
      <c r="AA563" s="163">
        <f t="shared" si="271"/>
        <v>0</v>
      </c>
      <c r="AB563" s="163">
        <f t="shared" si="271"/>
        <v>0</v>
      </c>
      <c r="AC563" s="163">
        <f t="shared" si="271"/>
        <v>0</v>
      </c>
      <c r="AD563" s="163">
        <f t="shared" si="271"/>
        <v>0</v>
      </c>
      <c r="AE563" s="163">
        <f t="shared" si="271"/>
        <v>0</v>
      </c>
      <c r="AF563" s="163">
        <f t="shared" si="271"/>
        <v>0</v>
      </c>
      <c r="AG563" s="163">
        <f t="shared" si="271"/>
        <v>0</v>
      </c>
      <c r="AH563" s="163">
        <f t="shared" si="271"/>
        <v>0</v>
      </c>
      <c r="AI563" s="163">
        <f t="shared" si="271"/>
        <v>0</v>
      </c>
      <c r="AJ563" s="163">
        <f t="shared" si="271"/>
        <v>0</v>
      </c>
      <c r="AK563" s="163">
        <f t="shared" si="271"/>
        <v>0</v>
      </c>
      <c r="AL563" s="163">
        <f t="shared" si="271"/>
        <v>0</v>
      </c>
      <c r="AM563" s="163">
        <f t="shared" si="271"/>
        <v>0</v>
      </c>
      <c r="AN563" s="163">
        <f t="shared" si="271"/>
        <v>0</v>
      </c>
      <c r="AO563" s="163">
        <f t="shared" si="271"/>
        <v>0</v>
      </c>
      <c r="AP563" s="163">
        <f t="shared" si="271"/>
        <v>0</v>
      </c>
    </row>
    <row r="564" spans="1:42" x14ac:dyDescent="0.2">
      <c r="A564" s="27" t="s">
        <v>13</v>
      </c>
      <c r="C564" s="188">
        <f>C562*C563</f>
        <v>0</v>
      </c>
      <c r="D564" s="188">
        <f t="shared" ref="D564:AP564" si="272">D562*D563</f>
        <v>0</v>
      </c>
      <c r="E564" s="188">
        <f t="shared" si="272"/>
        <v>0</v>
      </c>
      <c r="F564" s="188">
        <f t="shared" si="272"/>
        <v>0</v>
      </c>
      <c r="G564" s="188">
        <f t="shared" si="272"/>
        <v>0</v>
      </c>
      <c r="H564" s="188">
        <f t="shared" si="272"/>
        <v>0</v>
      </c>
      <c r="I564" s="188">
        <f t="shared" si="272"/>
        <v>0</v>
      </c>
      <c r="J564" s="188">
        <f t="shared" si="272"/>
        <v>0</v>
      </c>
      <c r="K564" s="188">
        <f t="shared" si="272"/>
        <v>0</v>
      </c>
      <c r="L564" s="188">
        <f t="shared" si="272"/>
        <v>0</v>
      </c>
      <c r="M564" s="188">
        <f t="shared" si="272"/>
        <v>0</v>
      </c>
      <c r="N564" s="188">
        <f t="shared" si="272"/>
        <v>0</v>
      </c>
      <c r="O564" s="188">
        <f t="shared" si="272"/>
        <v>0</v>
      </c>
      <c r="P564" s="188">
        <f t="shared" si="272"/>
        <v>0</v>
      </c>
      <c r="Q564" s="188">
        <f t="shared" si="272"/>
        <v>0</v>
      </c>
      <c r="R564" s="188">
        <f t="shared" si="272"/>
        <v>0</v>
      </c>
      <c r="S564" s="188">
        <f t="shared" si="272"/>
        <v>0</v>
      </c>
      <c r="T564" s="188">
        <f t="shared" si="272"/>
        <v>0</v>
      </c>
      <c r="U564" s="188">
        <f t="shared" si="272"/>
        <v>0</v>
      </c>
      <c r="V564" s="188">
        <f t="shared" si="272"/>
        <v>0</v>
      </c>
      <c r="W564" s="188">
        <f t="shared" si="272"/>
        <v>0</v>
      </c>
      <c r="X564" s="188">
        <f t="shared" si="272"/>
        <v>0</v>
      </c>
      <c r="Y564" s="188">
        <f t="shared" si="272"/>
        <v>0</v>
      </c>
      <c r="Z564" s="188">
        <f t="shared" si="272"/>
        <v>0</v>
      </c>
      <c r="AA564" s="188">
        <f t="shared" si="272"/>
        <v>0</v>
      </c>
      <c r="AB564" s="188">
        <f t="shared" si="272"/>
        <v>0</v>
      </c>
      <c r="AC564" s="188">
        <f t="shared" si="272"/>
        <v>0</v>
      </c>
      <c r="AD564" s="188">
        <f t="shared" si="272"/>
        <v>0</v>
      </c>
      <c r="AE564" s="188">
        <f t="shared" si="272"/>
        <v>0</v>
      </c>
      <c r="AF564" s="188">
        <f t="shared" si="272"/>
        <v>0</v>
      </c>
      <c r="AG564" s="188">
        <f t="shared" si="272"/>
        <v>0</v>
      </c>
      <c r="AH564" s="188">
        <f t="shared" si="272"/>
        <v>0</v>
      </c>
      <c r="AI564" s="188">
        <f t="shared" si="272"/>
        <v>0</v>
      </c>
      <c r="AJ564" s="188">
        <f t="shared" si="272"/>
        <v>0</v>
      </c>
      <c r="AK564" s="188">
        <f t="shared" si="272"/>
        <v>0</v>
      </c>
      <c r="AL564" s="188">
        <f t="shared" si="272"/>
        <v>0</v>
      </c>
      <c r="AM564" s="188">
        <f t="shared" si="272"/>
        <v>0</v>
      </c>
      <c r="AN564" s="188">
        <f t="shared" si="272"/>
        <v>0</v>
      </c>
      <c r="AO564" s="188">
        <f t="shared" si="272"/>
        <v>0</v>
      </c>
      <c r="AP564" s="188">
        <f t="shared" si="272"/>
        <v>0</v>
      </c>
    </row>
    <row r="565" spans="1:42" x14ac:dyDescent="0.2">
      <c r="A565" s="23" t="str">
        <f>Inputs!B134</f>
        <v>Other ($/kWh)</v>
      </c>
    </row>
    <row r="566" spans="1:42" x14ac:dyDescent="0.2">
      <c r="A566" s="27" t="s">
        <v>36</v>
      </c>
      <c r="C566" s="143">
        <f>IF(pbi_oth_amount="n/a",Inputs!D173,IF(AND(C$2&lt;=pbi_oth_term,C$2&lt;=analysis_period),pbi_oth_amount*(1+pbi_oth_escal/100)^B$2,0))</f>
        <v>0</v>
      </c>
      <c r="D566" s="143">
        <f>IF(pbi_oth_amount="n/a",Inputs!E173,IF(AND(D$2&lt;=pbi_oth_term,D$2&lt;=analysis_period),pbi_oth_amount*(1+pbi_oth_escal/100)^C$2,0))</f>
        <v>0</v>
      </c>
      <c r="E566" s="143">
        <f>IF(pbi_oth_amount="n/a",Inputs!F173,IF(AND(E$2&lt;=pbi_oth_term,E$2&lt;=analysis_period),pbi_oth_amount*(1+pbi_oth_escal/100)^D$2,0))</f>
        <v>0</v>
      </c>
      <c r="F566" s="143">
        <f>IF(pbi_oth_amount="n/a",Inputs!G173,IF(AND(F$2&lt;=pbi_oth_term,F$2&lt;=analysis_period),pbi_oth_amount*(1+pbi_oth_escal/100)^E$2,0))</f>
        <v>0</v>
      </c>
      <c r="G566" s="143">
        <f>IF(pbi_oth_amount="n/a",Inputs!H173,IF(AND(G$2&lt;=pbi_oth_term,G$2&lt;=analysis_period),pbi_oth_amount*(1+pbi_oth_escal/100)^F$2,0))</f>
        <v>0</v>
      </c>
      <c r="H566" s="143">
        <f>IF(pbi_oth_amount="n/a",Inputs!I173,IF(AND(H$2&lt;=pbi_oth_term,H$2&lt;=analysis_period),pbi_oth_amount*(1+pbi_oth_escal/100)^G$2,0))</f>
        <v>0</v>
      </c>
      <c r="I566" s="143">
        <f>IF(pbi_oth_amount="n/a",Inputs!J173,IF(AND(I$2&lt;=pbi_oth_term,I$2&lt;=analysis_period),pbi_oth_amount*(1+pbi_oth_escal/100)^H$2,0))</f>
        <v>0</v>
      </c>
      <c r="J566" s="143">
        <f>IF(pbi_oth_amount="n/a",Inputs!K173,IF(AND(J$2&lt;=pbi_oth_term,J$2&lt;=analysis_period),pbi_oth_amount*(1+pbi_oth_escal/100)^I$2,0))</f>
        <v>0</v>
      </c>
      <c r="K566" s="143">
        <f>IF(pbi_oth_amount="n/a",Inputs!L173,IF(AND(K$2&lt;=pbi_oth_term,K$2&lt;=analysis_period),pbi_oth_amount*(1+pbi_oth_escal/100)^J$2,0))</f>
        <v>0</v>
      </c>
      <c r="L566" s="143">
        <f>IF(pbi_oth_amount="n/a",Inputs!M173,IF(AND(L$2&lt;=pbi_oth_term,L$2&lt;=analysis_period),pbi_oth_amount*(1+pbi_oth_escal/100)^K$2,0))</f>
        <v>0</v>
      </c>
      <c r="M566" s="143">
        <f>IF(pbi_oth_amount="n/a",Inputs!N173,IF(AND(M$2&lt;=pbi_oth_term,M$2&lt;=analysis_period),pbi_oth_amount*(1+pbi_oth_escal/100)^L$2,0))</f>
        <v>0</v>
      </c>
      <c r="N566" s="143">
        <f>IF(pbi_oth_amount="n/a",Inputs!O173,IF(AND(N$2&lt;=pbi_oth_term,N$2&lt;=analysis_period),pbi_oth_amount*(1+pbi_oth_escal/100)^M$2,0))</f>
        <v>0</v>
      </c>
      <c r="O566" s="143">
        <f>IF(pbi_oth_amount="n/a",Inputs!P173,IF(AND(O$2&lt;=pbi_oth_term,O$2&lt;=analysis_period),pbi_oth_amount*(1+pbi_oth_escal/100)^N$2,0))</f>
        <v>0</v>
      </c>
      <c r="P566" s="143">
        <f>IF(pbi_oth_amount="n/a",Inputs!Q173,IF(AND(P$2&lt;=pbi_oth_term,P$2&lt;=analysis_period),pbi_oth_amount*(1+pbi_oth_escal/100)^O$2,0))</f>
        <v>0</v>
      </c>
      <c r="Q566" s="143">
        <f>IF(pbi_oth_amount="n/a",Inputs!R173,IF(AND(Q$2&lt;=pbi_oth_term,Q$2&lt;=analysis_period),pbi_oth_amount*(1+pbi_oth_escal/100)^P$2,0))</f>
        <v>0</v>
      </c>
      <c r="R566" s="143">
        <f>IF(pbi_oth_amount="n/a",Inputs!S173,IF(AND(R$2&lt;=pbi_oth_term,R$2&lt;=analysis_period),pbi_oth_amount*(1+pbi_oth_escal/100)^Q$2,0))</f>
        <v>0</v>
      </c>
      <c r="S566" s="143">
        <f>IF(pbi_oth_amount="n/a",Inputs!T173,IF(AND(S$2&lt;=pbi_oth_term,S$2&lt;=analysis_period),pbi_oth_amount*(1+pbi_oth_escal/100)^R$2,0))</f>
        <v>0</v>
      </c>
      <c r="T566" s="143">
        <f>IF(pbi_oth_amount="n/a",Inputs!U173,IF(AND(T$2&lt;=pbi_oth_term,T$2&lt;=analysis_period),pbi_oth_amount*(1+pbi_oth_escal/100)^S$2,0))</f>
        <v>0</v>
      </c>
      <c r="U566" s="143">
        <f>IF(pbi_oth_amount="n/a",Inputs!V173,IF(AND(U$2&lt;=pbi_oth_term,U$2&lt;=analysis_period),pbi_oth_amount*(1+pbi_oth_escal/100)^T$2,0))</f>
        <v>0</v>
      </c>
      <c r="V566" s="143">
        <f>IF(pbi_oth_amount="n/a",Inputs!W173,IF(AND(V$2&lt;=pbi_oth_term,V$2&lt;=analysis_period),pbi_oth_amount*(1+pbi_oth_escal/100)^U$2,0))</f>
        <v>0</v>
      </c>
      <c r="W566" s="143">
        <f>IF(pbi_oth_amount="n/a",Inputs!X173,IF(AND(W$2&lt;=pbi_oth_term,W$2&lt;=analysis_period),pbi_oth_amount*(1+pbi_oth_escal/100)^V$2,0))</f>
        <v>0</v>
      </c>
      <c r="X566" s="143">
        <f>IF(pbi_oth_amount="n/a",Inputs!Y173,IF(AND(X$2&lt;=pbi_oth_term,X$2&lt;=analysis_period),pbi_oth_amount*(1+pbi_oth_escal/100)^W$2,0))</f>
        <v>0</v>
      </c>
      <c r="Y566" s="143">
        <f>IF(pbi_oth_amount="n/a",Inputs!Z173,IF(AND(Y$2&lt;=pbi_oth_term,Y$2&lt;=analysis_period),pbi_oth_amount*(1+pbi_oth_escal/100)^X$2,0))</f>
        <v>0</v>
      </c>
      <c r="Z566" s="143">
        <f>IF(pbi_oth_amount="n/a",Inputs!AA173,IF(AND(Z$2&lt;=pbi_oth_term,Z$2&lt;=analysis_period),pbi_oth_amount*(1+pbi_oth_escal/100)^Y$2,0))</f>
        <v>0</v>
      </c>
      <c r="AA566" s="143">
        <f>IF(pbi_oth_amount="n/a",Inputs!AB173,IF(AND(AA$2&lt;=pbi_oth_term,AA$2&lt;=analysis_period),pbi_oth_amount*(1+pbi_oth_escal/100)^Z$2,0))</f>
        <v>0</v>
      </c>
      <c r="AB566" s="143">
        <f>IF(pbi_oth_amount="n/a",Inputs!AC173,IF(AND(AB$2&lt;=pbi_oth_term,AB$2&lt;=analysis_period),pbi_oth_amount*(1+pbi_oth_escal/100)^AA$2,0))</f>
        <v>0</v>
      </c>
      <c r="AC566" s="143">
        <f>IF(pbi_oth_amount="n/a",Inputs!AD173,IF(AND(AC$2&lt;=pbi_oth_term,AC$2&lt;=analysis_period),pbi_oth_amount*(1+pbi_oth_escal/100)^AB$2,0))</f>
        <v>0</v>
      </c>
      <c r="AD566" s="143">
        <f>IF(pbi_oth_amount="n/a",Inputs!AE173,IF(AND(AD$2&lt;=pbi_oth_term,AD$2&lt;=analysis_period),pbi_oth_amount*(1+pbi_oth_escal/100)^AC$2,0))</f>
        <v>0</v>
      </c>
      <c r="AE566" s="143">
        <f>IF(pbi_oth_amount="n/a",Inputs!AF173,IF(AND(AE$2&lt;=pbi_oth_term,AE$2&lt;=analysis_period),pbi_oth_amount*(1+pbi_oth_escal/100)^AD$2,0))</f>
        <v>0</v>
      </c>
      <c r="AF566" s="143">
        <f>IF(pbi_oth_amount="n/a",Inputs!AG173,IF(AND(AF$2&lt;=pbi_oth_term,AF$2&lt;=analysis_period),pbi_oth_amount*(1+pbi_oth_escal/100)^AE$2,0))</f>
        <v>0</v>
      </c>
      <c r="AG566" s="143">
        <f>IF(pbi_oth_amount="n/a",Inputs!AH173,IF(AND(AG$2&lt;=pbi_oth_term,AG$2&lt;=analysis_period),pbi_oth_amount*(1+pbi_oth_escal/100)^AF$2,0))</f>
        <v>0</v>
      </c>
      <c r="AH566" s="143">
        <f>IF(pbi_oth_amount="n/a",Inputs!AI173,IF(AND(AH$2&lt;=pbi_oth_term,AH$2&lt;=analysis_period),pbi_oth_amount*(1+pbi_oth_escal/100)^AG$2,0))</f>
        <v>0</v>
      </c>
      <c r="AI566" s="143">
        <f>IF(pbi_oth_amount="n/a",Inputs!AJ173,IF(AND(AI$2&lt;=pbi_oth_term,AI$2&lt;=analysis_period),pbi_oth_amount*(1+pbi_oth_escal/100)^AH$2,0))</f>
        <v>0</v>
      </c>
      <c r="AJ566" s="143">
        <f>IF(pbi_oth_amount="n/a",Inputs!AK173,IF(AND(AJ$2&lt;=pbi_oth_term,AJ$2&lt;=analysis_period),pbi_oth_amount*(1+pbi_oth_escal/100)^AI$2,0))</f>
        <v>0</v>
      </c>
      <c r="AK566" s="143">
        <f>IF(pbi_oth_amount="n/a",Inputs!AL173,IF(AND(AK$2&lt;=pbi_oth_term,AK$2&lt;=analysis_period),pbi_oth_amount*(1+pbi_oth_escal/100)^AJ$2,0))</f>
        <v>0</v>
      </c>
      <c r="AL566" s="143">
        <f>IF(pbi_oth_amount="n/a",Inputs!AM173,IF(AND(AL$2&lt;=pbi_oth_term,AL$2&lt;=analysis_period),pbi_oth_amount*(1+pbi_oth_escal/100)^AK$2,0))</f>
        <v>0</v>
      </c>
      <c r="AM566" s="143">
        <f>IF(pbi_oth_amount="n/a",Inputs!AN173,IF(AND(AM$2&lt;=pbi_oth_term,AM$2&lt;=analysis_period),pbi_oth_amount*(1+pbi_oth_escal/100)^AL$2,0))</f>
        <v>0</v>
      </c>
      <c r="AN566" s="143">
        <f>IF(pbi_oth_amount="n/a",Inputs!AO173,IF(AND(AN$2&lt;=pbi_oth_term,AN$2&lt;=analysis_period),pbi_oth_amount*(1+pbi_oth_escal/100)^AM$2,0))</f>
        <v>0</v>
      </c>
      <c r="AO566" s="143">
        <f>IF(pbi_oth_amount="n/a",Inputs!AP173,IF(AND(AO$2&lt;=pbi_oth_term,AO$2&lt;=analysis_period),pbi_oth_amount*(1+pbi_oth_escal/100)^AN$2,0))</f>
        <v>0</v>
      </c>
      <c r="AP566" s="143">
        <f>IF(pbi_oth_amount="n/a",Inputs!AQ173,IF(AND(AP$2&lt;=pbi_oth_term,AP$2&lt;=analysis_period),pbi_oth_amount*(1+pbi_oth_escal/100)^AO$2,0))</f>
        <v>0</v>
      </c>
    </row>
    <row r="567" spans="1:42" x14ac:dyDescent="0.2">
      <c r="A567" s="365" t="s">
        <v>386</v>
      </c>
      <c r="C567" s="163">
        <f>C$5</f>
        <v>0</v>
      </c>
      <c r="D567" s="163">
        <f t="shared" ref="D567:AP567" si="273">D$5</f>
        <v>0</v>
      </c>
      <c r="E567" s="163">
        <f t="shared" si="273"/>
        <v>0</v>
      </c>
      <c r="F567" s="163">
        <f t="shared" si="273"/>
        <v>0</v>
      </c>
      <c r="G567" s="163">
        <f t="shared" si="273"/>
        <v>0</v>
      </c>
      <c r="H567" s="163">
        <f t="shared" si="273"/>
        <v>0</v>
      </c>
      <c r="I567" s="163">
        <f t="shared" si="273"/>
        <v>0</v>
      </c>
      <c r="J567" s="163">
        <f t="shared" si="273"/>
        <v>0</v>
      </c>
      <c r="K567" s="163">
        <f t="shared" si="273"/>
        <v>0</v>
      </c>
      <c r="L567" s="163">
        <f t="shared" si="273"/>
        <v>0</v>
      </c>
      <c r="M567" s="163">
        <f t="shared" si="273"/>
        <v>0</v>
      </c>
      <c r="N567" s="163">
        <f t="shared" si="273"/>
        <v>0</v>
      </c>
      <c r="O567" s="163">
        <f t="shared" si="273"/>
        <v>0</v>
      </c>
      <c r="P567" s="163">
        <f t="shared" si="273"/>
        <v>0</v>
      </c>
      <c r="Q567" s="163">
        <f t="shared" si="273"/>
        <v>0</v>
      </c>
      <c r="R567" s="163">
        <f t="shared" si="273"/>
        <v>0</v>
      </c>
      <c r="S567" s="163">
        <f t="shared" si="273"/>
        <v>0</v>
      </c>
      <c r="T567" s="163">
        <f t="shared" si="273"/>
        <v>0</v>
      </c>
      <c r="U567" s="163">
        <f t="shared" si="273"/>
        <v>0</v>
      </c>
      <c r="V567" s="163">
        <f t="shared" si="273"/>
        <v>0</v>
      </c>
      <c r="W567" s="163">
        <f t="shared" si="273"/>
        <v>0</v>
      </c>
      <c r="X567" s="163">
        <f t="shared" si="273"/>
        <v>0</v>
      </c>
      <c r="Y567" s="163">
        <f t="shared" si="273"/>
        <v>0</v>
      </c>
      <c r="Z567" s="163">
        <f t="shared" si="273"/>
        <v>0</v>
      </c>
      <c r="AA567" s="163">
        <f t="shared" si="273"/>
        <v>0</v>
      </c>
      <c r="AB567" s="163">
        <f t="shared" si="273"/>
        <v>0</v>
      </c>
      <c r="AC567" s="163">
        <f t="shared" si="273"/>
        <v>0</v>
      </c>
      <c r="AD567" s="163">
        <f t="shared" si="273"/>
        <v>0</v>
      </c>
      <c r="AE567" s="163">
        <f t="shared" si="273"/>
        <v>0</v>
      </c>
      <c r="AF567" s="163">
        <f t="shared" si="273"/>
        <v>0</v>
      </c>
      <c r="AG567" s="163">
        <f t="shared" si="273"/>
        <v>0</v>
      </c>
      <c r="AH567" s="163">
        <f t="shared" si="273"/>
        <v>0</v>
      </c>
      <c r="AI567" s="163">
        <f t="shared" si="273"/>
        <v>0</v>
      </c>
      <c r="AJ567" s="163">
        <f t="shared" si="273"/>
        <v>0</v>
      </c>
      <c r="AK567" s="163">
        <f t="shared" si="273"/>
        <v>0</v>
      </c>
      <c r="AL567" s="163">
        <f t="shared" si="273"/>
        <v>0</v>
      </c>
      <c r="AM567" s="163">
        <f t="shared" si="273"/>
        <v>0</v>
      </c>
      <c r="AN567" s="163">
        <f t="shared" si="273"/>
        <v>0</v>
      </c>
      <c r="AO567" s="163">
        <f t="shared" si="273"/>
        <v>0</v>
      </c>
      <c r="AP567" s="163">
        <f t="shared" si="273"/>
        <v>0</v>
      </c>
    </row>
    <row r="568" spans="1:42" x14ac:dyDescent="0.2">
      <c r="A568" s="27" t="s">
        <v>13</v>
      </c>
      <c r="C568" s="188">
        <f>C566*C567</f>
        <v>0</v>
      </c>
      <c r="D568" s="188">
        <f t="shared" ref="D568:AP568" si="274">D566*D567</f>
        <v>0</v>
      </c>
      <c r="E568" s="188">
        <f t="shared" si="274"/>
        <v>0</v>
      </c>
      <c r="F568" s="188">
        <f t="shared" si="274"/>
        <v>0</v>
      </c>
      <c r="G568" s="188">
        <f t="shared" si="274"/>
        <v>0</v>
      </c>
      <c r="H568" s="188">
        <f t="shared" si="274"/>
        <v>0</v>
      </c>
      <c r="I568" s="188">
        <f t="shared" si="274"/>
        <v>0</v>
      </c>
      <c r="J568" s="188">
        <f t="shared" si="274"/>
        <v>0</v>
      </c>
      <c r="K568" s="188">
        <f t="shared" si="274"/>
        <v>0</v>
      </c>
      <c r="L568" s="188">
        <f t="shared" si="274"/>
        <v>0</v>
      </c>
      <c r="M568" s="188">
        <f t="shared" si="274"/>
        <v>0</v>
      </c>
      <c r="N568" s="188">
        <f t="shared" si="274"/>
        <v>0</v>
      </c>
      <c r="O568" s="188">
        <f t="shared" si="274"/>
        <v>0</v>
      </c>
      <c r="P568" s="188">
        <f t="shared" si="274"/>
        <v>0</v>
      </c>
      <c r="Q568" s="188">
        <f t="shared" si="274"/>
        <v>0</v>
      </c>
      <c r="R568" s="188">
        <f t="shared" si="274"/>
        <v>0</v>
      </c>
      <c r="S568" s="188">
        <f t="shared" si="274"/>
        <v>0</v>
      </c>
      <c r="T568" s="188">
        <f t="shared" si="274"/>
        <v>0</v>
      </c>
      <c r="U568" s="188">
        <f t="shared" si="274"/>
        <v>0</v>
      </c>
      <c r="V568" s="188">
        <f t="shared" si="274"/>
        <v>0</v>
      </c>
      <c r="W568" s="188">
        <f t="shared" si="274"/>
        <v>0</v>
      </c>
      <c r="X568" s="188">
        <f t="shared" si="274"/>
        <v>0</v>
      </c>
      <c r="Y568" s="188">
        <f t="shared" si="274"/>
        <v>0</v>
      </c>
      <c r="Z568" s="188">
        <f t="shared" si="274"/>
        <v>0</v>
      </c>
      <c r="AA568" s="188">
        <f t="shared" si="274"/>
        <v>0</v>
      </c>
      <c r="AB568" s="188">
        <f t="shared" si="274"/>
        <v>0</v>
      </c>
      <c r="AC568" s="188">
        <f t="shared" si="274"/>
        <v>0</v>
      </c>
      <c r="AD568" s="188">
        <f t="shared" si="274"/>
        <v>0</v>
      </c>
      <c r="AE568" s="188">
        <f t="shared" si="274"/>
        <v>0</v>
      </c>
      <c r="AF568" s="188">
        <f t="shared" si="274"/>
        <v>0</v>
      </c>
      <c r="AG568" s="188">
        <f t="shared" si="274"/>
        <v>0</v>
      </c>
      <c r="AH568" s="188">
        <f t="shared" si="274"/>
        <v>0</v>
      </c>
      <c r="AI568" s="188">
        <f t="shared" si="274"/>
        <v>0</v>
      </c>
      <c r="AJ568" s="188">
        <f t="shared" si="274"/>
        <v>0</v>
      </c>
      <c r="AK568" s="188">
        <f t="shared" si="274"/>
        <v>0</v>
      </c>
      <c r="AL568" s="188">
        <f t="shared" si="274"/>
        <v>0</v>
      </c>
      <c r="AM568" s="188">
        <f t="shared" si="274"/>
        <v>0</v>
      </c>
      <c r="AN568" s="188">
        <f t="shared" si="274"/>
        <v>0</v>
      </c>
      <c r="AO568" s="188">
        <f t="shared" si="274"/>
        <v>0</v>
      </c>
      <c r="AP568" s="188">
        <f t="shared" si="274"/>
        <v>0</v>
      </c>
    </row>
    <row r="569" spans="1:42" x14ac:dyDescent="0.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spans="1:42" x14ac:dyDescent="0.2">
      <c r="A570" s="4" t="s">
        <v>13</v>
      </c>
      <c r="C570" s="193">
        <f>C556+C560+C564+C568</f>
        <v>0</v>
      </c>
      <c r="D570" s="193">
        <f t="shared" ref="D570:AP570" si="275">D556+D560+D564+D568</f>
        <v>0</v>
      </c>
      <c r="E570" s="193">
        <f t="shared" si="275"/>
        <v>0</v>
      </c>
      <c r="F570" s="193">
        <f t="shared" si="275"/>
        <v>0</v>
      </c>
      <c r="G570" s="193">
        <f t="shared" si="275"/>
        <v>0</v>
      </c>
      <c r="H570" s="193">
        <f t="shared" si="275"/>
        <v>0</v>
      </c>
      <c r="I570" s="193">
        <f t="shared" si="275"/>
        <v>0</v>
      </c>
      <c r="J570" s="193">
        <f t="shared" si="275"/>
        <v>0</v>
      </c>
      <c r="K570" s="193">
        <f t="shared" si="275"/>
        <v>0</v>
      </c>
      <c r="L570" s="193">
        <f t="shared" si="275"/>
        <v>0</v>
      </c>
      <c r="M570" s="193">
        <f t="shared" si="275"/>
        <v>0</v>
      </c>
      <c r="N570" s="193">
        <f t="shared" si="275"/>
        <v>0</v>
      </c>
      <c r="O570" s="193">
        <f t="shared" si="275"/>
        <v>0</v>
      </c>
      <c r="P570" s="193">
        <f t="shared" si="275"/>
        <v>0</v>
      </c>
      <c r="Q570" s="193">
        <f t="shared" si="275"/>
        <v>0</v>
      </c>
      <c r="R570" s="193">
        <f t="shared" si="275"/>
        <v>0</v>
      </c>
      <c r="S570" s="193">
        <f t="shared" si="275"/>
        <v>0</v>
      </c>
      <c r="T570" s="193">
        <f t="shared" si="275"/>
        <v>0</v>
      </c>
      <c r="U570" s="193">
        <f t="shared" si="275"/>
        <v>0</v>
      </c>
      <c r="V570" s="193">
        <f t="shared" si="275"/>
        <v>0</v>
      </c>
      <c r="W570" s="193">
        <f t="shared" si="275"/>
        <v>0</v>
      </c>
      <c r="X570" s="193">
        <f t="shared" si="275"/>
        <v>0</v>
      </c>
      <c r="Y570" s="193">
        <f t="shared" si="275"/>
        <v>0</v>
      </c>
      <c r="Z570" s="193">
        <f t="shared" si="275"/>
        <v>0</v>
      </c>
      <c r="AA570" s="193">
        <f t="shared" si="275"/>
        <v>0</v>
      </c>
      <c r="AB570" s="193">
        <f t="shared" si="275"/>
        <v>0</v>
      </c>
      <c r="AC570" s="193">
        <f t="shared" si="275"/>
        <v>0</v>
      </c>
      <c r="AD570" s="193">
        <f t="shared" si="275"/>
        <v>0</v>
      </c>
      <c r="AE570" s="193">
        <f t="shared" si="275"/>
        <v>0</v>
      </c>
      <c r="AF570" s="193">
        <f t="shared" si="275"/>
        <v>0</v>
      </c>
      <c r="AG570" s="193">
        <f t="shared" si="275"/>
        <v>0</v>
      </c>
      <c r="AH570" s="193">
        <f t="shared" si="275"/>
        <v>0</v>
      </c>
      <c r="AI570" s="193">
        <f t="shared" si="275"/>
        <v>0</v>
      </c>
      <c r="AJ570" s="193">
        <f t="shared" si="275"/>
        <v>0</v>
      </c>
      <c r="AK570" s="193">
        <f t="shared" si="275"/>
        <v>0</v>
      </c>
      <c r="AL570" s="193">
        <f t="shared" si="275"/>
        <v>0</v>
      </c>
      <c r="AM570" s="193">
        <f t="shared" si="275"/>
        <v>0</v>
      </c>
      <c r="AN570" s="193">
        <f t="shared" si="275"/>
        <v>0</v>
      </c>
      <c r="AO570" s="193">
        <f t="shared" si="275"/>
        <v>0</v>
      </c>
      <c r="AP570" s="193">
        <f t="shared" si="275"/>
        <v>0</v>
      </c>
    </row>
    <row r="572" spans="1:42" x14ac:dyDescent="0.2">
      <c r="A572" s="109" t="s">
        <v>23</v>
      </c>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row>
    <row r="573" spans="1:42" s="16" customFormat="1" x14ac:dyDescent="0.2">
      <c r="A573" s="23" t="s">
        <v>25</v>
      </c>
    </row>
    <row r="574" spans="1:42" s="16" customFormat="1" x14ac:dyDescent="0.2">
      <c r="A574" s="27" t="s">
        <v>28</v>
      </c>
      <c r="B574" s="166"/>
      <c r="C574" s="189">
        <f>IF(C592&lt;&gt;"N/A",C592,IF(C593&lt;&gt;"N/A",C593,C594+C575))</f>
        <v>0</v>
      </c>
      <c r="D574" s="366">
        <f t="shared" ref="D574:AP574" si="276">IF(D592&lt;&gt;"N/A",D592,IF(D593&lt;&gt;"N/A",D593,D594+D575))</f>
        <v>0</v>
      </c>
      <c r="E574" s="366">
        <f t="shared" si="276"/>
        <v>0</v>
      </c>
      <c r="F574" s="366">
        <f t="shared" si="276"/>
        <v>0</v>
      </c>
      <c r="G574" s="366">
        <f t="shared" si="276"/>
        <v>0</v>
      </c>
      <c r="H574" s="366">
        <f t="shared" si="276"/>
        <v>0</v>
      </c>
      <c r="I574" s="366">
        <f t="shared" si="276"/>
        <v>0</v>
      </c>
      <c r="J574" s="366">
        <f t="shared" si="276"/>
        <v>0</v>
      </c>
      <c r="K574" s="366">
        <f t="shared" si="276"/>
        <v>0</v>
      </c>
      <c r="L574" s="366">
        <f t="shared" si="276"/>
        <v>0</v>
      </c>
      <c r="M574" s="366">
        <f t="shared" si="276"/>
        <v>0</v>
      </c>
      <c r="N574" s="366">
        <f t="shared" si="276"/>
        <v>0</v>
      </c>
      <c r="O574" s="366">
        <f t="shared" si="276"/>
        <v>0</v>
      </c>
      <c r="P574" s="366">
        <f t="shared" si="276"/>
        <v>0</v>
      </c>
      <c r="Q574" s="366">
        <f t="shared" si="276"/>
        <v>0</v>
      </c>
      <c r="R574" s="366">
        <f t="shared" si="276"/>
        <v>0</v>
      </c>
      <c r="S574" s="366">
        <f t="shared" si="276"/>
        <v>0</v>
      </c>
      <c r="T574" s="366">
        <f t="shared" si="276"/>
        <v>0</v>
      </c>
      <c r="U574" s="366">
        <f t="shared" si="276"/>
        <v>0</v>
      </c>
      <c r="V574" s="366">
        <f t="shared" si="276"/>
        <v>0</v>
      </c>
      <c r="W574" s="366">
        <f t="shared" si="276"/>
        <v>0</v>
      </c>
      <c r="X574" s="366">
        <f t="shared" si="276"/>
        <v>0</v>
      </c>
      <c r="Y574" s="366">
        <f t="shared" si="276"/>
        <v>0</v>
      </c>
      <c r="Z574" s="366">
        <f t="shared" si="276"/>
        <v>0</v>
      </c>
      <c r="AA574" s="366">
        <f t="shared" si="276"/>
        <v>0</v>
      </c>
      <c r="AB574" s="366">
        <f t="shared" si="276"/>
        <v>0</v>
      </c>
      <c r="AC574" s="366">
        <f t="shared" si="276"/>
        <v>0</v>
      </c>
      <c r="AD574" s="366">
        <f t="shared" si="276"/>
        <v>0</v>
      </c>
      <c r="AE574" s="366">
        <f t="shared" si="276"/>
        <v>0</v>
      </c>
      <c r="AF574" s="366">
        <f t="shared" si="276"/>
        <v>0</v>
      </c>
      <c r="AG574" s="366">
        <f t="shared" si="276"/>
        <v>0</v>
      </c>
      <c r="AH574" s="366">
        <f t="shared" si="276"/>
        <v>0</v>
      </c>
      <c r="AI574" s="366">
        <f t="shared" si="276"/>
        <v>0</v>
      </c>
      <c r="AJ574" s="366">
        <f t="shared" si="276"/>
        <v>0</v>
      </c>
      <c r="AK574" s="366">
        <f t="shared" si="276"/>
        <v>0</v>
      </c>
      <c r="AL574" s="366">
        <f t="shared" si="276"/>
        <v>0</v>
      </c>
      <c r="AM574" s="366">
        <f t="shared" si="276"/>
        <v>0</v>
      </c>
      <c r="AN574" s="366">
        <f t="shared" si="276"/>
        <v>0</v>
      </c>
      <c r="AO574" s="366">
        <f t="shared" si="276"/>
        <v>0</v>
      </c>
      <c r="AP574" s="366">
        <f t="shared" si="276"/>
        <v>0</v>
      </c>
    </row>
    <row r="575" spans="1:42" s="16" customFormat="1" x14ac:dyDescent="0.2">
      <c r="A575" s="27" t="s">
        <v>195</v>
      </c>
      <c r="B575" s="162"/>
      <c r="C575" s="189">
        <f t="shared" ref="C575:AP575" si="277">IF(AND(C$2&lt;=term_tenor,C$2&lt;=analysis_period),B577*term_int_rate/100,0)</f>
        <v>0</v>
      </c>
      <c r="D575" s="189">
        <f t="shared" si="277"/>
        <v>0</v>
      </c>
      <c r="E575" s="189">
        <f t="shared" si="277"/>
        <v>0</v>
      </c>
      <c r="F575" s="189">
        <f t="shared" si="277"/>
        <v>0</v>
      </c>
      <c r="G575" s="189">
        <f t="shared" si="277"/>
        <v>0</v>
      </c>
      <c r="H575" s="189">
        <f t="shared" si="277"/>
        <v>0</v>
      </c>
      <c r="I575" s="189">
        <f t="shared" si="277"/>
        <v>0</v>
      </c>
      <c r="J575" s="189">
        <f t="shared" si="277"/>
        <v>0</v>
      </c>
      <c r="K575" s="189">
        <f t="shared" si="277"/>
        <v>0</v>
      </c>
      <c r="L575" s="189">
        <f t="shared" si="277"/>
        <v>0</v>
      </c>
      <c r="M575" s="189">
        <f t="shared" si="277"/>
        <v>0</v>
      </c>
      <c r="N575" s="189">
        <f t="shared" si="277"/>
        <v>0</v>
      </c>
      <c r="O575" s="189">
        <f t="shared" si="277"/>
        <v>0</v>
      </c>
      <c r="P575" s="189">
        <f t="shared" si="277"/>
        <v>0</v>
      </c>
      <c r="Q575" s="189">
        <f t="shared" si="277"/>
        <v>0</v>
      </c>
      <c r="R575" s="189">
        <f t="shared" si="277"/>
        <v>0</v>
      </c>
      <c r="S575" s="189">
        <f t="shared" si="277"/>
        <v>0</v>
      </c>
      <c r="T575" s="189">
        <f t="shared" si="277"/>
        <v>0</v>
      </c>
      <c r="U575" s="189">
        <f t="shared" si="277"/>
        <v>0</v>
      </c>
      <c r="V575" s="189">
        <f t="shared" si="277"/>
        <v>0</v>
      </c>
      <c r="W575" s="189">
        <f t="shared" si="277"/>
        <v>0</v>
      </c>
      <c r="X575" s="189">
        <f t="shared" si="277"/>
        <v>0</v>
      </c>
      <c r="Y575" s="189">
        <f t="shared" si="277"/>
        <v>0</v>
      </c>
      <c r="Z575" s="189">
        <f t="shared" si="277"/>
        <v>0</v>
      </c>
      <c r="AA575" s="189">
        <f t="shared" si="277"/>
        <v>0</v>
      </c>
      <c r="AB575" s="189">
        <f t="shared" si="277"/>
        <v>0</v>
      </c>
      <c r="AC575" s="189">
        <f t="shared" si="277"/>
        <v>0</v>
      </c>
      <c r="AD575" s="189">
        <f t="shared" si="277"/>
        <v>0</v>
      </c>
      <c r="AE575" s="189">
        <f t="shared" si="277"/>
        <v>0</v>
      </c>
      <c r="AF575" s="189">
        <f t="shared" si="277"/>
        <v>0</v>
      </c>
      <c r="AG575" s="189">
        <f t="shared" si="277"/>
        <v>0</v>
      </c>
      <c r="AH575" s="189">
        <f t="shared" si="277"/>
        <v>0</v>
      </c>
      <c r="AI575" s="189">
        <f t="shared" si="277"/>
        <v>0</v>
      </c>
      <c r="AJ575" s="189">
        <f t="shared" si="277"/>
        <v>0</v>
      </c>
      <c r="AK575" s="189">
        <f t="shared" si="277"/>
        <v>0</v>
      </c>
      <c r="AL575" s="189">
        <f t="shared" si="277"/>
        <v>0</v>
      </c>
      <c r="AM575" s="189">
        <f t="shared" si="277"/>
        <v>0</v>
      </c>
      <c r="AN575" s="189">
        <f t="shared" si="277"/>
        <v>0</v>
      </c>
      <c r="AO575" s="189">
        <f t="shared" si="277"/>
        <v>0</v>
      </c>
      <c r="AP575" s="189">
        <f t="shared" si="277"/>
        <v>0</v>
      </c>
    </row>
    <row r="576" spans="1:42" s="16" customFormat="1" x14ac:dyDescent="0.2">
      <c r="A576" s="27" t="s">
        <v>194</v>
      </c>
      <c r="B576" s="166"/>
      <c r="C576" s="189">
        <f t="shared" ref="C576:AP576" si="278">IF(C594&lt;&gt;"N/A",C594,IF(C$2&gt;loan_moratorium,C574-C575,0))</f>
        <v>0</v>
      </c>
      <c r="D576" s="189">
        <f t="shared" si="278"/>
        <v>0</v>
      </c>
      <c r="E576" s="189">
        <f t="shared" si="278"/>
        <v>0</v>
      </c>
      <c r="F576" s="189">
        <f t="shared" si="278"/>
        <v>0</v>
      </c>
      <c r="G576" s="189">
        <f t="shared" si="278"/>
        <v>0</v>
      </c>
      <c r="H576" s="189">
        <f t="shared" si="278"/>
        <v>0</v>
      </c>
      <c r="I576" s="189">
        <f t="shared" si="278"/>
        <v>0</v>
      </c>
      <c r="J576" s="189">
        <f t="shared" si="278"/>
        <v>0</v>
      </c>
      <c r="K576" s="189">
        <f t="shared" si="278"/>
        <v>0</v>
      </c>
      <c r="L576" s="189">
        <f t="shared" si="278"/>
        <v>0</v>
      </c>
      <c r="M576" s="189">
        <f t="shared" si="278"/>
        <v>0</v>
      </c>
      <c r="N576" s="189">
        <f t="shared" si="278"/>
        <v>0</v>
      </c>
      <c r="O576" s="189">
        <f t="shared" si="278"/>
        <v>0</v>
      </c>
      <c r="P576" s="189">
        <f t="shared" si="278"/>
        <v>0</v>
      </c>
      <c r="Q576" s="189">
        <f t="shared" si="278"/>
        <v>0</v>
      </c>
      <c r="R576" s="189">
        <f t="shared" si="278"/>
        <v>0</v>
      </c>
      <c r="S576" s="189">
        <f t="shared" si="278"/>
        <v>0</v>
      </c>
      <c r="T576" s="189">
        <f t="shared" si="278"/>
        <v>0</v>
      </c>
      <c r="U576" s="189">
        <f t="shared" si="278"/>
        <v>0</v>
      </c>
      <c r="V576" s="189">
        <f t="shared" si="278"/>
        <v>0</v>
      </c>
      <c r="W576" s="189">
        <f t="shared" si="278"/>
        <v>0</v>
      </c>
      <c r="X576" s="189">
        <f t="shared" si="278"/>
        <v>0</v>
      </c>
      <c r="Y576" s="189">
        <f t="shared" si="278"/>
        <v>0</v>
      </c>
      <c r="Z576" s="189">
        <f t="shared" si="278"/>
        <v>0</v>
      </c>
      <c r="AA576" s="189">
        <f t="shared" si="278"/>
        <v>0</v>
      </c>
      <c r="AB576" s="189">
        <f t="shared" si="278"/>
        <v>0</v>
      </c>
      <c r="AC576" s="189">
        <f t="shared" si="278"/>
        <v>0</v>
      </c>
      <c r="AD576" s="189">
        <f t="shared" si="278"/>
        <v>0</v>
      </c>
      <c r="AE576" s="189">
        <f t="shared" si="278"/>
        <v>0</v>
      </c>
      <c r="AF576" s="189">
        <f t="shared" si="278"/>
        <v>0</v>
      </c>
      <c r="AG576" s="189">
        <f t="shared" si="278"/>
        <v>0</v>
      </c>
      <c r="AH576" s="189">
        <f t="shared" si="278"/>
        <v>0</v>
      </c>
      <c r="AI576" s="189">
        <f t="shared" si="278"/>
        <v>0</v>
      </c>
      <c r="AJ576" s="189">
        <f t="shared" si="278"/>
        <v>0</v>
      </c>
      <c r="AK576" s="189">
        <f t="shared" si="278"/>
        <v>0</v>
      </c>
      <c r="AL576" s="189">
        <f t="shared" si="278"/>
        <v>0</v>
      </c>
      <c r="AM576" s="189">
        <f t="shared" si="278"/>
        <v>0</v>
      </c>
      <c r="AN576" s="189">
        <f t="shared" si="278"/>
        <v>0</v>
      </c>
      <c r="AO576" s="189">
        <f t="shared" si="278"/>
        <v>0</v>
      </c>
      <c r="AP576" s="189">
        <f t="shared" si="278"/>
        <v>0</v>
      </c>
    </row>
    <row r="577" spans="1:42" s="16" customFormat="1" x14ac:dyDescent="0.2">
      <c r="A577" s="27" t="s">
        <v>267</v>
      </c>
      <c r="B577" s="194">
        <f>IF(DebtPercent="Calculated",B588,B589)</f>
        <v>0</v>
      </c>
      <c r="C577" s="194">
        <f>B577-C576</f>
        <v>0</v>
      </c>
      <c r="D577" s="194">
        <f t="shared" ref="D577:AP577" si="279">C577-D576</f>
        <v>0</v>
      </c>
      <c r="E577" s="194">
        <f t="shared" si="279"/>
        <v>0</v>
      </c>
      <c r="F577" s="194">
        <f t="shared" si="279"/>
        <v>0</v>
      </c>
      <c r="G577" s="194">
        <f t="shared" si="279"/>
        <v>0</v>
      </c>
      <c r="H577" s="194">
        <f t="shared" si="279"/>
        <v>0</v>
      </c>
      <c r="I577" s="194">
        <f t="shared" si="279"/>
        <v>0</v>
      </c>
      <c r="J577" s="194">
        <f t="shared" si="279"/>
        <v>0</v>
      </c>
      <c r="K577" s="194">
        <f t="shared" si="279"/>
        <v>0</v>
      </c>
      <c r="L577" s="194">
        <f t="shared" si="279"/>
        <v>0</v>
      </c>
      <c r="M577" s="194">
        <f t="shared" si="279"/>
        <v>0</v>
      </c>
      <c r="N577" s="194">
        <f t="shared" si="279"/>
        <v>0</v>
      </c>
      <c r="O577" s="194">
        <f t="shared" si="279"/>
        <v>0</v>
      </c>
      <c r="P577" s="194">
        <f t="shared" si="279"/>
        <v>0</v>
      </c>
      <c r="Q577" s="194">
        <f t="shared" si="279"/>
        <v>0</v>
      </c>
      <c r="R577" s="194">
        <f t="shared" si="279"/>
        <v>0</v>
      </c>
      <c r="S577" s="194">
        <f t="shared" si="279"/>
        <v>0</v>
      </c>
      <c r="T577" s="194">
        <f t="shared" si="279"/>
        <v>0</v>
      </c>
      <c r="U577" s="194">
        <f t="shared" si="279"/>
        <v>0</v>
      </c>
      <c r="V577" s="194">
        <f t="shared" si="279"/>
        <v>0</v>
      </c>
      <c r="W577" s="194">
        <f t="shared" si="279"/>
        <v>0</v>
      </c>
      <c r="X577" s="194">
        <f t="shared" si="279"/>
        <v>0</v>
      </c>
      <c r="Y577" s="194">
        <f t="shared" si="279"/>
        <v>0</v>
      </c>
      <c r="Z577" s="194">
        <f t="shared" si="279"/>
        <v>0</v>
      </c>
      <c r="AA577" s="194">
        <f t="shared" si="279"/>
        <v>0</v>
      </c>
      <c r="AB577" s="194">
        <f t="shared" si="279"/>
        <v>0</v>
      </c>
      <c r="AC577" s="194">
        <f t="shared" si="279"/>
        <v>0</v>
      </c>
      <c r="AD577" s="194">
        <f t="shared" si="279"/>
        <v>0</v>
      </c>
      <c r="AE577" s="194">
        <f t="shared" si="279"/>
        <v>0</v>
      </c>
      <c r="AF577" s="194">
        <f t="shared" si="279"/>
        <v>0</v>
      </c>
      <c r="AG577" s="194">
        <f t="shared" si="279"/>
        <v>0</v>
      </c>
      <c r="AH577" s="194">
        <f t="shared" si="279"/>
        <v>0</v>
      </c>
      <c r="AI577" s="194">
        <f t="shared" si="279"/>
        <v>0</v>
      </c>
      <c r="AJ577" s="194">
        <f t="shared" si="279"/>
        <v>0</v>
      </c>
      <c r="AK577" s="194">
        <f t="shared" si="279"/>
        <v>0</v>
      </c>
      <c r="AL577" s="194">
        <f t="shared" si="279"/>
        <v>0</v>
      </c>
      <c r="AM577" s="194">
        <f t="shared" si="279"/>
        <v>0</v>
      </c>
      <c r="AN577" s="194">
        <f t="shared" si="279"/>
        <v>0</v>
      </c>
      <c r="AO577" s="194">
        <f t="shared" si="279"/>
        <v>0</v>
      </c>
      <c r="AP577" s="194">
        <f t="shared" si="279"/>
        <v>0</v>
      </c>
    </row>
    <row r="578" spans="1:42" s="16" customFormat="1" x14ac:dyDescent="0.2">
      <c r="A578" s="9"/>
      <c r="B578" s="194"/>
      <c r="C578" s="188"/>
    </row>
    <row r="579" spans="1:42" s="16" customFormat="1" x14ac:dyDescent="0.2">
      <c r="A579" s="23" t="s">
        <v>273</v>
      </c>
    </row>
    <row r="580" spans="1:42" s="16" customFormat="1" x14ac:dyDescent="0.2">
      <c r="A580" s="27" t="s">
        <v>30</v>
      </c>
      <c r="B580" s="166"/>
      <c r="C580" s="189">
        <f t="shared" ref="C580:AP580" si="280">IF(AND(C$2&lt;=term_tenor,C$2&lt;=analysis_period),C64,0)</f>
        <v>0</v>
      </c>
      <c r="D580" s="189">
        <f t="shared" si="280"/>
        <v>0</v>
      </c>
      <c r="E580" s="189">
        <f t="shared" si="280"/>
        <v>0</v>
      </c>
      <c r="F580" s="189">
        <f t="shared" si="280"/>
        <v>0</v>
      </c>
      <c r="G580" s="189">
        <f t="shared" si="280"/>
        <v>0</v>
      </c>
      <c r="H580" s="189">
        <f t="shared" si="280"/>
        <v>0</v>
      </c>
      <c r="I580" s="189">
        <f t="shared" si="280"/>
        <v>0</v>
      </c>
      <c r="J580" s="189">
        <f t="shared" si="280"/>
        <v>0</v>
      </c>
      <c r="K580" s="189">
        <f t="shared" si="280"/>
        <v>0</v>
      </c>
      <c r="L580" s="189">
        <f t="shared" si="280"/>
        <v>0</v>
      </c>
      <c r="M580" s="189">
        <f t="shared" si="280"/>
        <v>0</v>
      </c>
      <c r="N580" s="189">
        <f t="shared" si="280"/>
        <v>0</v>
      </c>
      <c r="O580" s="189">
        <f t="shared" si="280"/>
        <v>0</v>
      </c>
      <c r="P580" s="189">
        <f t="shared" si="280"/>
        <v>0</v>
      </c>
      <c r="Q580" s="189">
        <f t="shared" si="280"/>
        <v>0</v>
      </c>
      <c r="R580" s="189">
        <f t="shared" si="280"/>
        <v>0</v>
      </c>
      <c r="S580" s="189">
        <f t="shared" si="280"/>
        <v>0</v>
      </c>
      <c r="T580" s="189">
        <f t="shared" si="280"/>
        <v>0</v>
      </c>
      <c r="U580" s="189">
        <f t="shared" si="280"/>
        <v>0</v>
      </c>
      <c r="V580" s="189">
        <f t="shared" si="280"/>
        <v>0</v>
      </c>
      <c r="W580" s="189">
        <f t="shared" si="280"/>
        <v>0</v>
      </c>
      <c r="X580" s="189">
        <f t="shared" si="280"/>
        <v>0</v>
      </c>
      <c r="Y580" s="189">
        <f t="shared" si="280"/>
        <v>0</v>
      </c>
      <c r="Z580" s="189">
        <f t="shared" si="280"/>
        <v>0</v>
      </c>
      <c r="AA580" s="189">
        <f t="shared" si="280"/>
        <v>0</v>
      </c>
      <c r="AB580" s="189">
        <f t="shared" si="280"/>
        <v>0</v>
      </c>
      <c r="AC580" s="189">
        <f t="shared" si="280"/>
        <v>0</v>
      </c>
      <c r="AD580" s="189">
        <f t="shared" si="280"/>
        <v>0</v>
      </c>
      <c r="AE580" s="189">
        <f t="shared" si="280"/>
        <v>0</v>
      </c>
      <c r="AF580" s="189">
        <f t="shared" si="280"/>
        <v>0</v>
      </c>
      <c r="AG580" s="189">
        <f t="shared" si="280"/>
        <v>0</v>
      </c>
      <c r="AH580" s="189">
        <f t="shared" si="280"/>
        <v>0</v>
      </c>
      <c r="AI580" s="189">
        <f t="shared" si="280"/>
        <v>0</v>
      </c>
      <c r="AJ580" s="189">
        <f t="shared" si="280"/>
        <v>0</v>
      </c>
      <c r="AK580" s="189">
        <f t="shared" si="280"/>
        <v>0</v>
      </c>
      <c r="AL580" s="189">
        <f t="shared" si="280"/>
        <v>0</v>
      </c>
      <c r="AM580" s="189">
        <f t="shared" si="280"/>
        <v>0</v>
      </c>
      <c r="AN580" s="189">
        <f t="shared" si="280"/>
        <v>0</v>
      </c>
      <c r="AO580" s="189">
        <f t="shared" si="280"/>
        <v>0</v>
      </c>
      <c r="AP580" s="189">
        <f t="shared" si="280"/>
        <v>0</v>
      </c>
    </row>
    <row r="581" spans="1:42" s="16" customFormat="1" x14ac:dyDescent="0.2">
      <c r="A581" s="41" t="s">
        <v>323</v>
      </c>
      <c r="B581" s="166"/>
      <c r="C581" s="162">
        <f t="shared" ref="C581:AP581" si="281">IF(AND(C$2&lt;=term_tenor,C$2&lt;=analysis_period),-C614-C620-C652-C684,0)</f>
        <v>0</v>
      </c>
      <c r="D581" s="162">
        <f t="shared" si="281"/>
        <v>0</v>
      </c>
      <c r="E581" s="162">
        <f t="shared" si="281"/>
        <v>0</v>
      </c>
      <c r="F581" s="162">
        <f t="shared" si="281"/>
        <v>0</v>
      </c>
      <c r="G581" s="162">
        <f t="shared" si="281"/>
        <v>0</v>
      </c>
      <c r="H581" s="162">
        <f t="shared" si="281"/>
        <v>0</v>
      </c>
      <c r="I581" s="162">
        <f t="shared" si="281"/>
        <v>0</v>
      </c>
      <c r="J581" s="162">
        <f t="shared" si="281"/>
        <v>0</v>
      </c>
      <c r="K581" s="162">
        <f t="shared" si="281"/>
        <v>0</v>
      </c>
      <c r="L581" s="162">
        <f t="shared" si="281"/>
        <v>0</v>
      </c>
      <c r="M581" s="162">
        <f t="shared" si="281"/>
        <v>0</v>
      </c>
      <c r="N581" s="162">
        <f t="shared" si="281"/>
        <v>0</v>
      </c>
      <c r="O581" s="162">
        <f t="shared" si="281"/>
        <v>0</v>
      </c>
      <c r="P581" s="162">
        <f t="shared" si="281"/>
        <v>0</v>
      </c>
      <c r="Q581" s="162">
        <f t="shared" si="281"/>
        <v>0</v>
      </c>
      <c r="R581" s="162">
        <f t="shared" si="281"/>
        <v>0</v>
      </c>
      <c r="S581" s="162">
        <f t="shared" si="281"/>
        <v>0</v>
      </c>
      <c r="T581" s="162">
        <f t="shared" si="281"/>
        <v>0</v>
      </c>
      <c r="U581" s="162">
        <f t="shared" si="281"/>
        <v>0</v>
      </c>
      <c r="V581" s="162">
        <f t="shared" si="281"/>
        <v>0</v>
      </c>
      <c r="W581" s="162">
        <f t="shared" si="281"/>
        <v>0</v>
      </c>
      <c r="X581" s="162">
        <f t="shared" si="281"/>
        <v>0</v>
      </c>
      <c r="Y581" s="162">
        <f t="shared" si="281"/>
        <v>0</v>
      </c>
      <c r="Z581" s="162">
        <f t="shared" si="281"/>
        <v>0</v>
      </c>
      <c r="AA581" s="162">
        <f t="shared" si="281"/>
        <v>0</v>
      </c>
      <c r="AB581" s="162">
        <f t="shared" si="281"/>
        <v>0</v>
      </c>
      <c r="AC581" s="162">
        <f t="shared" si="281"/>
        <v>0</v>
      </c>
      <c r="AD581" s="162">
        <f t="shared" si="281"/>
        <v>0</v>
      </c>
      <c r="AE581" s="162">
        <f t="shared" si="281"/>
        <v>0</v>
      </c>
      <c r="AF581" s="162">
        <f t="shared" si="281"/>
        <v>0</v>
      </c>
      <c r="AG581" s="162">
        <f t="shared" si="281"/>
        <v>0</v>
      </c>
      <c r="AH581" s="162">
        <f t="shared" si="281"/>
        <v>0</v>
      </c>
      <c r="AI581" s="162">
        <f t="shared" si="281"/>
        <v>0</v>
      </c>
      <c r="AJ581" s="162">
        <f t="shared" si="281"/>
        <v>0</v>
      </c>
      <c r="AK581" s="162">
        <f t="shared" si="281"/>
        <v>0</v>
      </c>
      <c r="AL581" s="162">
        <f t="shared" si="281"/>
        <v>0</v>
      </c>
      <c r="AM581" s="162">
        <f t="shared" si="281"/>
        <v>0</v>
      </c>
      <c r="AN581" s="162">
        <f t="shared" si="281"/>
        <v>0</v>
      </c>
      <c r="AO581" s="162">
        <f t="shared" si="281"/>
        <v>0</v>
      </c>
      <c r="AP581" s="162">
        <f t="shared" si="281"/>
        <v>0</v>
      </c>
    </row>
    <row r="582" spans="1:42" s="16" customFormat="1" x14ac:dyDescent="0.2">
      <c r="A582" s="27" t="s">
        <v>275</v>
      </c>
      <c r="B582" s="189"/>
      <c r="C582" s="189">
        <f>SUM(C580:C581)</f>
        <v>0</v>
      </c>
      <c r="D582" s="189">
        <f t="shared" ref="D582:AP582" si="282">SUM(D580:D581)</f>
        <v>0</v>
      </c>
      <c r="E582" s="189">
        <f t="shared" si="282"/>
        <v>0</v>
      </c>
      <c r="F582" s="189">
        <f t="shared" si="282"/>
        <v>0</v>
      </c>
      <c r="G582" s="189">
        <f t="shared" si="282"/>
        <v>0</v>
      </c>
      <c r="H582" s="189">
        <f t="shared" si="282"/>
        <v>0</v>
      </c>
      <c r="I582" s="189">
        <f t="shared" si="282"/>
        <v>0</v>
      </c>
      <c r="J582" s="189">
        <f t="shared" si="282"/>
        <v>0</v>
      </c>
      <c r="K582" s="189">
        <f t="shared" si="282"/>
        <v>0</v>
      </c>
      <c r="L582" s="189">
        <f t="shared" si="282"/>
        <v>0</v>
      </c>
      <c r="M582" s="189">
        <f t="shared" si="282"/>
        <v>0</v>
      </c>
      <c r="N582" s="189">
        <f t="shared" si="282"/>
        <v>0</v>
      </c>
      <c r="O582" s="189">
        <f t="shared" si="282"/>
        <v>0</v>
      </c>
      <c r="P582" s="189">
        <f t="shared" si="282"/>
        <v>0</v>
      </c>
      <c r="Q582" s="189">
        <f t="shared" si="282"/>
        <v>0</v>
      </c>
      <c r="R582" s="189">
        <f t="shared" si="282"/>
        <v>0</v>
      </c>
      <c r="S582" s="189">
        <f t="shared" si="282"/>
        <v>0</v>
      </c>
      <c r="T582" s="189">
        <f t="shared" si="282"/>
        <v>0</v>
      </c>
      <c r="U582" s="189">
        <f t="shared" si="282"/>
        <v>0</v>
      </c>
      <c r="V582" s="189">
        <f t="shared" si="282"/>
        <v>0</v>
      </c>
      <c r="W582" s="189">
        <f t="shared" si="282"/>
        <v>0</v>
      </c>
      <c r="X582" s="189">
        <f t="shared" si="282"/>
        <v>0</v>
      </c>
      <c r="Y582" s="189">
        <f t="shared" si="282"/>
        <v>0</v>
      </c>
      <c r="Z582" s="189">
        <f t="shared" si="282"/>
        <v>0</v>
      </c>
      <c r="AA582" s="189">
        <f t="shared" si="282"/>
        <v>0</v>
      </c>
      <c r="AB582" s="189">
        <f t="shared" si="282"/>
        <v>0</v>
      </c>
      <c r="AC582" s="189">
        <f t="shared" si="282"/>
        <v>0</v>
      </c>
      <c r="AD582" s="189">
        <f t="shared" si="282"/>
        <v>0</v>
      </c>
      <c r="AE582" s="189">
        <f t="shared" si="282"/>
        <v>0</v>
      </c>
      <c r="AF582" s="189">
        <f t="shared" si="282"/>
        <v>0</v>
      </c>
      <c r="AG582" s="189">
        <f t="shared" si="282"/>
        <v>0</v>
      </c>
      <c r="AH582" s="189">
        <f t="shared" si="282"/>
        <v>0</v>
      </c>
      <c r="AI582" s="189">
        <f t="shared" si="282"/>
        <v>0</v>
      </c>
      <c r="AJ582" s="189">
        <f t="shared" si="282"/>
        <v>0</v>
      </c>
      <c r="AK582" s="189">
        <f t="shared" si="282"/>
        <v>0</v>
      </c>
      <c r="AL582" s="189">
        <f t="shared" si="282"/>
        <v>0</v>
      </c>
      <c r="AM582" s="189">
        <f t="shared" si="282"/>
        <v>0</v>
      </c>
      <c r="AN582" s="189">
        <f t="shared" si="282"/>
        <v>0</v>
      </c>
      <c r="AO582" s="189">
        <f t="shared" si="282"/>
        <v>0</v>
      </c>
      <c r="AP582" s="189">
        <f t="shared" si="282"/>
        <v>0</v>
      </c>
    </row>
    <row r="583" spans="1:42" s="16" customFormat="1" x14ac:dyDescent="0.2">
      <c r="A583" s="27" t="s">
        <v>276</v>
      </c>
      <c r="B583" s="189"/>
      <c r="C583" s="268">
        <f>IF(AND(C$2&lt;=term_tenor,C$2&lt;=analysis_period),1/(1+term_int_rate/100),0)</f>
        <v>0</v>
      </c>
      <c r="D583" s="268">
        <f t="shared" ref="D583:AP583" si="283">IF(AND(C$2&lt;=term_tenor,C$2&lt;=analysis_period),C583/(1+term_int_rate/100),0)</f>
        <v>0</v>
      </c>
      <c r="E583" s="268">
        <f t="shared" si="283"/>
        <v>0</v>
      </c>
      <c r="F583" s="268">
        <f t="shared" si="283"/>
        <v>0</v>
      </c>
      <c r="G583" s="268">
        <f t="shared" si="283"/>
        <v>0</v>
      </c>
      <c r="H583" s="268">
        <f t="shared" si="283"/>
        <v>0</v>
      </c>
      <c r="I583" s="268">
        <f t="shared" si="283"/>
        <v>0</v>
      </c>
      <c r="J583" s="268">
        <f t="shared" si="283"/>
        <v>0</v>
      </c>
      <c r="K583" s="268">
        <f t="shared" si="283"/>
        <v>0</v>
      </c>
      <c r="L583" s="268">
        <f t="shared" si="283"/>
        <v>0</v>
      </c>
      <c r="M583" s="268">
        <f t="shared" si="283"/>
        <v>0</v>
      </c>
      <c r="N583" s="268">
        <f t="shared" si="283"/>
        <v>0</v>
      </c>
      <c r="O583" s="268">
        <f t="shared" si="283"/>
        <v>0</v>
      </c>
      <c r="P583" s="268">
        <f t="shared" si="283"/>
        <v>0</v>
      </c>
      <c r="Q583" s="268">
        <f t="shared" si="283"/>
        <v>0</v>
      </c>
      <c r="R583" s="268">
        <f t="shared" si="283"/>
        <v>0</v>
      </c>
      <c r="S583" s="268">
        <f t="shared" si="283"/>
        <v>0</v>
      </c>
      <c r="T583" s="268">
        <f t="shared" si="283"/>
        <v>0</v>
      </c>
      <c r="U583" s="268">
        <f t="shared" si="283"/>
        <v>0</v>
      </c>
      <c r="V583" s="268">
        <f t="shared" si="283"/>
        <v>0</v>
      </c>
      <c r="W583" s="268">
        <f t="shared" si="283"/>
        <v>0</v>
      </c>
      <c r="X583" s="268">
        <f t="shared" si="283"/>
        <v>0</v>
      </c>
      <c r="Y583" s="268">
        <f t="shared" si="283"/>
        <v>0</v>
      </c>
      <c r="Z583" s="268">
        <f t="shared" si="283"/>
        <v>0</v>
      </c>
      <c r="AA583" s="268">
        <f t="shared" si="283"/>
        <v>0</v>
      </c>
      <c r="AB583" s="268">
        <f t="shared" si="283"/>
        <v>0</v>
      </c>
      <c r="AC583" s="268">
        <f t="shared" si="283"/>
        <v>0</v>
      </c>
      <c r="AD583" s="268">
        <f t="shared" si="283"/>
        <v>0</v>
      </c>
      <c r="AE583" s="268">
        <f t="shared" si="283"/>
        <v>0</v>
      </c>
      <c r="AF583" s="268">
        <f t="shared" si="283"/>
        <v>0</v>
      </c>
      <c r="AG583" s="268">
        <f t="shared" si="283"/>
        <v>0</v>
      </c>
      <c r="AH583" s="268">
        <f t="shared" si="283"/>
        <v>0</v>
      </c>
      <c r="AI583" s="268">
        <f t="shared" si="283"/>
        <v>0</v>
      </c>
      <c r="AJ583" s="268">
        <f t="shared" si="283"/>
        <v>0</v>
      </c>
      <c r="AK583" s="268">
        <f t="shared" si="283"/>
        <v>0</v>
      </c>
      <c r="AL583" s="268">
        <f t="shared" si="283"/>
        <v>0</v>
      </c>
      <c r="AM583" s="268">
        <f t="shared" si="283"/>
        <v>0</v>
      </c>
      <c r="AN583" s="268">
        <f t="shared" si="283"/>
        <v>0</v>
      </c>
      <c r="AO583" s="268">
        <f t="shared" si="283"/>
        <v>0</v>
      </c>
      <c r="AP583" s="268">
        <f t="shared" si="283"/>
        <v>0</v>
      </c>
    </row>
    <row r="584" spans="1:42" s="16" customFormat="1" x14ac:dyDescent="0.2">
      <c r="A584" s="27" t="s">
        <v>274</v>
      </c>
      <c r="B584" s="189"/>
      <c r="C584" s="189">
        <f>C582*C583</f>
        <v>0</v>
      </c>
      <c r="D584" s="189">
        <f t="shared" ref="D584:AP584" si="284">D582*D583</f>
        <v>0</v>
      </c>
      <c r="E584" s="189">
        <f t="shared" si="284"/>
        <v>0</v>
      </c>
      <c r="F584" s="189">
        <f t="shared" si="284"/>
        <v>0</v>
      </c>
      <c r="G584" s="189">
        <f t="shared" si="284"/>
        <v>0</v>
      </c>
      <c r="H584" s="189">
        <f t="shared" si="284"/>
        <v>0</v>
      </c>
      <c r="I584" s="189">
        <f t="shared" si="284"/>
        <v>0</v>
      </c>
      <c r="J584" s="189">
        <f t="shared" si="284"/>
        <v>0</v>
      </c>
      <c r="K584" s="189">
        <f t="shared" si="284"/>
        <v>0</v>
      </c>
      <c r="L584" s="189">
        <f t="shared" si="284"/>
        <v>0</v>
      </c>
      <c r="M584" s="189">
        <f t="shared" si="284"/>
        <v>0</v>
      </c>
      <c r="N584" s="189">
        <f t="shared" si="284"/>
        <v>0</v>
      </c>
      <c r="O584" s="189">
        <f t="shared" si="284"/>
        <v>0</v>
      </c>
      <c r="P584" s="189">
        <f t="shared" si="284"/>
        <v>0</v>
      </c>
      <c r="Q584" s="189">
        <f t="shared" si="284"/>
        <v>0</v>
      </c>
      <c r="R584" s="189">
        <f t="shared" si="284"/>
        <v>0</v>
      </c>
      <c r="S584" s="189">
        <f t="shared" si="284"/>
        <v>0</v>
      </c>
      <c r="T584" s="189">
        <f t="shared" si="284"/>
        <v>0</v>
      </c>
      <c r="U584" s="189">
        <f t="shared" si="284"/>
        <v>0</v>
      </c>
      <c r="V584" s="189">
        <f t="shared" si="284"/>
        <v>0</v>
      </c>
      <c r="W584" s="189">
        <f t="shared" si="284"/>
        <v>0</v>
      </c>
      <c r="X584" s="189">
        <f t="shared" si="284"/>
        <v>0</v>
      </c>
      <c r="Y584" s="189">
        <f t="shared" si="284"/>
        <v>0</v>
      </c>
      <c r="Z584" s="189">
        <f t="shared" si="284"/>
        <v>0</v>
      </c>
      <c r="AA584" s="189">
        <f t="shared" si="284"/>
        <v>0</v>
      </c>
      <c r="AB584" s="189">
        <f t="shared" si="284"/>
        <v>0</v>
      </c>
      <c r="AC584" s="189">
        <f t="shared" si="284"/>
        <v>0</v>
      </c>
      <c r="AD584" s="189">
        <f t="shared" si="284"/>
        <v>0</v>
      </c>
      <c r="AE584" s="189">
        <f t="shared" si="284"/>
        <v>0</v>
      </c>
      <c r="AF584" s="189">
        <f t="shared" si="284"/>
        <v>0</v>
      </c>
      <c r="AG584" s="189">
        <f t="shared" si="284"/>
        <v>0</v>
      </c>
      <c r="AH584" s="189">
        <f t="shared" si="284"/>
        <v>0</v>
      </c>
      <c r="AI584" s="189">
        <f t="shared" si="284"/>
        <v>0</v>
      </c>
      <c r="AJ584" s="189">
        <f t="shared" si="284"/>
        <v>0</v>
      </c>
      <c r="AK584" s="189">
        <f t="shared" si="284"/>
        <v>0</v>
      </c>
      <c r="AL584" s="189">
        <f t="shared" si="284"/>
        <v>0</v>
      </c>
      <c r="AM584" s="189">
        <f t="shared" si="284"/>
        <v>0</v>
      </c>
      <c r="AN584" s="189">
        <f t="shared" si="284"/>
        <v>0</v>
      </c>
      <c r="AO584" s="189">
        <f t="shared" si="284"/>
        <v>0</v>
      </c>
      <c r="AP584" s="189">
        <f t="shared" si="284"/>
        <v>0</v>
      </c>
    </row>
    <row r="585" spans="1:42" s="16" customFormat="1" x14ac:dyDescent="0.2">
      <c r="A585" s="27"/>
      <c r="B585" s="189"/>
      <c r="C585" s="189"/>
      <c r="D585" s="189"/>
      <c r="E585" s="189"/>
      <c r="F585" s="189"/>
      <c r="G585" s="189"/>
      <c r="H585" s="189"/>
      <c r="I585" s="189"/>
      <c r="J585" s="189"/>
      <c r="K585" s="189"/>
      <c r="L585" s="189"/>
      <c r="M585" s="189"/>
      <c r="N585" s="189"/>
      <c r="O585" s="189"/>
      <c r="P585" s="189"/>
      <c r="Q585" s="189"/>
      <c r="R585" s="189"/>
      <c r="S585" s="189"/>
      <c r="T585" s="189"/>
      <c r="U585" s="189"/>
      <c r="V585" s="189"/>
      <c r="W585" s="189"/>
      <c r="X585" s="189"/>
      <c r="Y585" s="189"/>
      <c r="Z585" s="189"/>
      <c r="AA585" s="189"/>
      <c r="AB585" s="189"/>
      <c r="AC585" s="189"/>
      <c r="AD585" s="189"/>
      <c r="AE585" s="189"/>
      <c r="AF585" s="189"/>
      <c r="AG585" s="189"/>
      <c r="AH585" s="189"/>
      <c r="AI585" s="189"/>
      <c r="AJ585" s="189"/>
      <c r="AK585" s="189"/>
      <c r="AL585" s="189"/>
      <c r="AM585" s="189"/>
      <c r="AN585" s="189"/>
      <c r="AO585" s="189"/>
      <c r="AP585" s="189"/>
    </row>
    <row r="586" spans="1:42" s="16" customFormat="1" x14ac:dyDescent="0.2">
      <c r="A586" s="23" t="s">
        <v>268</v>
      </c>
      <c r="B586" s="189"/>
      <c r="C586" s="152"/>
      <c r="D586" s="152"/>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c r="AA586" s="152"/>
      <c r="AB586" s="152"/>
      <c r="AC586" s="152"/>
      <c r="AD586" s="152"/>
      <c r="AE586" s="152"/>
      <c r="AF586" s="152"/>
      <c r="AG586" s="152"/>
      <c r="AH586" s="152"/>
      <c r="AI586" s="152"/>
      <c r="AJ586" s="152"/>
      <c r="AK586" s="152"/>
      <c r="AL586" s="152"/>
      <c r="AM586" s="152"/>
      <c r="AN586" s="152"/>
      <c r="AO586" s="152"/>
      <c r="AP586" s="152"/>
    </row>
    <row r="587" spans="1:42" s="16" customFormat="1" x14ac:dyDescent="0.2">
      <c r="A587" s="27" t="s">
        <v>298</v>
      </c>
      <c r="B587" s="237">
        <f>IF(DebtServiceCoverageRatio="Calculated","N/A",SUM(C587:AP587))</f>
        <v>0</v>
      </c>
      <c r="C587" s="194">
        <f>IF(DebtServiceCoverageRatio="Calculated","N/A",IF(AND(C$2&lt;=term_tenor,C$2&lt;=analysis_period),IF(C596=0,0,C584/C596),0))</f>
        <v>0</v>
      </c>
      <c r="D587" s="194">
        <f t="shared" ref="D587:AP587" si="285">IF(DebtServiceCoverageRatio="Calculated","N/A",IF(AND(D$2&lt;=term_tenor,D$2&lt;=analysis_period),IF(D596=0,0,D584/D596),0))</f>
        <v>0</v>
      </c>
      <c r="E587" s="194">
        <f t="shared" si="285"/>
        <v>0</v>
      </c>
      <c r="F587" s="194">
        <f t="shared" si="285"/>
        <v>0</v>
      </c>
      <c r="G587" s="194">
        <f t="shared" si="285"/>
        <v>0</v>
      </c>
      <c r="H587" s="194">
        <f t="shared" si="285"/>
        <v>0</v>
      </c>
      <c r="I587" s="194">
        <f t="shared" si="285"/>
        <v>0</v>
      </c>
      <c r="J587" s="194">
        <f t="shared" si="285"/>
        <v>0</v>
      </c>
      <c r="K587" s="194">
        <f t="shared" si="285"/>
        <v>0</v>
      </c>
      <c r="L587" s="194">
        <f t="shared" si="285"/>
        <v>0</v>
      </c>
      <c r="M587" s="194">
        <f t="shared" si="285"/>
        <v>0</v>
      </c>
      <c r="N587" s="194">
        <f t="shared" si="285"/>
        <v>0</v>
      </c>
      <c r="O587" s="194">
        <f t="shared" si="285"/>
        <v>0</v>
      </c>
      <c r="P587" s="194">
        <f t="shared" si="285"/>
        <v>0</v>
      </c>
      <c r="Q587" s="194">
        <f t="shared" si="285"/>
        <v>0</v>
      </c>
      <c r="R587" s="194">
        <f t="shared" si="285"/>
        <v>0</v>
      </c>
      <c r="S587" s="194">
        <f t="shared" si="285"/>
        <v>0</v>
      </c>
      <c r="T587" s="194">
        <f t="shared" si="285"/>
        <v>0</v>
      </c>
      <c r="U587" s="194">
        <f t="shared" si="285"/>
        <v>0</v>
      </c>
      <c r="V587" s="194">
        <f t="shared" si="285"/>
        <v>0</v>
      </c>
      <c r="W587" s="194">
        <f t="shared" si="285"/>
        <v>0</v>
      </c>
      <c r="X587" s="194">
        <f t="shared" si="285"/>
        <v>0</v>
      </c>
      <c r="Y587" s="194">
        <f t="shared" si="285"/>
        <v>0</v>
      </c>
      <c r="Z587" s="194">
        <f t="shared" si="285"/>
        <v>0</v>
      </c>
      <c r="AA587" s="194">
        <f t="shared" si="285"/>
        <v>0</v>
      </c>
      <c r="AB587" s="194">
        <f t="shared" si="285"/>
        <v>0</v>
      </c>
      <c r="AC587" s="194">
        <f t="shared" si="285"/>
        <v>0</v>
      </c>
      <c r="AD587" s="194">
        <f t="shared" si="285"/>
        <v>0</v>
      </c>
      <c r="AE587" s="194">
        <f t="shared" si="285"/>
        <v>0</v>
      </c>
      <c r="AF587" s="194">
        <f t="shared" si="285"/>
        <v>0</v>
      </c>
      <c r="AG587" s="194">
        <f t="shared" si="285"/>
        <v>0</v>
      </c>
      <c r="AH587" s="194">
        <f t="shared" si="285"/>
        <v>0</v>
      </c>
      <c r="AI587" s="194">
        <f t="shared" si="285"/>
        <v>0</v>
      </c>
      <c r="AJ587" s="194">
        <f t="shared" si="285"/>
        <v>0</v>
      </c>
      <c r="AK587" s="194">
        <f t="shared" si="285"/>
        <v>0</v>
      </c>
      <c r="AL587" s="194">
        <f t="shared" si="285"/>
        <v>0</v>
      </c>
      <c r="AM587" s="194">
        <f t="shared" si="285"/>
        <v>0</v>
      </c>
      <c r="AN587" s="194">
        <f t="shared" si="285"/>
        <v>0</v>
      </c>
      <c r="AO587" s="194">
        <f t="shared" si="285"/>
        <v>0</v>
      </c>
      <c r="AP587" s="194">
        <f t="shared" si="285"/>
        <v>0</v>
      </c>
    </row>
    <row r="588" spans="1:42" s="16" customFormat="1" x14ac:dyDescent="0.2">
      <c r="A588" s="119" t="s">
        <v>412</v>
      </c>
      <c r="B588" s="406">
        <f>IF(dscr_limit_debt_fraction="Yes",SUM(C588:AP588),'Cash Flow'!B587)</f>
        <v>0</v>
      </c>
      <c r="C588" s="367">
        <f t="shared" ref="C588:AP588" si="286">IF(dscr_limit_debt_fraction="Yes",C$584/$B$597,0)</f>
        <v>0</v>
      </c>
      <c r="D588" s="367">
        <f t="shared" si="286"/>
        <v>0</v>
      </c>
      <c r="E588" s="367">
        <f t="shared" si="286"/>
        <v>0</v>
      </c>
      <c r="F588" s="367">
        <f t="shared" si="286"/>
        <v>0</v>
      </c>
      <c r="G588" s="367">
        <f t="shared" si="286"/>
        <v>0</v>
      </c>
      <c r="H588" s="367">
        <f t="shared" si="286"/>
        <v>0</v>
      </c>
      <c r="I588" s="367">
        <f t="shared" si="286"/>
        <v>0</v>
      </c>
      <c r="J588" s="367">
        <f t="shared" si="286"/>
        <v>0</v>
      </c>
      <c r="K588" s="367">
        <f t="shared" si="286"/>
        <v>0</v>
      </c>
      <c r="L588" s="367">
        <f t="shared" si="286"/>
        <v>0</v>
      </c>
      <c r="M588" s="367">
        <f t="shared" si="286"/>
        <v>0</v>
      </c>
      <c r="N588" s="367">
        <f t="shared" si="286"/>
        <v>0</v>
      </c>
      <c r="O588" s="367">
        <f t="shared" si="286"/>
        <v>0</v>
      </c>
      <c r="P588" s="367">
        <f t="shared" si="286"/>
        <v>0</v>
      </c>
      <c r="Q588" s="367">
        <f t="shared" si="286"/>
        <v>0</v>
      </c>
      <c r="R588" s="367">
        <f t="shared" si="286"/>
        <v>0</v>
      </c>
      <c r="S588" s="367">
        <f t="shared" si="286"/>
        <v>0</v>
      </c>
      <c r="T588" s="367">
        <f t="shared" si="286"/>
        <v>0</v>
      </c>
      <c r="U588" s="367">
        <f t="shared" si="286"/>
        <v>0</v>
      </c>
      <c r="V588" s="367">
        <f t="shared" si="286"/>
        <v>0</v>
      </c>
      <c r="W588" s="367">
        <f t="shared" si="286"/>
        <v>0</v>
      </c>
      <c r="X588" s="367">
        <f t="shared" si="286"/>
        <v>0</v>
      </c>
      <c r="Y588" s="367">
        <f t="shared" si="286"/>
        <v>0</v>
      </c>
      <c r="Z588" s="367">
        <f t="shared" si="286"/>
        <v>0</v>
      </c>
      <c r="AA588" s="367">
        <f t="shared" si="286"/>
        <v>0</v>
      </c>
      <c r="AB588" s="367">
        <f t="shared" si="286"/>
        <v>0</v>
      </c>
      <c r="AC588" s="367">
        <f t="shared" si="286"/>
        <v>0</v>
      </c>
      <c r="AD588" s="367">
        <f t="shared" si="286"/>
        <v>0</v>
      </c>
      <c r="AE588" s="367">
        <f t="shared" si="286"/>
        <v>0</v>
      </c>
      <c r="AF588" s="367">
        <f t="shared" si="286"/>
        <v>0</v>
      </c>
      <c r="AG588" s="367">
        <f t="shared" si="286"/>
        <v>0</v>
      </c>
      <c r="AH588" s="367">
        <f t="shared" si="286"/>
        <v>0</v>
      </c>
      <c r="AI588" s="367">
        <f t="shared" si="286"/>
        <v>0</v>
      </c>
      <c r="AJ588" s="367">
        <f t="shared" si="286"/>
        <v>0</v>
      </c>
      <c r="AK588" s="367">
        <f t="shared" si="286"/>
        <v>0</v>
      </c>
      <c r="AL588" s="367">
        <f t="shared" si="286"/>
        <v>0</v>
      </c>
      <c r="AM588" s="367">
        <f t="shared" si="286"/>
        <v>0</v>
      </c>
      <c r="AN588" s="367">
        <f t="shared" si="286"/>
        <v>0</v>
      </c>
      <c r="AO588" s="367">
        <f t="shared" si="286"/>
        <v>0</v>
      </c>
      <c r="AP588" s="367">
        <f t="shared" si="286"/>
        <v>0</v>
      </c>
    </row>
    <row r="589" spans="1:42" s="16" customFormat="1" x14ac:dyDescent="0.2">
      <c r="A589" s="27" t="s">
        <v>299</v>
      </c>
      <c r="B589" s="237" t="str">
        <f>MortgageSizeOfDebt</f>
        <v>N/A</v>
      </c>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c r="AA589" s="194"/>
      <c r="AB589" s="194"/>
      <c r="AC589" s="194"/>
      <c r="AD589" s="194"/>
      <c r="AE589" s="194"/>
      <c r="AF589" s="194"/>
      <c r="AG589" s="194"/>
      <c r="AH589" s="194"/>
      <c r="AI589" s="194"/>
      <c r="AJ589" s="194"/>
      <c r="AK589" s="194"/>
      <c r="AL589" s="194"/>
      <c r="AM589" s="194"/>
      <c r="AN589" s="194"/>
      <c r="AO589" s="194"/>
      <c r="AP589" s="194"/>
    </row>
    <row r="590" spans="1:42" s="16" customFormat="1" x14ac:dyDescent="0.2">
      <c r="A590" s="23"/>
      <c r="B590" s="189"/>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2">
      <c r="A591" s="364" t="s">
        <v>300</v>
      </c>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c r="AA591" s="194"/>
      <c r="AB591" s="194"/>
      <c r="AC591" s="194"/>
      <c r="AD591" s="194"/>
      <c r="AE591" s="194"/>
      <c r="AF591" s="194"/>
      <c r="AG591" s="194"/>
      <c r="AH591" s="194"/>
      <c r="AI591" s="194"/>
      <c r="AJ591" s="194"/>
      <c r="AK591" s="194"/>
      <c r="AL591" s="194"/>
      <c r="AM591" s="194"/>
      <c r="AN591" s="194"/>
      <c r="AO591" s="194"/>
      <c r="AP591" s="194"/>
    </row>
    <row r="592" spans="1:42" s="16" customFormat="1" x14ac:dyDescent="0.2">
      <c r="A592" s="365" t="s">
        <v>301</v>
      </c>
      <c r="B592" s="189"/>
      <c r="C592" s="194">
        <f>IF(C$2&gt;term_tenor,0,IF(DebtPercent&lt;&gt;"Calculated","N/A",IF(C$597=0,0,C$582/C$597)))</f>
        <v>0</v>
      </c>
      <c r="D592" s="367">
        <f>IF(D$2&gt;term_tenor,0,IF(DebtPercent&lt;&gt;"Calculated","N/A",IF(D$597=0,0,D$582/D$597)))</f>
        <v>0</v>
      </c>
      <c r="E592" s="367">
        <f>IF(E$2&gt;term_tenor,0,IF(DebtPercent&lt;&gt;"Calculated","N/A",IF(E$597=0,0,E$582/E$597)))</f>
        <v>0</v>
      </c>
      <c r="F592" s="367">
        <f>IF(F$2&gt;term_tenor,0,IF(DebtPercent&lt;&gt;"Calculated","N/A",IF(F$597=0,0,F$582/F$597)))</f>
        <v>0</v>
      </c>
      <c r="G592" s="367">
        <f>IF(G$2&gt;term_tenor,0,IF(DebtPercent&lt;&gt;"Calculated","N/A",IF(G$597=0,0,G$582/G$597)))</f>
        <v>0</v>
      </c>
      <c r="H592" s="367">
        <f>IF(H$2&gt;term_tenor,0,IF(DebtPercent&lt;&gt;"Calculated","N/A",IF(H$597=0,0,H$582/H$597)))</f>
        <v>0</v>
      </c>
      <c r="I592" s="367">
        <f>IF(I$2&gt;term_tenor,0,IF(DebtPercent&lt;&gt;"Calculated","N/A",IF(I$597=0,0,I$582/I$597)))</f>
        <v>0</v>
      </c>
      <c r="J592" s="367">
        <f>IF(J$2&gt;term_tenor,0,IF(DebtPercent&lt;&gt;"Calculated","N/A",IF(J$597=0,0,J$582/J$597)))</f>
        <v>0</v>
      </c>
      <c r="K592" s="367">
        <f>IF(K$2&gt;term_tenor,0,IF(DebtPercent&lt;&gt;"Calculated","N/A",IF(K$597=0,0,K$582/K$597)))</f>
        <v>0</v>
      </c>
      <c r="L592" s="367">
        <f>IF(L$2&gt;term_tenor,0,IF(DebtPercent&lt;&gt;"Calculated","N/A",IF(L$597=0,0,L$582/L$597)))</f>
        <v>0</v>
      </c>
      <c r="M592" s="367">
        <f>IF(M$2&gt;term_tenor,0,IF(DebtPercent&lt;&gt;"Calculated","N/A",IF(M$597=0,0,M$582/M$597)))</f>
        <v>0</v>
      </c>
      <c r="N592" s="367">
        <f>IF(N$2&gt;term_tenor,0,IF(DebtPercent&lt;&gt;"Calculated","N/A",IF(N$597=0,0,N$582/N$597)))</f>
        <v>0</v>
      </c>
      <c r="O592" s="367">
        <f>IF(O$2&gt;term_tenor,0,IF(DebtPercent&lt;&gt;"Calculated","N/A",IF(O$597=0,0,O$582/O$597)))</f>
        <v>0</v>
      </c>
      <c r="P592" s="367">
        <f>IF(P$2&gt;term_tenor,0,IF(DebtPercent&lt;&gt;"Calculated","N/A",IF(P$597=0,0,P$582/P$597)))</f>
        <v>0</v>
      </c>
      <c r="Q592" s="367">
        <f>IF(Q$2&gt;term_tenor,0,IF(DebtPercent&lt;&gt;"Calculated","N/A",IF(Q$597=0,0,Q$582/Q$597)))</f>
        <v>0</v>
      </c>
      <c r="R592" s="367">
        <f>IF(R$2&gt;term_tenor,0,IF(DebtPercent&lt;&gt;"Calculated","N/A",IF(R$597=0,0,R$582/R$597)))</f>
        <v>0</v>
      </c>
      <c r="S592" s="367">
        <f>IF(S$2&gt;term_tenor,0,IF(DebtPercent&lt;&gt;"Calculated","N/A",IF(S$597=0,0,S$582/S$597)))</f>
        <v>0</v>
      </c>
      <c r="T592" s="367">
        <f>IF(T$2&gt;term_tenor,0,IF(DebtPercent&lt;&gt;"Calculated","N/A",IF(T$597=0,0,T$582/T$597)))</f>
        <v>0</v>
      </c>
      <c r="U592" s="367">
        <f>IF(U$2&gt;term_tenor,0,IF(DebtPercent&lt;&gt;"Calculated","N/A",IF(U$597=0,0,U$582/U$597)))</f>
        <v>0</v>
      </c>
      <c r="V592" s="367">
        <f>IF(V$2&gt;term_tenor,0,IF(DebtPercent&lt;&gt;"Calculated","N/A",IF(V$597=0,0,V$582/V$597)))</f>
        <v>0</v>
      </c>
      <c r="W592" s="367">
        <f>IF(W$2&gt;term_tenor,0,IF(DebtPercent&lt;&gt;"Calculated","N/A",IF(W$597=0,0,W$582/W$597)))</f>
        <v>0</v>
      </c>
      <c r="X592" s="367">
        <f>IF(X$2&gt;term_tenor,0,IF(DebtPercent&lt;&gt;"Calculated","N/A",IF(X$597=0,0,X$582/X$597)))</f>
        <v>0</v>
      </c>
      <c r="Y592" s="367">
        <f>IF(Y$2&gt;term_tenor,0,IF(DebtPercent&lt;&gt;"Calculated","N/A",IF(Y$597=0,0,Y$582/Y$597)))</f>
        <v>0</v>
      </c>
      <c r="Z592" s="367">
        <f>IF(Z$2&gt;term_tenor,0,IF(DebtPercent&lt;&gt;"Calculated","N/A",IF(Z$597=0,0,Z$582/Z$597)))</f>
        <v>0</v>
      </c>
      <c r="AA592" s="367">
        <f>IF(AA$2&gt;term_tenor,0,IF(DebtPercent&lt;&gt;"Calculated","N/A",IF(AA$597=0,0,AA$582/AA$597)))</f>
        <v>0</v>
      </c>
      <c r="AB592" s="367">
        <f>IF(AB$2&gt;term_tenor,0,IF(DebtPercent&lt;&gt;"Calculated","N/A",IF(AB$597=0,0,AB$582/AB$597)))</f>
        <v>0</v>
      </c>
      <c r="AC592" s="367">
        <f>IF(AC$2&gt;term_tenor,0,IF(DebtPercent&lt;&gt;"Calculated","N/A",IF(AC$597=0,0,AC$582/AC$597)))</f>
        <v>0</v>
      </c>
      <c r="AD592" s="367">
        <f>IF(AD$2&gt;term_tenor,0,IF(DebtPercent&lt;&gt;"Calculated","N/A",IF(AD$597=0,0,AD$582/AD$597)))</f>
        <v>0</v>
      </c>
      <c r="AE592" s="367">
        <f>IF(AE$2&gt;term_tenor,0,IF(DebtPercent&lt;&gt;"Calculated","N/A",IF(AE$597=0,0,AE$582/AE$597)))</f>
        <v>0</v>
      </c>
      <c r="AF592" s="367">
        <f>IF(AF$2&gt;term_tenor,0,IF(DebtPercent&lt;&gt;"Calculated","N/A",IF(AF$597=0,0,AF$582/AF$597)))</f>
        <v>0</v>
      </c>
      <c r="AG592" s="367">
        <f>IF(AG$2&gt;term_tenor,0,IF(DebtPercent&lt;&gt;"Calculated","N/A",IF(AG$597=0,0,AG$582/AG$597)))</f>
        <v>0</v>
      </c>
      <c r="AH592" s="367">
        <f>IF(AH$2&gt;term_tenor,0,IF(DebtPercent&lt;&gt;"Calculated","N/A",IF(AH$597=0,0,AH$582/AH$597)))</f>
        <v>0</v>
      </c>
      <c r="AI592" s="367">
        <f>IF(AI$2&gt;term_tenor,0,IF(DebtPercent&lt;&gt;"Calculated","N/A",IF(AI$597=0,0,AI$582/AI$597)))</f>
        <v>0</v>
      </c>
      <c r="AJ592" s="367">
        <f>IF(AJ$2&gt;term_tenor,0,IF(DebtPercent&lt;&gt;"Calculated","N/A",IF(AJ$597=0,0,AJ$582/AJ$597)))</f>
        <v>0</v>
      </c>
      <c r="AK592" s="367">
        <f>IF(AK$2&gt;term_tenor,0,IF(DebtPercent&lt;&gt;"Calculated","N/A",IF(AK$597=0,0,AK$582/AK$597)))</f>
        <v>0</v>
      </c>
      <c r="AL592" s="367">
        <f>IF(AL$2&gt;term_tenor,0,IF(DebtPercent&lt;&gt;"Calculated","N/A",IF(AL$597=0,0,AL$582/AL$597)))</f>
        <v>0</v>
      </c>
      <c r="AM592" s="367">
        <f>IF(AM$2&gt;term_tenor,0,IF(DebtPercent&lt;&gt;"Calculated","N/A",IF(AM$597=0,0,AM$582/AM$597)))</f>
        <v>0</v>
      </c>
      <c r="AN592" s="367">
        <f>IF(AN$2&gt;term_tenor,0,IF(DebtPercent&lt;&gt;"Calculated","N/A",IF(AN$597=0,0,AN$582/AN$597)))</f>
        <v>0</v>
      </c>
      <c r="AO592" s="367">
        <f>IF(AO$2&gt;term_tenor,0,IF(DebtPercent&lt;&gt;"Calculated","N/A",IF(AO$597=0,0,AO$582/AO$597)))</f>
        <v>0</v>
      </c>
      <c r="AP592" s="367">
        <f>IF(AP$2&gt;term_tenor,0,IF(DebtPercent&lt;&gt;"Calculated","N/A",IF(AP$597=0,0,AP$582/AP$597)))</f>
        <v>0</v>
      </c>
    </row>
    <row r="593" spans="1:42" s="16" customFormat="1" x14ac:dyDescent="0.2">
      <c r="A593" s="365" t="s">
        <v>302</v>
      </c>
      <c r="B593" s="189"/>
      <c r="C593" s="367">
        <f t="shared" ref="C593:AP593" si="287">IF(C$2&gt;term_tenor,0,IF(DebtPayment="Fixed principal","N/A",IF($B$589="N/A","N/A",IF(C$2&lt;loan_moratorium,C575,IF(AND(C$2&lt;=term_tenor,C$2&lt;=analysis_period),-PMT(term_int_rate/100,term_tenor-loan_moratorium,$B$589),0)))))</f>
        <v>0</v>
      </c>
      <c r="D593" s="367">
        <f t="shared" si="287"/>
        <v>0</v>
      </c>
      <c r="E593" s="367">
        <f t="shared" si="287"/>
        <v>0</v>
      </c>
      <c r="F593" s="367">
        <f t="shared" si="287"/>
        <v>0</v>
      </c>
      <c r="G593" s="367">
        <f t="shared" si="287"/>
        <v>0</v>
      </c>
      <c r="H593" s="367">
        <f t="shared" si="287"/>
        <v>0</v>
      </c>
      <c r="I593" s="367">
        <f t="shared" si="287"/>
        <v>0</v>
      </c>
      <c r="J593" s="367">
        <f t="shared" si="287"/>
        <v>0</v>
      </c>
      <c r="K593" s="367">
        <f t="shared" si="287"/>
        <v>0</v>
      </c>
      <c r="L593" s="367">
        <f t="shared" si="287"/>
        <v>0</v>
      </c>
      <c r="M593" s="367">
        <f t="shared" si="287"/>
        <v>0</v>
      </c>
      <c r="N593" s="367">
        <f t="shared" si="287"/>
        <v>0</v>
      </c>
      <c r="O593" s="367">
        <f t="shared" si="287"/>
        <v>0</v>
      </c>
      <c r="P593" s="367">
        <f t="shared" si="287"/>
        <v>0</v>
      </c>
      <c r="Q593" s="367">
        <f t="shared" si="287"/>
        <v>0</v>
      </c>
      <c r="R593" s="367">
        <f t="shared" si="287"/>
        <v>0</v>
      </c>
      <c r="S593" s="367">
        <f t="shared" si="287"/>
        <v>0</v>
      </c>
      <c r="T593" s="367">
        <f t="shared" si="287"/>
        <v>0</v>
      </c>
      <c r="U593" s="367">
        <f t="shared" si="287"/>
        <v>0</v>
      </c>
      <c r="V593" s="367">
        <f t="shared" si="287"/>
        <v>0</v>
      </c>
      <c r="W593" s="367">
        <f t="shared" si="287"/>
        <v>0</v>
      </c>
      <c r="X593" s="367">
        <f t="shared" si="287"/>
        <v>0</v>
      </c>
      <c r="Y593" s="367">
        <f t="shared" si="287"/>
        <v>0</v>
      </c>
      <c r="Z593" s="367">
        <f t="shared" si="287"/>
        <v>0</v>
      </c>
      <c r="AA593" s="367">
        <f t="shared" si="287"/>
        <v>0</v>
      </c>
      <c r="AB593" s="367">
        <f t="shared" si="287"/>
        <v>0</v>
      </c>
      <c r="AC593" s="367">
        <f t="shared" si="287"/>
        <v>0</v>
      </c>
      <c r="AD593" s="367">
        <f t="shared" si="287"/>
        <v>0</v>
      </c>
      <c r="AE593" s="367">
        <f t="shared" si="287"/>
        <v>0</v>
      </c>
      <c r="AF593" s="367">
        <f t="shared" si="287"/>
        <v>0</v>
      </c>
      <c r="AG593" s="367">
        <f t="shared" si="287"/>
        <v>0</v>
      </c>
      <c r="AH593" s="367">
        <f t="shared" si="287"/>
        <v>0</v>
      </c>
      <c r="AI593" s="367">
        <f t="shared" si="287"/>
        <v>0</v>
      </c>
      <c r="AJ593" s="367">
        <f t="shared" si="287"/>
        <v>0</v>
      </c>
      <c r="AK593" s="367">
        <f t="shared" si="287"/>
        <v>0</v>
      </c>
      <c r="AL593" s="367">
        <f t="shared" si="287"/>
        <v>0</v>
      </c>
      <c r="AM593" s="367">
        <f t="shared" si="287"/>
        <v>0</v>
      </c>
      <c r="AN593" s="367">
        <f t="shared" si="287"/>
        <v>0</v>
      </c>
      <c r="AO593" s="367">
        <f t="shared" si="287"/>
        <v>0</v>
      </c>
      <c r="AP593" s="367">
        <f t="shared" si="287"/>
        <v>0</v>
      </c>
    </row>
    <row r="594" spans="1:42" s="16" customFormat="1" x14ac:dyDescent="0.2">
      <c r="A594" s="365" t="s">
        <v>303</v>
      </c>
      <c r="B594" s="189"/>
      <c r="C594" s="367">
        <f t="shared" ref="C594:AP594" si="288">IF(C$2&gt;term_tenor,0,IF(DebtPayment="Equal Payments","N/A",IF($B$589="N/A","N/A",IF(C$2&lt;=loan_moratorium,0,$B$589/(term_tenor-loan_moratorium)))))</f>
        <v>0</v>
      </c>
      <c r="D594" s="367">
        <f t="shared" si="288"/>
        <v>0</v>
      </c>
      <c r="E594" s="367">
        <f t="shared" si="288"/>
        <v>0</v>
      </c>
      <c r="F594" s="367">
        <f t="shared" si="288"/>
        <v>0</v>
      </c>
      <c r="G594" s="367">
        <f t="shared" si="288"/>
        <v>0</v>
      </c>
      <c r="H594" s="367">
        <f t="shared" si="288"/>
        <v>0</v>
      </c>
      <c r="I594" s="367">
        <f t="shared" si="288"/>
        <v>0</v>
      </c>
      <c r="J594" s="367">
        <f t="shared" si="288"/>
        <v>0</v>
      </c>
      <c r="K594" s="367">
        <f t="shared" si="288"/>
        <v>0</v>
      </c>
      <c r="L594" s="367">
        <f t="shared" si="288"/>
        <v>0</v>
      </c>
      <c r="M594" s="367">
        <f t="shared" si="288"/>
        <v>0</v>
      </c>
      <c r="N594" s="367">
        <f t="shared" si="288"/>
        <v>0</v>
      </c>
      <c r="O594" s="367">
        <f t="shared" si="288"/>
        <v>0</v>
      </c>
      <c r="P594" s="367">
        <f t="shared" si="288"/>
        <v>0</v>
      </c>
      <c r="Q594" s="367">
        <f t="shared" si="288"/>
        <v>0</v>
      </c>
      <c r="R594" s="367">
        <f t="shared" si="288"/>
        <v>0</v>
      </c>
      <c r="S594" s="367">
        <f t="shared" si="288"/>
        <v>0</v>
      </c>
      <c r="T594" s="367">
        <f t="shared" si="288"/>
        <v>0</v>
      </c>
      <c r="U594" s="367">
        <f t="shared" si="288"/>
        <v>0</v>
      </c>
      <c r="V594" s="367">
        <f t="shared" si="288"/>
        <v>0</v>
      </c>
      <c r="W594" s="367">
        <f t="shared" si="288"/>
        <v>0</v>
      </c>
      <c r="X594" s="367">
        <f t="shared" si="288"/>
        <v>0</v>
      </c>
      <c r="Y594" s="367">
        <f t="shared" si="288"/>
        <v>0</v>
      </c>
      <c r="Z594" s="367">
        <f t="shared" si="288"/>
        <v>0</v>
      </c>
      <c r="AA594" s="367">
        <f t="shared" si="288"/>
        <v>0</v>
      </c>
      <c r="AB594" s="367">
        <f t="shared" si="288"/>
        <v>0</v>
      </c>
      <c r="AC594" s="367">
        <f t="shared" si="288"/>
        <v>0</v>
      </c>
      <c r="AD594" s="367">
        <f t="shared" si="288"/>
        <v>0</v>
      </c>
      <c r="AE594" s="367">
        <f t="shared" si="288"/>
        <v>0</v>
      </c>
      <c r="AF594" s="367">
        <f t="shared" si="288"/>
        <v>0</v>
      </c>
      <c r="AG594" s="367">
        <f t="shared" si="288"/>
        <v>0</v>
      </c>
      <c r="AH594" s="367">
        <f t="shared" si="288"/>
        <v>0</v>
      </c>
      <c r="AI594" s="367">
        <f t="shared" si="288"/>
        <v>0</v>
      </c>
      <c r="AJ594" s="367">
        <f t="shared" si="288"/>
        <v>0</v>
      </c>
      <c r="AK594" s="367">
        <f t="shared" si="288"/>
        <v>0</v>
      </c>
      <c r="AL594" s="367">
        <f t="shared" si="288"/>
        <v>0</v>
      </c>
      <c r="AM594" s="367">
        <f t="shared" si="288"/>
        <v>0</v>
      </c>
      <c r="AN594" s="367">
        <f t="shared" si="288"/>
        <v>0</v>
      </c>
      <c r="AO594" s="367">
        <f t="shared" si="288"/>
        <v>0</v>
      </c>
      <c r="AP594" s="367">
        <f t="shared" si="288"/>
        <v>0</v>
      </c>
    </row>
    <row r="595" spans="1:42" s="16" customFormat="1" x14ac:dyDescent="0.2">
      <c r="A595" s="27"/>
      <c r="B595" s="189"/>
      <c r="C595" s="194"/>
      <c r="D595" s="194"/>
      <c r="E595" s="194"/>
      <c r="F595" s="194"/>
      <c r="G595" s="194"/>
      <c r="H595" s="194"/>
      <c r="I595" s="194"/>
      <c r="J595" s="194"/>
      <c r="K595" s="194"/>
      <c r="L595" s="194"/>
      <c r="M595" s="194"/>
      <c r="N595" s="194"/>
      <c r="O595" s="194"/>
      <c r="P595" s="194"/>
      <c r="Q595" s="194"/>
      <c r="R595" s="194"/>
      <c r="S595" s="194"/>
      <c r="T595" s="194"/>
      <c r="U595" s="194"/>
      <c r="V595" s="194"/>
      <c r="W595" s="194"/>
      <c r="X595" s="194"/>
      <c r="Y595" s="194"/>
      <c r="Z595" s="194"/>
      <c r="AA595" s="194"/>
      <c r="AB595" s="194"/>
      <c r="AC595" s="194"/>
      <c r="AD595" s="194"/>
      <c r="AE595" s="194"/>
      <c r="AF595" s="194"/>
      <c r="AG595" s="194"/>
      <c r="AH595" s="194"/>
      <c r="AI595" s="194"/>
      <c r="AJ595" s="194"/>
      <c r="AK595" s="194"/>
      <c r="AL595" s="194"/>
      <c r="AM595" s="194"/>
      <c r="AN595" s="194"/>
      <c r="AO595" s="194"/>
      <c r="AP595" s="194"/>
    </row>
    <row r="596" spans="1:42" s="16" customFormat="1" x14ac:dyDescent="0.2">
      <c r="A596" s="23" t="s">
        <v>266</v>
      </c>
      <c r="B596" s="146">
        <f>MIN(C596:AP596)</f>
        <v>0</v>
      </c>
      <c r="C596" s="152" t="str">
        <f t="shared" ref="C596:AP596" si="289">IF(DebtServiceCoverageRatio="Calculated",IF(AND(C$2&lt;=term_tenor,C$2&lt;=analysis_period),C582/C574,"N/A"),IF(AND(C$2&lt;=term_tenor,C$2&lt;=analysis_period),DebtServiceCoverageRatio,"N/A"))</f>
        <v>N/A</v>
      </c>
      <c r="D596" s="152" t="str">
        <f t="shared" si="289"/>
        <v>N/A</v>
      </c>
      <c r="E596" s="152" t="str">
        <f t="shared" si="289"/>
        <v>N/A</v>
      </c>
      <c r="F596" s="152" t="str">
        <f t="shared" si="289"/>
        <v>N/A</v>
      </c>
      <c r="G596" s="152" t="str">
        <f t="shared" si="289"/>
        <v>N/A</v>
      </c>
      <c r="H596" s="152" t="str">
        <f t="shared" si="289"/>
        <v>N/A</v>
      </c>
      <c r="I596" s="152" t="str">
        <f t="shared" si="289"/>
        <v>N/A</v>
      </c>
      <c r="J596" s="152" t="str">
        <f t="shared" si="289"/>
        <v>N/A</v>
      </c>
      <c r="K596" s="152" t="str">
        <f t="shared" si="289"/>
        <v>N/A</v>
      </c>
      <c r="L596" s="152" t="str">
        <f t="shared" si="289"/>
        <v>N/A</v>
      </c>
      <c r="M596" s="152" t="str">
        <f t="shared" si="289"/>
        <v>N/A</v>
      </c>
      <c r="N596" s="152" t="str">
        <f t="shared" si="289"/>
        <v>N/A</v>
      </c>
      <c r="O596" s="152" t="str">
        <f t="shared" si="289"/>
        <v>N/A</v>
      </c>
      <c r="P596" s="152" t="str">
        <f t="shared" si="289"/>
        <v>N/A</v>
      </c>
      <c r="Q596" s="152" t="str">
        <f t="shared" si="289"/>
        <v>N/A</v>
      </c>
      <c r="R596" s="152" t="str">
        <f t="shared" si="289"/>
        <v>N/A</v>
      </c>
      <c r="S596" s="152" t="str">
        <f t="shared" si="289"/>
        <v>N/A</v>
      </c>
      <c r="T596" s="152" t="str">
        <f t="shared" si="289"/>
        <v>N/A</v>
      </c>
      <c r="U596" s="152" t="str">
        <f t="shared" si="289"/>
        <v>N/A</v>
      </c>
      <c r="V596" s="152" t="str">
        <f t="shared" si="289"/>
        <v>N/A</v>
      </c>
      <c r="W596" s="152" t="str">
        <f t="shared" si="289"/>
        <v>N/A</v>
      </c>
      <c r="X596" s="152" t="str">
        <f t="shared" si="289"/>
        <v>N/A</v>
      </c>
      <c r="Y596" s="152" t="str">
        <f t="shared" si="289"/>
        <v>N/A</v>
      </c>
      <c r="Z596" s="152" t="str">
        <f t="shared" si="289"/>
        <v>N/A</v>
      </c>
      <c r="AA596" s="152" t="str">
        <f t="shared" si="289"/>
        <v>N/A</v>
      </c>
      <c r="AB596" s="152" t="str">
        <f t="shared" si="289"/>
        <v>N/A</v>
      </c>
      <c r="AC596" s="152" t="str">
        <f t="shared" si="289"/>
        <v>N/A</v>
      </c>
      <c r="AD596" s="152" t="str">
        <f t="shared" si="289"/>
        <v>N/A</v>
      </c>
      <c r="AE596" s="152" t="str">
        <f t="shared" si="289"/>
        <v>N/A</v>
      </c>
      <c r="AF596" s="152" t="str">
        <f t="shared" si="289"/>
        <v>N/A</v>
      </c>
      <c r="AG596" s="152" t="str">
        <f t="shared" si="289"/>
        <v>N/A</v>
      </c>
      <c r="AH596" s="152" t="str">
        <f t="shared" si="289"/>
        <v>N/A</v>
      </c>
      <c r="AI596" s="152" t="str">
        <f t="shared" si="289"/>
        <v>N/A</v>
      </c>
      <c r="AJ596" s="152" t="str">
        <f t="shared" si="289"/>
        <v>N/A</v>
      </c>
      <c r="AK596" s="152" t="str">
        <f t="shared" si="289"/>
        <v>N/A</v>
      </c>
      <c r="AL596" s="152" t="str">
        <f t="shared" si="289"/>
        <v>N/A</v>
      </c>
      <c r="AM596" s="152" t="str">
        <f t="shared" si="289"/>
        <v>N/A</v>
      </c>
      <c r="AN596" s="152" t="str">
        <f t="shared" si="289"/>
        <v>N/A</v>
      </c>
      <c r="AO596" s="152" t="str">
        <f t="shared" si="289"/>
        <v>N/A</v>
      </c>
      <c r="AP596" s="152" t="str">
        <f t="shared" si="289"/>
        <v>N/A</v>
      </c>
    </row>
    <row r="597" spans="1:42" s="16" customFormat="1" x14ac:dyDescent="0.2">
      <c r="A597" s="117" t="s">
        <v>412</v>
      </c>
      <c r="B597" s="146">
        <f>IF(dscr_limit_debt_fraction="Yes",$B$587/(-$B$102*dscr_maximum_debt_fraction/100)*DebtServiceCoverageRatio,0)</f>
        <v>0</v>
      </c>
      <c r="C597" s="152" t="str">
        <f>IF($B$597&gt;0,$B$597,C$596)</f>
        <v>N/A</v>
      </c>
      <c r="D597" s="152" t="str">
        <f t="shared" ref="D597:AP597" si="290">IF($B$597&gt;0,$B$597,D$596)</f>
        <v>N/A</v>
      </c>
      <c r="E597" s="152" t="str">
        <f t="shared" si="290"/>
        <v>N/A</v>
      </c>
      <c r="F597" s="152" t="str">
        <f t="shared" si="290"/>
        <v>N/A</v>
      </c>
      <c r="G597" s="152" t="str">
        <f t="shared" si="290"/>
        <v>N/A</v>
      </c>
      <c r="H597" s="152" t="str">
        <f t="shared" si="290"/>
        <v>N/A</v>
      </c>
      <c r="I597" s="152" t="str">
        <f t="shared" si="290"/>
        <v>N/A</v>
      </c>
      <c r="J597" s="152" t="str">
        <f t="shared" si="290"/>
        <v>N/A</v>
      </c>
      <c r="K597" s="152" t="str">
        <f t="shared" si="290"/>
        <v>N/A</v>
      </c>
      <c r="L597" s="152" t="str">
        <f t="shared" si="290"/>
        <v>N/A</v>
      </c>
      <c r="M597" s="152" t="str">
        <f t="shared" si="290"/>
        <v>N/A</v>
      </c>
      <c r="N597" s="152" t="str">
        <f t="shared" si="290"/>
        <v>N/A</v>
      </c>
      <c r="O597" s="152" t="str">
        <f t="shared" si="290"/>
        <v>N/A</v>
      </c>
      <c r="P597" s="152" t="str">
        <f t="shared" si="290"/>
        <v>N/A</v>
      </c>
      <c r="Q597" s="152" t="str">
        <f t="shared" si="290"/>
        <v>N/A</v>
      </c>
      <c r="R597" s="152" t="str">
        <f t="shared" si="290"/>
        <v>N/A</v>
      </c>
      <c r="S597" s="152" t="str">
        <f t="shared" si="290"/>
        <v>N/A</v>
      </c>
      <c r="T597" s="152" t="str">
        <f t="shared" si="290"/>
        <v>N/A</v>
      </c>
      <c r="U597" s="152" t="str">
        <f t="shared" si="290"/>
        <v>N/A</v>
      </c>
      <c r="V597" s="152" t="str">
        <f t="shared" si="290"/>
        <v>N/A</v>
      </c>
      <c r="W597" s="152" t="str">
        <f t="shared" si="290"/>
        <v>N/A</v>
      </c>
      <c r="X597" s="152" t="str">
        <f t="shared" si="290"/>
        <v>N/A</v>
      </c>
      <c r="Y597" s="152" t="str">
        <f t="shared" si="290"/>
        <v>N/A</v>
      </c>
      <c r="Z597" s="152" t="str">
        <f t="shared" si="290"/>
        <v>N/A</v>
      </c>
      <c r="AA597" s="152" t="str">
        <f t="shared" si="290"/>
        <v>N/A</v>
      </c>
      <c r="AB597" s="152" t="str">
        <f t="shared" si="290"/>
        <v>N/A</v>
      </c>
      <c r="AC597" s="152" t="str">
        <f t="shared" si="290"/>
        <v>N/A</v>
      </c>
      <c r="AD597" s="152" t="str">
        <f t="shared" si="290"/>
        <v>N/A</v>
      </c>
      <c r="AE597" s="152" t="str">
        <f t="shared" si="290"/>
        <v>N/A</v>
      </c>
      <c r="AF597" s="152" t="str">
        <f t="shared" si="290"/>
        <v>N/A</v>
      </c>
      <c r="AG597" s="152" t="str">
        <f t="shared" si="290"/>
        <v>N/A</v>
      </c>
      <c r="AH597" s="152" t="str">
        <f t="shared" si="290"/>
        <v>N/A</v>
      </c>
      <c r="AI597" s="152" t="str">
        <f t="shared" si="290"/>
        <v>N/A</v>
      </c>
      <c r="AJ597" s="152" t="str">
        <f t="shared" si="290"/>
        <v>N/A</v>
      </c>
      <c r="AK597" s="152" t="str">
        <f t="shared" si="290"/>
        <v>N/A</v>
      </c>
      <c r="AL597" s="152" t="str">
        <f t="shared" si="290"/>
        <v>N/A</v>
      </c>
      <c r="AM597" s="152" t="str">
        <f t="shared" si="290"/>
        <v>N/A</v>
      </c>
      <c r="AN597" s="152" t="str">
        <f t="shared" si="290"/>
        <v>N/A</v>
      </c>
      <c r="AO597" s="152" t="str">
        <f t="shared" si="290"/>
        <v>N/A</v>
      </c>
      <c r="AP597" s="152" t="str">
        <f t="shared" si="290"/>
        <v>N/A</v>
      </c>
    </row>
    <row r="598" spans="1:42" x14ac:dyDescent="0.2">
      <c r="A598" s="31"/>
      <c r="B598" s="242"/>
    </row>
    <row r="599" spans="1:42" x14ac:dyDescent="0.2">
      <c r="A599" s="109" t="s">
        <v>72</v>
      </c>
      <c r="B599" s="286"/>
      <c r="C599" s="286"/>
      <c r="D599" s="286"/>
      <c r="E599" s="286"/>
      <c r="F599" s="286"/>
      <c r="G599" s="286"/>
      <c r="H599" s="286"/>
      <c r="I599" s="286"/>
      <c r="J599" s="286"/>
      <c r="K599" s="286"/>
      <c r="L599" s="286"/>
      <c r="M599" s="286"/>
      <c r="N599" s="286"/>
      <c r="O599" s="286"/>
      <c r="P599" s="286"/>
      <c r="Q599" s="286"/>
      <c r="R599" s="286"/>
      <c r="S599" s="286"/>
      <c r="T599" s="286"/>
      <c r="U599" s="286"/>
      <c r="V599" s="286"/>
      <c r="W599" s="286"/>
      <c r="X599" s="286"/>
      <c r="Y599" s="286"/>
      <c r="Z599" s="286"/>
      <c r="AA599" s="286"/>
      <c r="AB599" s="286"/>
      <c r="AC599" s="286"/>
      <c r="AD599" s="286"/>
      <c r="AE599" s="286"/>
      <c r="AF599" s="286"/>
      <c r="AG599" s="286"/>
      <c r="AH599" s="286"/>
      <c r="AI599" s="286"/>
      <c r="AJ599" s="286"/>
      <c r="AK599" s="286"/>
      <c r="AL599" s="286"/>
      <c r="AM599" s="286"/>
      <c r="AN599" s="286"/>
      <c r="AO599" s="286"/>
      <c r="AP599" s="286"/>
    </row>
    <row r="600" spans="1:42" x14ac:dyDescent="0.2">
      <c r="A600" s="25" t="s">
        <v>305</v>
      </c>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row>
    <row r="601" spans="1:42" x14ac:dyDescent="0.2">
      <c r="A601" s="4" t="s">
        <v>306</v>
      </c>
      <c r="B601" s="217">
        <v>0</v>
      </c>
      <c r="C601" s="217">
        <f>B604</f>
        <v>0</v>
      </c>
      <c r="D601" s="217">
        <f t="shared" ref="D601:AP601" si="291">C604</f>
        <v>0</v>
      </c>
      <c r="E601" s="217">
        <f t="shared" si="291"/>
        <v>0</v>
      </c>
      <c r="F601" s="217">
        <f t="shared" si="291"/>
        <v>0</v>
      </c>
      <c r="G601" s="217">
        <f t="shared" si="291"/>
        <v>0</v>
      </c>
      <c r="H601" s="217">
        <f t="shared" si="291"/>
        <v>0</v>
      </c>
      <c r="I601" s="217">
        <f t="shared" si="291"/>
        <v>0</v>
      </c>
      <c r="J601" s="217">
        <f t="shared" si="291"/>
        <v>0</v>
      </c>
      <c r="K601" s="217">
        <f t="shared" si="291"/>
        <v>0</v>
      </c>
      <c r="L601" s="217">
        <f t="shared" si="291"/>
        <v>0</v>
      </c>
      <c r="M601" s="217">
        <f t="shared" si="291"/>
        <v>0</v>
      </c>
      <c r="N601" s="217">
        <f t="shared" si="291"/>
        <v>0</v>
      </c>
      <c r="O601" s="217">
        <f t="shared" si="291"/>
        <v>0</v>
      </c>
      <c r="P601" s="217">
        <f t="shared" si="291"/>
        <v>0</v>
      </c>
      <c r="Q601" s="217">
        <f t="shared" si="291"/>
        <v>0</v>
      </c>
      <c r="R601" s="217">
        <f t="shared" si="291"/>
        <v>0</v>
      </c>
      <c r="S601" s="217">
        <f t="shared" si="291"/>
        <v>0</v>
      </c>
      <c r="T601" s="217">
        <f t="shared" si="291"/>
        <v>0</v>
      </c>
      <c r="U601" s="217">
        <f t="shared" si="291"/>
        <v>0</v>
      </c>
      <c r="V601" s="217">
        <f t="shared" si="291"/>
        <v>0</v>
      </c>
      <c r="W601" s="217">
        <f t="shared" si="291"/>
        <v>0</v>
      </c>
      <c r="X601" s="217">
        <f t="shared" si="291"/>
        <v>0</v>
      </c>
      <c r="Y601" s="217">
        <f t="shared" si="291"/>
        <v>0</v>
      </c>
      <c r="Z601" s="217">
        <f t="shared" si="291"/>
        <v>0</v>
      </c>
      <c r="AA601" s="217">
        <f t="shared" si="291"/>
        <v>0</v>
      </c>
      <c r="AB601" s="217">
        <f t="shared" si="291"/>
        <v>0</v>
      </c>
      <c r="AC601" s="217">
        <f t="shared" si="291"/>
        <v>0</v>
      </c>
      <c r="AD601" s="217">
        <f t="shared" si="291"/>
        <v>0</v>
      </c>
      <c r="AE601" s="217">
        <f t="shared" si="291"/>
        <v>0</v>
      </c>
      <c r="AF601" s="217">
        <f t="shared" si="291"/>
        <v>0</v>
      </c>
      <c r="AG601" s="217">
        <f t="shared" si="291"/>
        <v>0</v>
      </c>
      <c r="AH601" s="217">
        <f t="shared" si="291"/>
        <v>0</v>
      </c>
      <c r="AI601" s="217">
        <f t="shared" si="291"/>
        <v>0</v>
      </c>
      <c r="AJ601" s="217">
        <f t="shared" si="291"/>
        <v>0</v>
      </c>
      <c r="AK601" s="217">
        <f t="shared" si="291"/>
        <v>0</v>
      </c>
      <c r="AL601" s="217">
        <f t="shared" si="291"/>
        <v>0</v>
      </c>
      <c r="AM601" s="217">
        <f t="shared" si="291"/>
        <v>0</v>
      </c>
      <c r="AN601" s="217">
        <f t="shared" si="291"/>
        <v>0</v>
      </c>
      <c r="AO601" s="217">
        <f t="shared" si="291"/>
        <v>0</v>
      </c>
      <c r="AP601" s="217">
        <f t="shared" si="291"/>
        <v>0</v>
      </c>
    </row>
    <row r="602" spans="1:42" x14ac:dyDescent="0.2">
      <c r="A602" s="4" t="s">
        <v>24</v>
      </c>
      <c r="B602" s="217">
        <f t="array" ref="B602:AP602">Inputs!C197:AQ197</f>
        <v>0</v>
      </c>
      <c r="C602" s="217">
        <v>0</v>
      </c>
      <c r="D602" s="217">
        <v>0</v>
      </c>
      <c r="E602" s="217">
        <v>0</v>
      </c>
      <c r="F602" s="217">
        <v>0</v>
      </c>
      <c r="G602" s="217">
        <v>0</v>
      </c>
      <c r="H602" s="217">
        <v>0</v>
      </c>
      <c r="I602" s="217">
        <v>0</v>
      </c>
      <c r="J602" s="217">
        <v>0</v>
      </c>
      <c r="K602" s="217">
        <v>0</v>
      </c>
      <c r="L602" s="217">
        <v>0</v>
      </c>
      <c r="M602" s="217">
        <v>0</v>
      </c>
      <c r="N602" s="217">
        <v>0</v>
      </c>
      <c r="O602" s="217">
        <v>0</v>
      </c>
      <c r="P602" s="217">
        <v>0</v>
      </c>
      <c r="Q602" s="217">
        <v>0</v>
      </c>
      <c r="R602" s="217">
        <v>0</v>
      </c>
      <c r="S602" s="217">
        <v>0</v>
      </c>
      <c r="T602" s="217">
        <v>0</v>
      </c>
      <c r="U602" s="217">
        <v>0</v>
      </c>
      <c r="V602" s="217">
        <v>0</v>
      </c>
      <c r="W602" s="217">
        <v>0</v>
      </c>
      <c r="X602" s="217">
        <v>0</v>
      </c>
      <c r="Y602" s="217">
        <v>0</v>
      </c>
      <c r="Z602" s="217">
        <v>0</v>
      </c>
      <c r="AA602" s="217">
        <v>0</v>
      </c>
      <c r="AB602" s="217">
        <v>0</v>
      </c>
      <c r="AC602" s="217">
        <v>0</v>
      </c>
      <c r="AD602" s="217">
        <v>0</v>
      </c>
      <c r="AE602" s="217">
        <v>0</v>
      </c>
      <c r="AF602" s="217">
        <v>0</v>
      </c>
      <c r="AG602" s="217">
        <v>0</v>
      </c>
      <c r="AH602" s="217">
        <v>0</v>
      </c>
      <c r="AI602" s="217">
        <v>0</v>
      </c>
      <c r="AJ602" s="217">
        <v>0</v>
      </c>
      <c r="AK602" s="217">
        <v>0</v>
      </c>
      <c r="AL602" s="217">
        <v>0</v>
      </c>
      <c r="AM602" s="217">
        <v>0</v>
      </c>
      <c r="AN602" s="217">
        <v>0</v>
      </c>
      <c r="AO602" s="217">
        <v>0</v>
      </c>
      <c r="AP602" s="217">
        <v>0</v>
      </c>
    </row>
    <row r="603" spans="1:42" x14ac:dyDescent="0.2">
      <c r="A603" s="4" t="s">
        <v>307</v>
      </c>
      <c r="B603" s="218">
        <f t="array" ref="B603:AP603">Inputs!C198:AQ198</f>
        <v>0</v>
      </c>
      <c r="C603" s="218">
        <v>0</v>
      </c>
      <c r="D603" s="218">
        <v>0</v>
      </c>
      <c r="E603" s="218">
        <v>0</v>
      </c>
      <c r="F603" s="218">
        <v>0</v>
      </c>
      <c r="G603" s="218">
        <v>0</v>
      </c>
      <c r="H603" s="218">
        <v>0</v>
      </c>
      <c r="I603" s="218">
        <v>0</v>
      </c>
      <c r="J603" s="218">
        <v>0</v>
      </c>
      <c r="K603" s="218">
        <v>0</v>
      </c>
      <c r="L603" s="218">
        <v>0</v>
      </c>
      <c r="M603" s="218">
        <v>0</v>
      </c>
      <c r="N603" s="218">
        <v>0</v>
      </c>
      <c r="O603" s="218">
        <v>0</v>
      </c>
      <c r="P603" s="218">
        <v>0</v>
      </c>
      <c r="Q603" s="218">
        <v>0</v>
      </c>
      <c r="R603" s="218">
        <v>0</v>
      </c>
      <c r="S603" s="218">
        <v>0</v>
      </c>
      <c r="T603" s="218">
        <v>0</v>
      </c>
      <c r="U603" s="218">
        <v>0</v>
      </c>
      <c r="V603" s="218">
        <v>0</v>
      </c>
      <c r="W603" s="218">
        <v>0</v>
      </c>
      <c r="X603" s="218">
        <v>0</v>
      </c>
      <c r="Y603" s="218">
        <v>0</v>
      </c>
      <c r="Z603" s="218">
        <v>0</v>
      </c>
      <c r="AA603" s="218">
        <v>0</v>
      </c>
      <c r="AB603" s="218">
        <v>0</v>
      </c>
      <c r="AC603" s="218">
        <v>0</v>
      </c>
      <c r="AD603" s="218">
        <v>0</v>
      </c>
      <c r="AE603" s="218">
        <v>0</v>
      </c>
      <c r="AF603" s="218">
        <v>0</v>
      </c>
      <c r="AG603" s="218">
        <v>0</v>
      </c>
      <c r="AH603" s="218">
        <v>0</v>
      </c>
      <c r="AI603" s="218">
        <v>0</v>
      </c>
      <c r="AJ603" s="218">
        <v>0</v>
      </c>
      <c r="AK603" s="218">
        <v>0</v>
      </c>
      <c r="AL603" s="218">
        <v>0</v>
      </c>
      <c r="AM603" s="218">
        <v>0</v>
      </c>
      <c r="AN603" s="218">
        <v>0</v>
      </c>
      <c r="AO603" s="218">
        <v>0</v>
      </c>
      <c r="AP603" s="218">
        <v>0</v>
      </c>
    </row>
    <row r="604" spans="1:42" x14ac:dyDescent="0.2">
      <c r="A604" s="4" t="s">
        <v>267</v>
      </c>
      <c r="B604" s="217">
        <f t="array" ref="B604:AP604">Inputs!C199:AQ199</f>
        <v>0</v>
      </c>
      <c r="C604" s="217">
        <v>0</v>
      </c>
      <c r="D604" s="217">
        <v>0</v>
      </c>
      <c r="E604" s="217">
        <v>0</v>
      </c>
      <c r="F604" s="217">
        <v>0</v>
      </c>
      <c r="G604" s="217">
        <v>0</v>
      </c>
      <c r="H604" s="217">
        <v>0</v>
      </c>
      <c r="I604" s="217">
        <v>0</v>
      </c>
      <c r="J604" s="217">
        <v>0</v>
      </c>
      <c r="K604" s="217">
        <v>0</v>
      </c>
      <c r="L604" s="217">
        <v>0</v>
      </c>
      <c r="M604" s="217">
        <v>0</v>
      </c>
      <c r="N604" s="217">
        <v>0</v>
      </c>
      <c r="O604" s="217">
        <v>0</v>
      </c>
      <c r="P604" s="217">
        <v>0</v>
      </c>
      <c r="Q604" s="217">
        <v>0</v>
      </c>
      <c r="R604" s="217">
        <v>0</v>
      </c>
      <c r="S604" s="217">
        <v>0</v>
      </c>
      <c r="T604" s="217">
        <v>0</v>
      </c>
      <c r="U604" s="217">
        <v>0</v>
      </c>
      <c r="V604" s="217">
        <v>0</v>
      </c>
      <c r="W604" s="217">
        <v>0</v>
      </c>
      <c r="X604" s="217">
        <v>0</v>
      </c>
      <c r="Y604" s="217">
        <v>0</v>
      </c>
      <c r="Z604" s="217">
        <v>0</v>
      </c>
      <c r="AA604" s="217">
        <v>0</v>
      </c>
      <c r="AB604" s="217">
        <v>0</v>
      </c>
      <c r="AC604" s="217">
        <v>0</v>
      </c>
      <c r="AD604" s="217">
        <v>0</v>
      </c>
      <c r="AE604" s="217">
        <v>0</v>
      </c>
      <c r="AF604" s="217">
        <v>0</v>
      </c>
      <c r="AG604" s="217">
        <v>0</v>
      </c>
      <c r="AH604" s="217">
        <v>0</v>
      </c>
      <c r="AI604" s="217">
        <v>0</v>
      </c>
      <c r="AJ604" s="217">
        <v>0</v>
      </c>
      <c r="AK604" s="217">
        <v>0</v>
      </c>
      <c r="AL604" s="217">
        <v>0</v>
      </c>
      <c r="AM604" s="217">
        <v>0</v>
      </c>
      <c r="AN604" s="217">
        <v>0</v>
      </c>
      <c r="AO604" s="217">
        <v>0</v>
      </c>
      <c r="AP604" s="217">
        <v>0</v>
      </c>
    </row>
    <row r="605" spans="1:42" x14ac:dyDescent="0.2">
      <c r="B605" s="20"/>
      <c r="C605" s="20"/>
      <c r="D605" s="20"/>
      <c r="E605" s="20"/>
      <c r="F605" s="20"/>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spans="1:42" x14ac:dyDescent="0.2">
      <c r="A606" s="25" t="s">
        <v>304</v>
      </c>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row>
    <row r="607" spans="1:42" x14ac:dyDescent="0.2">
      <c r="A607" s="4" t="s">
        <v>306</v>
      </c>
      <c r="B607" s="217">
        <v>0</v>
      </c>
      <c r="C607" s="217">
        <f>B610</f>
        <v>0</v>
      </c>
      <c r="D607" s="217">
        <f t="shared" ref="D607:AP607" si="292">C610</f>
        <v>0</v>
      </c>
      <c r="E607" s="217">
        <f t="shared" si="292"/>
        <v>0</v>
      </c>
      <c r="F607" s="217">
        <f t="shared" si="292"/>
        <v>0</v>
      </c>
      <c r="G607" s="217">
        <f t="shared" si="292"/>
        <v>0</v>
      </c>
      <c r="H607" s="217">
        <f t="shared" si="292"/>
        <v>0</v>
      </c>
      <c r="I607" s="217">
        <f t="shared" si="292"/>
        <v>0</v>
      </c>
      <c r="J607" s="217">
        <f t="shared" si="292"/>
        <v>0</v>
      </c>
      <c r="K607" s="217">
        <f t="shared" si="292"/>
        <v>0</v>
      </c>
      <c r="L607" s="217">
        <f t="shared" si="292"/>
        <v>0</v>
      </c>
      <c r="M607" s="217">
        <f t="shared" si="292"/>
        <v>0</v>
      </c>
      <c r="N607" s="217">
        <f t="shared" si="292"/>
        <v>0</v>
      </c>
      <c r="O607" s="217">
        <f t="shared" si="292"/>
        <v>0</v>
      </c>
      <c r="P607" s="217">
        <f t="shared" si="292"/>
        <v>0</v>
      </c>
      <c r="Q607" s="217">
        <f t="shared" si="292"/>
        <v>0</v>
      </c>
      <c r="R607" s="217">
        <f t="shared" si="292"/>
        <v>0</v>
      </c>
      <c r="S607" s="217">
        <f t="shared" si="292"/>
        <v>0</v>
      </c>
      <c r="T607" s="217">
        <f t="shared" si="292"/>
        <v>0</v>
      </c>
      <c r="U607" s="217">
        <f t="shared" si="292"/>
        <v>0</v>
      </c>
      <c r="V607" s="217">
        <f t="shared" si="292"/>
        <v>0</v>
      </c>
      <c r="W607" s="217">
        <f t="shared" si="292"/>
        <v>0</v>
      </c>
      <c r="X607" s="217">
        <f t="shared" si="292"/>
        <v>0</v>
      </c>
      <c r="Y607" s="217">
        <f t="shared" si="292"/>
        <v>0</v>
      </c>
      <c r="Z607" s="217">
        <f t="shared" si="292"/>
        <v>0</v>
      </c>
      <c r="AA607" s="217">
        <f t="shared" si="292"/>
        <v>0</v>
      </c>
      <c r="AB607" s="217">
        <f t="shared" si="292"/>
        <v>0</v>
      </c>
      <c r="AC607" s="217">
        <f t="shared" si="292"/>
        <v>0</v>
      </c>
      <c r="AD607" s="217">
        <f t="shared" si="292"/>
        <v>0</v>
      </c>
      <c r="AE607" s="217">
        <f t="shared" si="292"/>
        <v>0</v>
      </c>
      <c r="AF607" s="217">
        <f t="shared" si="292"/>
        <v>0</v>
      </c>
      <c r="AG607" s="217">
        <f t="shared" si="292"/>
        <v>0</v>
      </c>
      <c r="AH607" s="217">
        <f t="shared" si="292"/>
        <v>0</v>
      </c>
      <c r="AI607" s="217">
        <f t="shared" si="292"/>
        <v>0</v>
      </c>
      <c r="AJ607" s="217">
        <f t="shared" si="292"/>
        <v>0</v>
      </c>
      <c r="AK607" s="217">
        <f t="shared" si="292"/>
        <v>0</v>
      </c>
      <c r="AL607" s="217">
        <f t="shared" si="292"/>
        <v>0</v>
      </c>
      <c r="AM607" s="217">
        <f t="shared" si="292"/>
        <v>0</v>
      </c>
      <c r="AN607" s="217">
        <f t="shared" si="292"/>
        <v>0</v>
      </c>
      <c r="AO607" s="217">
        <f t="shared" si="292"/>
        <v>0</v>
      </c>
      <c r="AP607" s="217">
        <f t="shared" si="292"/>
        <v>0</v>
      </c>
    </row>
    <row r="608" spans="1:42" x14ac:dyDescent="0.2">
      <c r="A608" s="4" t="s">
        <v>24</v>
      </c>
      <c r="B608" s="217">
        <f t="shared" ref="B608:AP608" si="293">IF(B$2&lt;analysis_period,B610-B607,0)</f>
        <v>0</v>
      </c>
      <c r="C608" s="217">
        <f t="shared" si="293"/>
        <v>0</v>
      </c>
      <c r="D608" s="217">
        <f t="shared" si="293"/>
        <v>0</v>
      </c>
      <c r="E608" s="217">
        <f t="shared" si="293"/>
        <v>0</v>
      </c>
      <c r="F608" s="217">
        <f t="shared" si="293"/>
        <v>0</v>
      </c>
      <c r="G608" s="217">
        <f t="shared" si="293"/>
        <v>0</v>
      </c>
      <c r="H608" s="217">
        <f t="shared" si="293"/>
        <v>0</v>
      </c>
      <c r="I608" s="217">
        <f t="shared" si="293"/>
        <v>0</v>
      </c>
      <c r="J608" s="217">
        <f t="shared" si="293"/>
        <v>0</v>
      </c>
      <c r="K608" s="217">
        <f t="shared" si="293"/>
        <v>0</v>
      </c>
      <c r="L608" s="217">
        <f t="shared" si="293"/>
        <v>0</v>
      </c>
      <c r="M608" s="217">
        <f t="shared" si="293"/>
        <v>0</v>
      </c>
      <c r="N608" s="217">
        <f t="shared" si="293"/>
        <v>0</v>
      </c>
      <c r="O608" s="217">
        <f t="shared" si="293"/>
        <v>0</v>
      </c>
      <c r="P608" s="217">
        <f t="shared" si="293"/>
        <v>0</v>
      </c>
      <c r="Q608" s="217">
        <f t="shared" si="293"/>
        <v>0</v>
      </c>
      <c r="R608" s="217">
        <f t="shared" si="293"/>
        <v>0</v>
      </c>
      <c r="S608" s="217">
        <f t="shared" si="293"/>
        <v>0</v>
      </c>
      <c r="T608" s="217">
        <f t="shared" si="293"/>
        <v>0</v>
      </c>
      <c r="U608" s="217">
        <f t="shared" si="293"/>
        <v>0</v>
      </c>
      <c r="V608" s="217">
        <f t="shared" si="293"/>
        <v>0</v>
      </c>
      <c r="W608" s="217">
        <f t="shared" si="293"/>
        <v>0</v>
      </c>
      <c r="X608" s="217">
        <f t="shared" si="293"/>
        <v>0</v>
      </c>
      <c r="Y608" s="217">
        <f t="shared" si="293"/>
        <v>0</v>
      </c>
      <c r="Z608" s="217">
        <f t="shared" si="293"/>
        <v>0</v>
      </c>
      <c r="AA608" s="217">
        <f t="shared" si="293"/>
        <v>0</v>
      </c>
      <c r="AB608" s="217">
        <f t="shared" si="293"/>
        <v>0</v>
      </c>
      <c r="AC608" s="217">
        <f t="shared" si="293"/>
        <v>0</v>
      </c>
      <c r="AD608" s="217">
        <f t="shared" si="293"/>
        <v>0</v>
      </c>
      <c r="AE608" s="217">
        <f t="shared" si="293"/>
        <v>0</v>
      </c>
      <c r="AF608" s="217">
        <f t="shared" si="293"/>
        <v>0</v>
      </c>
      <c r="AG608" s="217">
        <f t="shared" si="293"/>
        <v>0</v>
      </c>
      <c r="AH608" s="217">
        <f t="shared" si="293"/>
        <v>0</v>
      </c>
      <c r="AI608" s="217">
        <f t="shared" si="293"/>
        <v>0</v>
      </c>
      <c r="AJ608" s="217">
        <f t="shared" si="293"/>
        <v>0</v>
      </c>
      <c r="AK608" s="217">
        <f t="shared" si="293"/>
        <v>0</v>
      </c>
      <c r="AL608" s="217">
        <f t="shared" si="293"/>
        <v>0</v>
      </c>
      <c r="AM608" s="217">
        <f t="shared" si="293"/>
        <v>0</v>
      </c>
      <c r="AN608" s="217">
        <f t="shared" si="293"/>
        <v>0</v>
      </c>
      <c r="AO608" s="217">
        <f t="shared" si="293"/>
        <v>0</v>
      </c>
      <c r="AP608" s="217">
        <f t="shared" si="293"/>
        <v>0</v>
      </c>
    </row>
    <row r="609" spans="1:42" x14ac:dyDescent="0.2">
      <c r="A609" s="4" t="s">
        <v>307</v>
      </c>
      <c r="B609" s="218">
        <v>0</v>
      </c>
      <c r="C609" s="218">
        <f t="shared" ref="C609:AP609" si="294">IF(C$2=analysis_period,-C607,0)</f>
        <v>0</v>
      </c>
      <c r="D609" s="218">
        <f t="shared" si="294"/>
        <v>0</v>
      </c>
      <c r="E609" s="218">
        <f t="shared" si="294"/>
        <v>0</v>
      </c>
      <c r="F609" s="218">
        <f t="shared" si="294"/>
        <v>0</v>
      </c>
      <c r="G609" s="218">
        <f t="shared" si="294"/>
        <v>0</v>
      </c>
      <c r="H609" s="218">
        <f t="shared" si="294"/>
        <v>0</v>
      </c>
      <c r="I609" s="218">
        <f t="shared" si="294"/>
        <v>0</v>
      </c>
      <c r="J609" s="218">
        <f t="shared" si="294"/>
        <v>0</v>
      </c>
      <c r="K609" s="218">
        <f t="shared" si="294"/>
        <v>0</v>
      </c>
      <c r="L609" s="218">
        <f t="shared" si="294"/>
        <v>0</v>
      </c>
      <c r="M609" s="218">
        <f t="shared" si="294"/>
        <v>0</v>
      </c>
      <c r="N609" s="218">
        <f t="shared" si="294"/>
        <v>0</v>
      </c>
      <c r="O609" s="218">
        <f t="shared" si="294"/>
        <v>0</v>
      </c>
      <c r="P609" s="218">
        <f t="shared" si="294"/>
        <v>0</v>
      </c>
      <c r="Q609" s="218">
        <f t="shared" si="294"/>
        <v>0</v>
      </c>
      <c r="R609" s="218">
        <f t="shared" si="294"/>
        <v>0</v>
      </c>
      <c r="S609" s="218">
        <f t="shared" si="294"/>
        <v>0</v>
      </c>
      <c r="T609" s="218">
        <f t="shared" si="294"/>
        <v>0</v>
      </c>
      <c r="U609" s="218">
        <f t="shared" si="294"/>
        <v>0</v>
      </c>
      <c r="V609" s="218">
        <f t="shared" si="294"/>
        <v>0</v>
      </c>
      <c r="W609" s="218">
        <f t="shared" si="294"/>
        <v>0</v>
      </c>
      <c r="X609" s="218">
        <f t="shared" si="294"/>
        <v>0</v>
      </c>
      <c r="Y609" s="218">
        <f t="shared" si="294"/>
        <v>0</v>
      </c>
      <c r="Z609" s="218">
        <f t="shared" si="294"/>
        <v>0</v>
      </c>
      <c r="AA609" s="218">
        <f t="shared" si="294"/>
        <v>0</v>
      </c>
      <c r="AB609" s="218">
        <f t="shared" si="294"/>
        <v>0</v>
      </c>
      <c r="AC609" s="218">
        <f t="shared" si="294"/>
        <v>0</v>
      </c>
      <c r="AD609" s="218">
        <f t="shared" si="294"/>
        <v>0</v>
      </c>
      <c r="AE609" s="218">
        <f t="shared" si="294"/>
        <v>0</v>
      </c>
      <c r="AF609" s="218">
        <f t="shared" si="294"/>
        <v>0</v>
      </c>
      <c r="AG609" s="218">
        <f t="shared" si="294"/>
        <v>0</v>
      </c>
      <c r="AH609" s="218">
        <f t="shared" si="294"/>
        <v>0</v>
      </c>
      <c r="AI609" s="218">
        <f t="shared" si="294"/>
        <v>0</v>
      </c>
      <c r="AJ609" s="218">
        <f t="shared" si="294"/>
        <v>0</v>
      </c>
      <c r="AK609" s="218">
        <f t="shared" si="294"/>
        <v>0</v>
      </c>
      <c r="AL609" s="218">
        <f t="shared" si="294"/>
        <v>0</v>
      </c>
      <c r="AM609" s="218">
        <f t="shared" si="294"/>
        <v>0</v>
      </c>
      <c r="AN609" s="218">
        <f t="shared" si="294"/>
        <v>0</v>
      </c>
      <c r="AO609" s="218">
        <f t="shared" si="294"/>
        <v>0</v>
      </c>
      <c r="AP609" s="218">
        <f t="shared" si="294"/>
        <v>0</v>
      </c>
    </row>
    <row r="610" spans="1:42" s="16" customFormat="1" x14ac:dyDescent="0.2">
      <c r="A610" s="16" t="s">
        <v>267</v>
      </c>
      <c r="B610" s="211">
        <f t="shared" ref="B610:AP610" si="295">C$62*(months_working_reserve/12)</f>
        <v>0</v>
      </c>
      <c r="C610" s="211">
        <f t="shared" si="295"/>
        <v>0</v>
      </c>
      <c r="D610" s="211">
        <f t="shared" si="295"/>
        <v>0</v>
      </c>
      <c r="E610" s="211">
        <f t="shared" si="295"/>
        <v>0</v>
      </c>
      <c r="F610" s="211">
        <f t="shared" si="295"/>
        <v>0</v>
      </c>
      <c r="G610" s="211">
        <f t="shared" si="295"/>
        <v>0</v>
      </c>
      <c r="H610" s="211">
        <f t="shared" si="295"/>
        <v>0</v>
      </c>
      <c r="I610" s="211">
        <f t="shared" si="295"/>
        <v>0</v>
      </c>
      <c r="J610" s="211">
        <f t="shared" si="295"/>
        <v>0</v>
      </c>
      <c r="K610" s="211">
        <f t="shared" si="295"/>
        <v>0</v>
      </c>
      <c r="L610" s="211">
        <f t="shared" si="295"/>
        <v>0</v>
      </c>
      <c r="M610" s="211">
        <f t="shared" si="295"/>
        <v>0</v>
      </c>
      <c r="N610" s="211">
        <f t="shared" si="295"/>
        <v>0</v>
      </c>
      <c r="O610" s="211">
        <f t="shared" si="295"/>
        <v>0</v>
      </c>
      <c r="P610" s="211">
        <f t="shared" si="295"/>
        <v>0</v>
      </c>
      <c r="Q610" s="211">
        <f t="shared" si="295"/>
        <v>0</v>
      </c>
      <c r="R610" s="211">
        <f t="shared" si="295"/>
        <v>0</v>
      </c>
      <c r="S610" s="211">
        <f t="shared" si="295"/>
        <v>0</v>
      </c>
      <c r="T610" s="211">
        <f t="shared" si="295"/>
        <v>0</v>
      </c>
      <c r="U610" s="211">
        <f t="shared" si="295"/>
        <v>0</v>
      </c>
      <c r="V610" s="211">
        <f t="shared" si="295"/>
        <v>0</v>
      </c>
      <c r="W610" s="211">
        <f t="shared" si="295"/>
        <v>0</v>
      </c>
      <c r="X610" s="211">
        <f t="shared" si="295"/>
        <v>0</v>
      </c>
      <c r="Y610" s="211">
        <f t="shared" si="295"/>
        <v>0</v>
      </c>
      <c r="Z610" s="211">
        <f t="shared" si="295"/>
        <v>0</v>
      </c>
      <c r="AA610" s="211">
        <f t="shared" si="295"/>
        <v>0</v>
      </c>
      <c r="AB610" s="211">
        <f t="shared" si="295"/>
        <v>0</v>
      </c>
      <c r="AC610" s="211">
        <f t="shared" si="295"/>
        <v>0</v>
      </c>
      <c r="AD610" s="211">
        <f t="shared" si="295"/>
        <v>0</v>
      </c>
      <c r="AE610" s="211">
        <f t="shared" si="295"/>
        <v>0</v>
      </c>
      <c r="AF610" s="211">
        <f t="shared" si="295"/>
        <v>0</v>
      </c>
      <c r="AG610" s="211">
        <f t="shared" si="295"/>
        <v>0</v>
      </c>
      <c r="AH610" s="211">
        <f t="shared" si="295"/>
        <v>0</v>
      </c>
      <c r="AI610" s="211">
        <f t="shared" si="295"/>
        <v>0</v>
      </c>
      <c r="AJ610" s="211">
        <f t="shared" si="295"/>
        <v>0</v>
      </c>
      <c r="AK610" s="211">
        <f t="shared" si="295"/>
        <v>0</v>
      </c>
      <c r="AL610" s="211">
        <f t="shared" si="295"/>
        <v>0</v>
      </c>
      <c r="AM610" s="211">
        <f t="shared" si="295"/>
        <v>0</v>
      </c>
      <c r="AN610" s="211">
        <f t="shared" si="295"/>
        <v>0</v>
      </c>
      <c r="AO610" s="211">
        <f t="shared" si="295"/>
        <v>0</v>
      </c>
      <c r="AP610" s="211">
        <f t="shared" si="295"/>
        <v>0</v>
      </c>
    </row>
    <row r="611" spans="1:42" s="16" customFormat="1" x14ac:dyDescent="0.2">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c r="AG611" s="211"/>
      <c r="AH611" s="211"/>
      <c r="AI611" s="211"/>
      <c r="AJ611" s="211"/>
      <c r="AK611" s="211"/>
      <c r="AL611" s="211"/>
      <c r="AM611" s="211"/>
      <c r="AN611" s="211"/>
      <c r="AO611" s="211"/>
      <c r="AP611" s="211"/>
    </row>
    <row r="612" spans="1:42" s="16" customFormat="1" x14ac:dyDescent="0.2">
      <c r="A612" s="25" t="s">
        <v>316</v>
      </c>
      <c r="B612" s="21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D612" s="211"/>
      <c r="AE612" s="211"/>
      <c r="AF612" s="211"/>
      <c r="AG612" s="211"/>
      <c r="AH612" s="211"/>
      <c r="AI612" s="211"/>
      <c r="AJ612" s="211"/>
      <c r="AK612" s="211"/>
      <c r="AL612" s="211"/>
      <c r="AM612" s="211"/>
      <c r="AN612" s="211"/>
      <c r="AO612" s="211"/>
      <c r="AP612" s="211"/>
    </row>
    <row r="613" spans="1:42" s="16" customFormat="1" x14ac:dyDescent="0.2">
      <c r="A613" s="4" t="s">
        <v>306</v>
      </c>
      <c r="B613" s="217">
        <v>0</v>
      </c>
      <c r="C613" s="217">
        <f>B616</f>
        <v>0</v>
      </c>
      <c r="D613" s="217">
        <f t="shared" ref="D613" si="296">C616</f>
        <v>0</v>
      </c>
      <c r="E613" s="217">
        <f t="shared" ref="E613" si="297">D616</f>
        <v>0</v>
      </c>
      <c r="F613" s="217">
        <f t="shared" ref="F613" si="298">E616</f>
        <v>0</v>
      </c>
      <c r="G613" s="217">
        <f t="shared" ref="G613" si="299">F616</f>
        <v>0</v>
      </c>
      <c r="H613" s="217">
        <f t="shared" ref="H613" si="300">G616</f>
        <v>0</v>
      </c>
      <c r="I613" s="217">
        <f t="shared" ref="I613" si="301">H616</f>
        <v>0</v>
      </c>
      <c r="J613" s="217">
        <f t="shared" ref="J613" si="302">I616</f>
        <v>0</v>
      </c>
      <c r="K613" s="217">
        <f t="shared" ref="K613" si="303">J616</f>
        <v>0</v>
      </c>
      <c r="L613" s="217">
        <f t="shared" ref="L613" si="304">K616</f>
        <v>0</v>
      </c>
      <c r="M613" s="217">
        <f t="shared" ref="M613" si="305">L616</f>
        <v>0</v>
      </c>
      <c r="N613" s="217">
        <f t="shared" ref="N613" si="306">M616</f>
        <v>0</v>
      </c>
      <c r="O613" s="217">
        <f t="shared" ref="O613" si="307">N616</f>
        <v>0</v>
      </c>
      <c r="P613" s="217">
        <f t="shared" ref="P613" si="308">O616</f>
        <v>0</v>
      </c>
      <c r="Q613" s="217">
        <f t="shared" ref="Q613" si="309">P616</f>
        <v>0</v>
      </c>
      <c r="R613" s="217">
        <f t="shared" ref="R613" si="310">Q616</f>
        <v>0</v>
      </c>
      <c r="S613" s="217">
        <f t="shared" ref="S613" si="311">R616</f>
        <v>0</v>
      </c>
      <c r="T613" s="217">
        <f t="shared" ref="T613" si="312">S616</f>
        <v>0</v>
      </c>
      <c r="U613" s="217">
        <f t="shared" ref="U613" si="313">T616</f>
        <v>0</v>
      </c>
      <c r="V613" s="217">
        <f t="shared" ref="V613" si="314">U616</f>
        <v>0</v>
      </c>
      <c r="W613" s="217">
        <f t="shared" ref="W613" si="315">V616</f>
        <v>0</v>
      </c>
      <c r="X613" s="217">
        <f t="shared" ref="X613" si="316">W616</f>
        <v>0</v>
      </c>
      <c r="Y613" s="217">
        <f t="shared" ref="Y613" si="317">X616</f>
        <v>0</v>
      </c>
      <c r="Z613" s="217">
        <f t="shared" ref="Z613" si="318">Y616</f>
        <v>0</v>
      </c>
      <c r="AA613" s="217">
        <f t="shared" ref="AA613" si="319">Z616</f>
        <v>0</v>
      </c>
      <c r="AB613" s="217">
        <f t="shared" ref="AB613" si="320">AA616</f>
        <v>0</v>
      </c>
      <c r="AC613" s="217">
        <f t="shared" ref="AC613" si="321">AB616</f>
        <v>0</v>
      </c>
      <c r="AD613" s="217">
        <f t="shared" ref="AD613" si="322">AC616</f>
        <v>0</v>
      </c>
      <c r="AE613" s="217">
        <f t="shared" ref="AE613" si="323">AD616</f>
        <v>0</v>
      </c>
      <c r="AF613" s="217">
        <f t="shared" ref="AF613" si="324">AE616</f>
        <v>0</v>
      </c>
      <c r="AG613" s="217">
        <f t="shared" ref="AG613" si="325">AF616</f>
        <v>0</v>
      </c>
      <c r="AH613" s="217">
        <f t="shared" ref="AH613" si="326">AG616</f>
        <v>0</v>
      </c>
      <c r="AI613" s="217">
        <f t="shared" ref="AI613" si="327">AH616</f>
        <v>0</v>
      </c>
      <c r="AJ613" s="217">
        <f t="shared" ref="AJ613" si="328">AI616</f>
        <v>0</v>
      </c>
      <c r="AK613" s="217">
        <f t="shared" ref="AK613" si="329">AJ616</f>
        <v>0</v>
      </c>
      <c r="AL613" s="217">
        <f t="shared" ref="AL613" si="330">AK616</f>
        <v>0</v>
      </c>
      <c r="AM613" s="217">
        <f t="shared" ref="AM613" si="331">AL616</f>
        <v>0</v>
      </c>
      <c r="AN613" s="217">
        <f t="shared" ref="AN613" si="332">AM616</f>
        <v>0</v>
      </c>
      <c r="AO613" s="217">
        <f t="shared" ref="AO613" si="333">AN616</f>
        <v>0</v>
      </c>
      <c r="AP613" s="217">
        <f t="shared" ref="AP613" si="334">AO616</f>
        <v>0</v>
      </c>
    </row>
    <row r="614" spans="1:42" s="16" customFormat="1" x14ac:dyDescent="0.2">
      <c r="A614" s="4" t="s">
        <v>24</v>
      </c>
      <c r="B614" s="217">
        <f t="shared" ref="B614:AP614" si="335">IF(B$2&lt;analysis_period,B616-B613,0)</f>
        <v>0</v>
      </c>
      <c r="C614" s="217">
        <f t="shared" si="335"/>
        <v>0</v>
      </c>
      <c r="D614" s="217">
        <f t="shared" si="335"/>
        <v>0</v>
      </c>
      <c r="E614" s="217">
        <f t="shared" si="335"/>
        <v>0</v>
      </c>
      <c r="F614" s="217">
        <f t="shared" si="335"/>
        <v>0</v>
      </c>
      <c r="G614" s="217">
        <f t="shared" si="335"/>
        <v>0</v>
      </c>
      <c r="H614" s="217">
        <f t="shared" si="335"/>
        <v>0</v>
      </c>
      <c r="I614" s="217">
        <f t="shared" si="335"/>
        <v>0</v>
      </c>
      <c r="J614" s="217">
        <f t="shared" si="335"/>
        <v>0</v>
      </c>
      <c r="K614" s="217">
        <f t="shared" si="335"/>
        <v>0</v>
      </c>
      <c r="L614" s="217">
        <f t="shared" si="335"/>
        <v>0</v>
      </c>
      <c r="M614" s="217">
        <f t="shared" si="335"/>
        <v>0</v>
      </c>
      <c r="N614" s="217">
        <f t="shared" si="335"/>
        <v>0</v>
      </c>
      <c r="O614" s="217">
        <f t="shared" si="335"/>
        <v>0</v>
      </c>
      <c r="P614" s="217">
        <f t="shared" si="335"/>
        <v>0</v>
      </c>
      <c r="Q614" s="217">
        <f t="shared" si="335"/>
        <v>0</v>
      </c>
      <c r="R614" s="217">
        <f t="shared" si="335"/>
        <v>0</v>
      </c>
      <c r="S614" s="217">
        <f t="shared" si="335"/>
        <v>0</v>
      </c>
      <c r="T614" s="217">
        <f t="shared" si="335"/>
        <v>0</v>
      </c>
      <c r="U614" s="217">
        <f t="shared" si="335"/>
        <v>0</v>
      </c>
      <c r="V614" s="217">
        <f t="shared" si="335"/>
        <v>0</v>
      </c>
      <c r="W614" s="217">
        <f t="shared" si="335"/>
        <v>0</v>
      </c>
      <c r="X614" s="217">
        <f t="shared" si="335"/>
        <v>0</v>
      </c>
      <c r="Y614" s="217">
        <f t="shared" si="335"/>
        <v>0</v>
      </c>
      <c r="Z614" s="217">
        <f t="shared" si="335"/>
        <v>0</v>
      </c>
      <c r="AA614" s="217">
        <f t="shared" si="335"/>
        <v>0</v>
      </c>
      <c r="AB614" s="217">
        <f t="shared" si="335"/>
        <v>0</v>
      </c>
      <c r="AC614" s="217">
        <f t="shared" si="335"/>
        <v>0</v>
      </c>
      <c r="AD614" s="217">
        <f t="shared" si="335"/>
        <v>0</v>
      </c>
      <c r="AE614" s="217">
        <f t="shared" si="335"/>
        <v>0</v>
      </c>
      <c r="AF614" s="217">
        <f t="shared" si="335"/>
        <v>0</v>
      </c>
      <c r="AG614" s="217">
        <f t="shared" si="335"/>
        <v>0</v>
      </c>
      <c r="AH614" s="217">
        <f t="shared" si="335"/>
        <v>0</v>
      </c>
      <c r="AI614" s="217">
        <f t="shared" si="335"/>
        <v>0</v>
      </c>
      <c r="AJ614" s="217">
        <f t="shared" si="335"/>
        <v>0</v>
      </c>
      <c r="AK614" s="217">
        <f t="shared" si="335"/>
        <v>0</v>
      </c>
      <c r="AL614" s="217">
        <f t="shared" si="335"/>
        <v>0</v>
      </c>
      <c r="AM614" s="217">
        <f t="shared" si="335"/>
        <v>0</v>
      </c>
      <c r="AN614" s="217">
        <f t="shared" si="335"/>
        <v>0</v>
      </c>
      <c r="AO614" s="217">
        <f t="shared" si="335"/>
        <v>0</v>
      </c>
      <c r="AP614" s="217">
        <f t="shared" si="335"/>
        <v>0</v>
      </c>
    </row>
    <row r="615" spans="1:42" s="16" customFormat="1" x14ac:dyDescent="0.2">
      <c r="A615" s="4" t="s">
        <v>307</v>
      </c>
      <c r="B615" s="218">
        <v>0</v>
      </c>
      <c r="C615" s="218">
        <f t="shared" ref="C615:AP615" si="336">IF(C$2=analysis_period,-C613,0)</f>
        <v>0</v>
      </c>
      <c r="D615" s="218">
        <f t="shared" si="336"/>
        <v>0</v>
      </c>
      <c r="E615" s="218">
        <f t="shared" si="336"/>
        <v>0</v>
      </c>
      <c r="F615" s="218">
        <f t="shared" si="336"/>
        <v>0</v>
      </c>
      <c r="G615" s="218">
        <f t="shared" si="336"/>
        <v>0</v>
      </c>
      <c r="H615" s="218">
        <f t="shared" si="336"/>
        <v>0</v>
      </c>
      <c r="I615" s="218">
        <f t="shared" si="336"/>
        <v>0</v>
      </c>
      <c r="J615" s="218">
        <f t="shared" si="336"/>
        <v>0</v>
      </c>
      <c r="K615" s="218">
        <f t="shared" si="336"/>
        <v>0</v>
      </c>
      <c r="L615" s="218">
        <f t="shared" si="336"/>
        <v>0</v>
      </c>
      <c r="M615" s="218">
        <f t="shared" si="336"/>
        <v>0</v>
      </c>
      <c r="N615" s="218">
        <f t="shared" si="336"/>
        <v>0</v>
      </c>
      <c r="O615" s="218">
        <f t="shared" si="336"/>
        <v>0</v>
      </c>
      <c r="P615" s="218">
        <f t="shared" si="336"/>
        <v>0</v>
      </c>
      <c r="Q615" s="218">
        <f t="shared" si="336"/>
        <v>0</v>
      </c>
      <c r="R615" s="218">
        <f t="shared" si="336"/>
        <v>0</v>
      </c>
      <c r="S615" s="218">
        <f t="shared" si="336"/>
        <v>0</v>
      </c>
      <c r="T615" s="218">
        <f t="shared" si="336"/>
        <v>0</v>
      </c>
      <c r="U615" s="218">
        <f t="shared" si="336"/>
        <v>0</v>
      </c>
      <c r="V615" s="218">
        <f t="shared" si="336"/>
        <v>0</v>
      </c>
      <c r="W615" s="218">
        <f t="shared" si="336"/>
        <v>0</v>
      </c>
      <c r="X615" s="218">
        <f t="shared" si="336"/>
        <v>0</v>
      </c>
      <c r="Y615" s="218">
        <f t="shared" si="336"/>
        <v>0</v>
      </c>
      <c r="Z615" s="218">
        <f t="shared" si="336"/>
        <v>0</v>
      </c>
      <c r="AA615" s="218">
        <f t="shared" si="336"/>
        <v>0</v>
      </c>
      <c r="AB615" s="218">
        <f t="shared" si="336"/>
        <v>0</v>
      </c>
      <c r="AC615" s="218">
        <f t="shared" si="336"/>
        <v>0</v>
      </c>
      <c r="AD615" s="218">
        <f t="shared" si="336"/>
        <v>0</v>
      </c>
      <c r="AE615" s="218">
        <f t="shared" si="336"/>
        <v>0</v>
      </c>
      <c r="AF615" s="218">
        <f t="shared" si="336"/>
        <v>0</v>
      </c>
      <c r="AG615" s="218">
        <f t="shared" si="336"/>
        <v>0</v>
      </c>
      <c r="AH615" s="218">
        <f t="shared" si="336"/>
        <v>0</v>
      </c>
      <c r="AI615" s="218">
        <f t="shared" si="336"/>
        <v>0</v>
      </c>
      <c r="AJ615" s="218">
        <f t="shared" si="336"/>
        <v>0</v>
      </c>
      <c r="AK615" s="218">
        <f t="shared" si="336"/>
        <v>0</v>
      </c>
      <c r="AL615" s="218">
        <f t="shared" si="336"/>
        <v>0</v>
      </c>
      <c r="AM615" s="218">
        <f t="shared" si="336"/>
        <v>0</v>
      </c>
      <c r="AN615" s="218">
        <f t="shared" si="336"/>
        <v>0</v>
      </c>
      <c r="AO615" s="218">
        <f t="shared" si="336"/>
        <v>0</v>
      </c>
      <c r="AP615" s="218">
        <f t="shared" si="336"/>
        <v>0</v>
      </c>
    </row>
    <row r="616" spans="1:42" x14ac:dyDescent="0.2">
      <c r="A616" s="16" t="s">
        <v>267</v>
      </c>
      <c r="B616" s="211">
        <f t="shared" ref="B616:AP616" si="337">C$16*(months_receivables_reserve/12)</f>
        <v>0</v>
      </c>
      <c r="C616" s="211">
        <f t="shared" si="337"/>
        <v>0</v>
      </c>
      <c r="D616" s="211">
        <f t="shared" si="337"/>
        <v>0</v>
      </c>
      <c r="E616" s="211">
        <f t="shared" si="337"/>
        <v>0</v>
      </c>
      <c r="F616" s="211">
        <f t="shared" si="337"/>
        <v>0</v>
      </c>
      <c r="G616" s="211">
        <f t="shared" si="337"/>
        <v>0</v>
      </c>
      <c r="H616" s="211">
        <f t="shared" si="337"/>
        <v>0</v>
      </c>
      <c r="I616" s="211">
        <f t="shared" si="337"/>
        <v>0</v>
      </c>
      <c r="J616" s="211">
        <f t="shared" si="337"/>
        <v>0</v>
      </c>
      <c r="K616" s="211">
        <f t="shared" si="337"/>
        <v>0</v>
      </c>
      <c r="L616" s="211">
        <f t="shared" si="337"/>
        <v>0</v>
      </c>
      <c r="M616" s="211">
        <f t="shared" si="337"/>
        <v>0</v>
      </c>
      <c r="N616" s="211">
        <f t="shared" si="337"/>
        <v>0</v>
      </c>
      <c r="O616" s="211">
        <f t="shared" si="337"/>
        <v>0</v>
      </c>
      <c r="P616" s="211">
        <f t="shared" si="337"/>
        <v>0</v>
      </c>
      <c r="Q616" s="211">
        <f t="shared" si="337"/>
        <v>0</v>
      </c>
      <c r="R616" s="211">
        <f t="shared" si="337"/>
        <v>0</v>
      </c>
      <c r="S616" s="211">
        <f t="shared" si="337"/>
        <v>0</v>
      </c>
      <c r="T616" s="211">
        <f t="shared" si="337"/>
        <v>0</v>
      </c>
      <c r="U616" s="211">
        <f t="shared" si="337"/>
        <v>0</v>
      </c>
      <c r="V616" s="211">
        <f t="shared" si="337"/>
        <v>0</v>
      </c>
      <c r="W616" s="211">
        <f t="shared" si="337"/>
        <v>0</v>
      </c>
      <c r="X616" s="211">
        <f t="shared" si="337"/>
        <v>0</v>
      </c>
      <c r="Y616" s="211">
        <f t="shared" si="337"/>
        <v>0</v>
      </c>
      <c r="Z616" s="211">
        <f t="shared" si="337"/>
        <v>0</v>
      </c>
      <c r="AA616" s="211">
        <f t="shared" si="337"/>
        <v>0</v>
      </c>
      <c r="AB616" s="211">
        <f t="shared" si="337"/>
        <v>0</v>
      </c>
      <c r="AC616" s="211">
        <f t="shared" si="337"/>
        <v>0</v>
      </c>
      <c r="AD616" s="211">
        <f t="shared" si="337"/>
        <v>0</v>
      </c>
      <c r="AE616" s="211">
        <f t="shared" si="337"/>
        <v>0</v>
      </c>
      <c r="AF616" s="211">
        <f t="shared" si="337"/>
        <v>0</v>
      </c>
      <c r="AG616" s="211">
        <f t="shared" si="337"/>
        <v>0</v>
      </c>
      <c r="AH616" s="211">
        <f t="shared" si="337"/>
        <v>0</v>
      </c>
      <c r="AI616" s="211">
        <f t="shared" si="337"/>
        <v>0</v>
      </c>
      <c r="AJ616" s="211">
        <f t="shared" si="337"/>
        <v>0</v>
      </c>
      <c r="AK616" s="211">
        <f t="shared" si="337"/>
        <v>0</v>
      </c>
      <c r="AL616" s="211">
        <f t="shared" si="337"/>
        <v>0</v>
      </c>
      <c r="AM616" s="211">
        <f t="shared" si="337"/>
        <v>0</v>
      </c>
      <c r="AN616" s="211">
        <f t="shared" si="337"/>
        <v>0</v>
      </c>
      <c r="AO616" s="211">
        <f t="shared" si="337"/>
        <v>0</v>
      </c>
      <c r="AP616" s="211">
        <f t="shared" si="337"/>
        <v>0</v>
      </c>
    </row>
    <row r="617" spans="1:42" x14ac:dyDescent="0.2">
      <c r="A617" s="16"/>
      <c r="B617" s="20"/>
      <c r="C617" s="20"/>
      <c r="D617" s="20"/>
      <c r="E617" s="20"/>
      <c r="F617" s="20"/>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row>
    <row r="618" spans="1:42" x14ac:dyDescent="0.2">
      <c r="A618" s="25" t="s">
        <v>308</v>
      </c>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4" t="s">
        <v>306</v>
      </c>
      <c r="B619" s="217">
        <v>0</v>
      </c>
      <c r="C619" s="217">
        <f>B622</f>
        <v>0</v>
      </c>
      <c r="D619" s="217">
        <f t="shared" ref="D619:AP619" si="338">C622</f>
        <v>0</v>
      </c>
      <c r="E619" s="217">
        <f t="shared" si="338"/>
        <v>0</v>
      </c>
      <c r="F619" s="217">
        <f t="shared" si="338"/>
        <v>0</v>
      </c>
      <c r="G619" s="217">
        <f t="shared" si="338"/>
        <v>0</v>
      </c>
      <c r="H619" s="217">
        <f t="shared" si="338"/>
        <v>0</v>
      </c>
      <c r="I619" s="217">
        <f t="shared" si="338"/>
        <v>0</v>
      </c>
      <c r="J619" s="217">
        <f t="shared" si="338"/>
        <v>0</v>
      </c>
      <c r="K619" s="217">
        <f t="shared" si="338"/>
        <v>0</v>
      </c>
      <c r="L619" s="217">
        <f t="shared" si="338"/>
        <v>0</v>
      </c>
      <c r="M619" s="217">
        <f t="shared" si="338"/>
        <v>0</v>
      </c>
      <c r="N619" s="217">
        <f t="shared" si="338"/>
        <v>0</v>
      </c>
      <c r="O619" s="217">
        <f t="shared" si="338"/>
        <v>0</v>
      </c>
      <c r="P619" s="217">
        <f t="shared" si="338"/>
        <v>0</v>
      </c>
      <c r="Q619" s="217">
        <f t="shared" si="338"/>
        <v>0</v>
      </c>
      <c r="R619" s="217">
        <f t="shared" si="338"/>
        <v>0</v>
      </c>
      <c r="S619" s="217">
        <f t="shared" si="338"/>
        <v>0</v>
      </c>
      <c r="T619" s="217">
        <f t="shared" si="338"/>
        <v>0</v>
      </c>
      <c r="U619" s="217">
        <f t="shared" si="338"/>
        <v>0</v>
      </c>
      <c r="V619" s="217">
        <f t="shared" si="338"/>
        <v>0</v>
      </c>
      <c r="W619" s="217">
        <f t="shared" si="338"/>
        <v>0</v>
      </c>
      <c r="X619" s="217">
        <f t="shared" si="338"/>
        <v>0</v>
      </c>
      <c r="Y619" s="217">
        <f t="shared" si="338"/>
        <v>0</v>
      </c>
      <c r="Z619" s="217">
        <f t="shared" si="338"/>
        <v>0</v>
      </c>
      <c r="AA619" s="217">
        <f t="shared" si="338"/>
        <v>0</v>
      </c>
      <c r="AB619" s="217">
        <f t="shared" si="338"/>
        <v>0</v>
      </c>
      <c r="AC619" s="217">
        <f t="shared" si="338"/>
        <v>0</v>
      </c>
      <c r="AD619" s="217">
        <f t="shared" si="338"/>
        <v>0</v>
      </c>
      <c r="AE619" s="217">
        <f t="shared" si="338"/>
        <v>0</v>
      </c>
      <c r="AF619" s="217">
        <f t="shared" si="338"/>
        <v>0</v>
      </c>
      <c r="AG619" s="217">
        <f t="shared" si="338"/>
        <v>0</v>
      </c>
      <c r="AH619" s="217">
        <f t="shared" si="338"/>
        <v>0</v>
      </c>
      <c r="AI619" s="217">
        <f t="shared" si="338"/>
        <v>0</v>
      </c>
      <c r="AJ619" s="217">
        <f t="shared" si="338"/>
        <v>0</v>
      </c>
      <c r="AK619" s="217">
        <f t="shared" si="338"/>
        <v>0</v>
      </c>
      <c r="AL619" s="217">
        <f t="shared" si="338"/>
        <v>0</v>
      </c>
      <c r="AM619" s="217">
        <f t="shared" si="338"/>
        <v>0</v>
      </c>
      <c r="AN619" s="217">
        <f t="shared" si="338"/>
        <v>0</v>
      </c>
      <c r="AO619" s="217">
        <f t="shared" si="338"/>
        <v>0</v>
      </c>
      <c r="AP619" s="217">
        <f t="shared" si="338"/>
        <v>0</v>
      </c>
    </row>
    <row r="620" spans="1:42" x14ac:dyDescent="0.2">
      <c r="A620" s="4" t="s">
        <v>73</v>
      </c>
      <c r="B620" s="217">
        <v>0</v>
      </c>
      <c r="C620" s="217">
        <f>C648</f>
        <v>0</v>
      </c>
      <c r="D620" s="217">
        <f t="shared" ref="D620:AP620" si="339">D648</f>
        <v>0</v>
      </c>
      <c r="E620" s="217">
        <f t="shared" si="339"/>
        <v>0</v>
      </c>
      <c r="F620" s="217">
        <f t="shared" si="339"/>
        <v>0</v>
      </c>
      <c r="G620" s="217">
        <f t="shared" si="339"/>
        <v>0</v>
      </c>
      <c r="H620" s="217">
        <f t="shared" si="339"/>
        <v>0</v>
      </c>
      <c r="I620" s="217">
        <f t="shared" si="339"/>
        <v>0</v>
      </c>
      <c r="J620" s="217">
        <f t="shared" si="339"/>
        <v>0</v>
      </c>
      <c r="K620" s="217">
        <f t="shared" si="339"/>
        <v>0</v>
      </c>
      <c r="L620" s="217">
        <f t="shared" si="339"/>
        <v>0</v>
      </c>
      <c r="M620" s="217">
        <f t="shared" si="339"/>
        <v>0</v>
      </c>
      <c r="N620" s="217">
        <f t="shared" si="339"/>
        <v>0</v>
      </c>
      <c r="O620" s="217">
        <f t="shared" si="339"/>
        <v>0</v>
      </c>
      <c r="P620" s="217">
        <f t="shared" si="339"/>
        <v>0</v>
      </c>
      <c r="Q620" s="217">
        <f t="shared" si="339"/>
        <v>0</v>
      </c>
      <c r="R620" s="217">
        <f t="shared" si="339"/>
        <v>0</v>
      </c>
      <c r="S620" s="217">
        <f t="shared" si="339"/>
        <v>0</v>
      </c>
      <c r="T620" s="217">
        <f t="shared" si="339"/>
        <v>0</v>
      </c>
      <c r="U620" s="217">
        <f t="shared" si="339"/>
        <v>0</v>
      </c>
      <c r="V620" s="217">
        <f t="shared" si="339"/>
        <v>0</v>
      </c>
      <c r="W620" s="217">
        <f t="shared" si="339"/>
        <v>0</v>
      </c>
      <c r="X620" s="217">
        <f t="shared" si="339"/>
        <v>0</v>
      </c>
      <c r="Y620" s="217">
        <f t="shared" si="339"/>
        <v>0</v>
      </c>
      <c r="Z620" s="217">
        <f t="shared" si="339"/>
        <v>0</v>
      </c>
      <c r="AA620" s="217">
        <f t="shared" si="339"/>
        <v>0</v>
      </c>
      <c r="AB620" s="217">
        <f t="shared" si="339"/>
        <v>0</v>
      </c>
      <c r="AC620" s="217">
        <f t="shared" si="339"/>
        <v>0</v>
      </c>
      <c r="AD620" s="217">
        <f t="shared" si="339"/>
        <v>0</v>
      </c>
      <c r="AE620" s="217">
        <f t="shared" si="339"/>
        <v>0</v>
      </c>
      <c r="AF620" s="217">
        <f t="shared" si="339"/>
        <v>0</v>
      </c>
      <c r="AG620" s="217">
        <f t="shared" si="339"/>
        <v>0</v>
      </c>
      <c r="AH620" s="217">
        <f t="shared" si="339"/>
        <v>0</v>
      </c>
      <c r="AI620" s="217">
        <f t="shared" si="339"/>
        <v>0</v>
      </c>
      <c r="AJ620" s="217">
        <f t="shared" si="339"/>
        <v>0</v>
      </c>
      <c r="AK620" s="217">
        <f t="shared" si="339"/>
        <v>0</v>
      </c>
      <c r="AL620" s="217">
        <f t="shared" si="339"/>
        <v>0</v>
      </c>
      <c r="AM620" s="217">
        <f t="shared" si="339"/>
        <v>0</v>
      </c>
      <c r="AN620" s="217">
        <f t="shared" si="339"/>
        <v>0</v>
      </c>
      <c r="AO620" s="217">
        <f t="shared" si="339"/>
        <v>0</v>
      </c>
      <c r="AP620" s="217">
        <f t="shared" si="339"/>
        <v>0</v>
      </c>
    </row>
    <row r="621" spans="1:42" x14ac:dyDescent="0.2">
      <c r="A621" s="4" t="s">
        <v>307</v>
      </c>
      <c r="B621" s="218">
        <v>0</v>
      </c>
      <c r="C621" s="218">
        <f>-C636</f>
        <v>0</v>
      </c>
      <c r="D621" s="218">
        <f t="shared" ref="D621:AP621" si="340">-D636</f>
        <v>0</v>
      </c>
      <c r="E621" s="218">
        <f t="shared" si="340"/>
        <v>0</v>
      </c>
      <c r="F621" s="218">
        <f t="shared" si="340"/>
        <v>0</v>
      </c>
      <c r="G621" s="218">
        <f t="shared" si="340"/>
        <v>0</v>
      </c>
      <c r="H621" s="218">
        <f t="shared" si="340"/>
        <v>0</v>
      </c>
      <c r="I621" s="218">
        <f t="shared" si="340"/>
        <v>0</v>
      </c>
      <c r="J621" s="218">
        <f t="shared" si="340"/>
        <v>0</v>
      </c>
      <c r="K621" s="218">
        <f t="shared" si="340"/>
        <v>0</v>
      </c>
      <c r="L621" s="218">
        <f t="shared" si="340"/>
        <v>0</v>
      </c>
      <c r="M621" s="218">
        <f t="shared" si="340"/>
        <v>0</v>
      </c>
      <c r="N621" s="218">
        <f t="shared" si="340"/>
        <v>0</v>
      </c>
      <c r="O621" s="218">
        <f t="shared" si="340"/>
        <v>0</v>
      </c>
      <c r="P621" s="218">
        <f t="shared" si="340"/>
        <v>0</v>
      </c>
      <c r="Q621" s="218">
        <f t="shared" si="340"/>
        <v>0</v>
      </c>
      <c r="R621" s="218">
        <f t="shared" si="340"/>
        <v>0</v>
      </c>
      <c r="S621" s="218">
        <f t="shared" si="340"/>
        <v>0</v>
      </c>
      <c r="T621" s="218">
        <f t="shared" si="340"/>
        <v>0</v>
      </c>
      <c r="U621" s="218">
        <f t="shared" si="340"/>
        <v>0</v>
      </c>
      <c r="V621" s="218">
        <f t="shared" si="340"/>
        <v>0</v>
      </c>
      <c r="W621" s="218">
        <f t="shared" si="340"/>
        <v>0</v>
      </c>
      <c r="X621" s="218">
        <f t="shared" si="340"/>
        <v>0</v>
      </c>
      <c r="Y621" s="218">
        <f t="shared" si="340"/>
        <v>0</v>
      </c>
      <c r="Z621" s="218">
        <f t="shared" si="340"/>
        <v>0</v>
      </c>
      <c r="AA621" s="218">
        <f t="shared" si="340"/>
        <v>0</v>
      </c>
      <c r="AB621" s="218">
        <f t="shared" si="340"/>
        <v>0</v>
      </c>
      <c r="AC621" s="218">
        <f t="shared" si="340"/>
        <v>0</v>
      </c>
      <c r="AD621" s="218">
        <f t="shared" si="340"/>
        <v>0</v>
      </c>
      <c r="AE621" s="218">
        <f t="shared" si="340"/>
        <v>0</v>
      </c>
      <c r="AF621" s="218">
        <f t="shared" si="340"/>
        <v>0</v>
      </c>
      <c r="AG621" s="218">
        <f t="shared" si="340"/>
        <v>0</v>
      </c>
      <c r="AH621" s="218">
        <f t="shared" si="340"/>
        <v>0</v>
      </c>
      <c r="AI621" s="218">
        <f t="shared" si="340"/>
        <v>0</v>
      </c>
      <c r="AJ621" s="218">
        <f t="shared" si="340"/>
        <v>0</v>
      </c>
      <c r="AK621" s="218">
        <f t="shared" si="340"/>
        <v>0</v>
      </c>
      <c r="AL621" s="218">
        <f t="shared" si="340"/>
        <v>0</v>
      </c>
      <c r="AM621" s="218">
        <f t="shared" si="340"/>
        <v>0</v>
      </c>
      <c r="AN621" s="218">
        <f t="shared" si="340"/>
        <v>0</v>
      </c>
      <c r="AO621" s="218">
        <f t="shared" si="340"/>
        <v>0</v>
      </c>
      <c r="AP621" s="218">
        <f t="shared" si="340"/>
        <v>0</v>
      </c>
    </row>
    <row r="622" spans="1:42" x14ac:dyDescent="0.2">
      <c r="A622" s="4" t="s">
        <v>267</v>
      </c>
      <c r="B622" s="217">
        <f>SUM(B619:B621)</f>
        <v>0</v>
      </c>
      <c r="C622" s="217">
        <f>SUM(C619:C621)</f>
        <v>0</v>
      </c>
      <c r="D622" s="217">
        <f t="shared" ref="D622:AP622" si="341">SUM(D619:D621)</f>
        <v>0</v>
      </c>
      <c r="E622" s="217">
        <f t="shared" si="341"/>
        <v>0</v>
      </c>
      <c r="F622" s="217">
        <f t="shared" si="341"/>
        <v>0</v>
      </c>
      <c r="G622" s="217">
        <f t="shared" si="341"/>
        <v>0</v>
      </c>
      <c r="H622" s="217">
        <f t="shared" si="341"/>
        <v>0</v>
      </c>
      <c r="I622" s="217">
        <f t="shared" si="341"/>
        <v>0</v>
      </c>
      <c r="J622" s="217">
        <f t="shared" si="341"/>
        <v>0</v>
      </c>
      <c r="K622" s="217">
        <f t="shared" si="341"/>
        <v>0</v>
      </c>
      <c r="L622" s="217">
        <f t="shared" si="341"/>
        <v>0</v>
      </c>
      <c r="M622" s="217">
        <f t="shared" si="341"/>
        <v>0</v>
      </c>
      <c r="N622" s="217">
        <f t="shared" si="341"/>
        <v>0</v>
      </c>
      <c r="O622" s="217">
        <f t="shared" si="341"/>
        <v>0</v>
      </c>
      <c r="P622" s="217">
        <f t="shared" si="341"/>
        <v>0</v>
      </c>
      <c r="Q622" s="217">
        <f t="shared" si="341"/>
        <v>0</v>
      </c>
      <c r="R622" s="217">
        <f t="shared" si="341"/>
        <v>0</v>
      </c>
      <c r="S622" s="217">
        <f t="shared" si="341"/>
        <v>0</v>
      </c>
      <c r="T622" s="217">
        <f t="shared" si="341"/>
        <v>0</v>
      </c>
      <c r="U622" s="217">
        <f t="shared" si="341"/>
        <v>0</v>
      </c>
      <c r="V622" s="217">
        <f t="shared" si="341"/>
        <v>0</v>
      </c>
      <c r="W622" s="217">
        <f t="shared" si="341"/>
        <v>0</v>
      </c>
      <c r="X622" s="217">
        <f t="shared" si="341"/>
        <v>0</v>
      </c>
      <c r="Y622" s="217">
        <f t="shared" si="341"/>
        <v>0</v>
      </c>
      <c r="Z622" s="217">
        <f t="shared" si="341"/>
        <v>0</v>
      </c>
      <c r="AA622" s="217">
        <f t="shared" si="341"/>
        <v>0</v>
      </c>
      <c r="AB622" s="217">
        <f t="shared" si="341"/>
        <v>0</v>
      </c>
      <c r="AC622" s="217">
        <f t="shared" si="341"/>
        <v>0</v>
      </c>
      <c r="AD622" s="217">
        <f t="shared" si="341"/>
        <v>0</v>
      </c>
      <c r="AE622" s="217">
        <f t="shared" si="341"/>
        <v>0</v>
      </c>
      <c r="AF622" s="217">
        <f t="shared" si="341"/>
        <v>0</v>
      </c>
      <c r="AG622" s="217">
        <f t="shared" si="341"/>
        <v>0</v>
      </c>
      <c r="AH622" s="217">
        <f t="shared" si="341"/>
        <v>0</v>
      </c>
      <c r="AI622" s="217">
        <f t="shared" si="341"/>
        <v>0</v>
      </c>
      <c r="AJ622" s="217">
        <f t="shared" si="341"/>
        <v>0</v>
      </c>
      <c r="AK622" s="217">
        <f t="shared" si="341"/>
        <v>0</v>
      </c>
      <c r="AL622" s="217">
        <f t="shared" si="341"/>
        <v>0</v>
      </c>
      <c r="AM622" s="217">
        <f t="shared" si="341"/>
        <v>0</v>
      </c>
      <c r="AN622" s="217">
        <f t="shared" si="341"/>
        <v>0</v>
      </c>
      <c r="AO622" s="217">
        <f t="shared" si="341"/>
        <v>0</v>
      </c>
      <c r="AP622" s="217">
        <f t="shared" si="341"/>
        <v>0</v>
      </c>
    </row>
    <row r="623" spans="1:42" x14ac:dyDescent="0.2">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t="s">
        <v>309</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t="s">
        <v>310</v>
      </c>
      <c r="B625" s="20"/>
      <c r="C625" s="20"/>
      <c r="D625" s="20"/>
      <c r="E625" s="20"/>
      <c r="F625" s="20"/>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row>
    <row r="626" spans="1:42" x14ac:dyDescent="0.2">
      <c r="A626" s="4">
        <v>1</v>
      </c>
      <c r="B626" s="233">
        <f t="shared" ref="B626:B635" si="342">SUM(C626:AP626)</f>
        <v>0</v>
      </c>
      <c r="C626" s="213">
        <f t="shared" ref="C626:AP626" si="343">IF(C$2&gt;analysis_period,0,IF(C$2=equip1_reserve_freq*$A626,equip1_reserve_cost*system_capacity*1000*(1+inflation_rate/100)^B$2,0))</f>
        <v>0</v>
      </c>
      <c r="D626" s="213">
        <f t="shared" si="343"/>
        <v>0</v>
      </c>
      <c r="E626" s="213">
        <f t="shared" si="343"/>
        <v>0</v>
      </c>
      <c r="F626" s="213">
        <f t="shared" si="343"/>
        <v>0</v>
      </c>
      <c r="G626" s="213">
        <f t="shared" si="343"/>
        <v>0</v>
      </c>
      <c r="H626" s="213">
        <f t="shared" si="343"/>
        <v>0</v>
      </c>
      <c r="I626" s="213">
        <f t="shared" si="343"/>
        <v>0</v>
      </c>
      <c r="J626" s="213">
        <f t="shared" si="343"/>
        <v>0</v>
      </c>
      <c r="K626" s="213">
        <f t="shared" si="343"/>
        <v>0</v>
      </c>
      <c r="L626" s="213">
        <f t="shared" si="343"/>
        <v>0</v>
      </c>
      <c r="M626" s="213">
        <f t="shared" si="343"/>
        <v>0</v>
      </c>
      <c r="N626" s="213">
        <f t="shared" si="343"/>
        <v>0</v>
      </c>
      <c r="O626" s="213">
        <f t="shared" si="343"/>
        <v>0</v>
      </c>
      <c r="P626" s="213">
        <f t="shared" si="343"/>
        <v>0</v>
      </c>
      <c r="Q626" s="213">
        <f t="shared" si="343"/>
        <v>0</v>
      </c>
      <c r="R626" s="213">
        <f t="shared" si="343"/>
        <v>0</v>
      </c>
      <c r="S626" s="213">
        <f t="shared" si="343"/>
        <v>0</v>
      </c>
      <c r="T626" s="213">
        <f t="shared" si="343"/>
        <v>0</v>
      </c>
      <c r="U626" s="213">
        <f t="shared" si="343"/>
        <v>0</v>
      </c>
      <c r="V626" s="213">
        <f t="shared" si="343"/>
        <v>0</v>
      </c>
      <c r="W626" s="213">
        <f t="shared" si="343"/>
        <v>0</v>
      </c>
      <c r="X626" s="213">
        <f t="shared" si="343"/>
        <v>0</v>
      </c>
      <c r="Y626" s="213">
        <f t="shared" si="343"/>
        <v>0</v>
      </c>
      <c r="Z626" s="213">
        <f t="shared" si="343"/>
        <v>0</v>
      </c>
      <c r="AA626" s="213">
        <f t="shared" si="343"/>
        <v>0</v>
      </c>
      <c r="AB626" s="213">
        <f t="shared" si="343"/>
        <v>0</v>
      </c>
      <c r="AC626" s="213">
        <f t="shared" si="343"/>
        <v>0</v>
      </c>
      <c r="AD626" s="213">
        <f t="shared" si="343"/>
        <v>0</v>
      </c>
      <c r="AE626" s="213">
        <f t="shared" si="343"/>
        <v>0</v>
      </c>
      <c r="AF626" s="213">
        <f t="shared" si="343"/>
        <v>0</v>
      </c>
      <c r="AG626" s="213">
        <f t="shared" si="343"/>
        <v>0</v>
      </c>
      <c r="AH626" s="213">
        <f t="shared" si="343"/>
        <v>0</v>
      </c>
      <c r="AI626" s="213">
        <f t="shared" si="343"/>
        <v>0</v>
      </c>
      <c r="AJ626" s="213">
        <f t="shared" si="343"/>
        <v>0</v>
      </c>
      <c r="AK626" s="213">
        <f t="shared" si="343"/>
        <v>0</v>
      </c>
      <c r="AL626" s="213">
        <f t="shared" si="343"/>
        <v>0</v>
      </c>
      <c r="AM626" s="213">
        <f t="shared" si="343"/>
        <v>0</v>
      </c>
      <c r="AN626" s="213">
        <f t="shared" si="343"/>
        <v>0</v>
      </c>
      <c r="AO626" s="213">
        <f t="shared" si="343"/>
        <v>0</v>
      </c>
      <c r="AP626" s="213">
        <f t="shared" si="343"/>
        <v>0</v>
      </c>
    </row>
    <row r="627" spans="1:42" x14ac:dyDescent="0.2">
      <c r="A627" s="4">
        <f>A626+1</f>
        <v>2</v>
      </c>
      <c r="B627" s="233">
        <f t="shared" si="342"/>
        <v>0</v>
      </c>
      <c r="C627" s="213">
        <f t="shared" ref="C627:AP627" si="344">IF(C$2&gt;analysis_period,0,IF(C$2=equip1_reserve_freq*$A627,equip1_reserve_cost*system_capacity*1000*(1+inflation_rate/100)^B$2,0))</f>
        <v>0</v>
      </c>
      <c r="D627" s="213">
        <f t="shared" si="344"/>
        <v>0</v>
      </c>
      <c r="E627" s="213">
        <f t="shared" si="344"/>
        <v>0</v>
      </c>
      <c r="F627" s="213">
        <f t="shared" si="344"/>
        <v>0</v>
      </c>
      <c r="G627" s="213">
        <f t="shared" si="344"/>
        <v>0</v>
      </c>
      <c r="H627" s="213">
        <f t="shared" si="344"/>
        <v>0</v>
      </c>
      <c r="I627" s="213">
        <f t="shared" si="344"/>
        <v>0</v>
      </c>
      <c r="J627" s="213">
        <f t="shared" si="344"/>
        <v>0</v>
      </c>
      <c r="K627" s="213">
        <f t="shared" si="344"/>
        <v>0</v>
      </c>
      <c r="L627" s="213">
        <f t="shared" si="344"/>
        <v>0</v>
      </c>
      <c r="M627" s="213">
        <f t="shared" si="344"/>
        <v>0</v>
      </c>
      <c r="N627" s="213">
        <f t="shared" si="344"/>
        <v>0</v>
      </c>
      <c r="O627" s="213">
        <f t="shared" si="344"/>
        <v>0</v>
      </c>
      <c r="P627" s="213">
        <f t="shared" si="344"/>
        <v>0</v>
      </c>
      <c r="Q627" s="213">
        <f t="shared" si="344"/>
        <v>0</v>
      </c>
      <c r="R627" s="213">
        <f t="shared" si="344"/>
        <v>0</v>
      </c>
      <c r="S627" s="213">
        <f t="shared" si="344"/>
        <v>0</v>
      </c>
      <c r="T627" s="213">
        <f t="shared" si="344"/>
        <v>0</v>
      </c>
      <c r="U627" s="213">
        <f t="shared" si="344"/>
        <v>0</v>
      </c>
      <c r="V627" s="213">
        <f t="shared" si="344"/>
        <v>0</v>
      </c>
      <c r="W627" s="213">
        <f t="shared" si="344"/>
        <v>0</v>
      </c>
      <c r="X627" s="213">
        <f t="shared" si="344"/>
        <v>0</v>
      </c>
      <c r="Y627" s="213">
        <f t="shared" si="344"/>
        <v>0</v>
      </c>
      <c r="Z627" s="213">
        <f t="shared" si="344"/>
        <v>0</v>
      </c>
      <c r="AA627" s="213">
        <f t="shared" si="344"/>
        <v>0</v>
      </c>
      <c r="AB627" s="213">
        <f t="shared" si="344"/>
        <v>0</v>
      </c>
      <c r="AC627" s="213">
        <f t="shared" si="344"/>
        <v>0</v>
      </c>
      <c r="AD627" s="213">
        <f t="shared" si="344"/>
        <v>0</v>
      </c>
      <c r="AE627" s="213">
        <f t="shared" si="344"/>
        <v>0</v>
      </c>
      <c r="AF627" s="213">
        <f t="shared" si="344"/>
        <v>0</v>
      </c>
      <c r="AG627" s="213">
        <f t="shared" si="344"/>
        <v>0</v>
      </c>
      <c r="AH627" s="213">
        <f t="shared" si="344"/>
        <v>0</v>
      </c>
      <c r="AI627" s="213">
        <f t="shared" si="344"/>
        <v>0</v>
      </c>
      <c r="AJ627" s="213">
        <f t="shared" si="344"/>
        <v>0</v>
      </c>
      <c r="AK627" s="213">
        <f t="shared" si="344"/>
        <v>0</v>
      </c>
      <c r="AL627" s="213">
        <f t="shared" si="344"/>
        <v>0</v>
      </c>
      <c r="AM627" s="213">
        <f t="shared" si="344"/>
        <v>0</v>
      </c>
      <c r="AN627" s="213">
        <f t="shared" si="344"/>
        <v>0</v>
      </c>
      <c r="AO627" s="213">
        <f t="shared" si="344"/>
        <v>0</v>
      </c>
      <c r="AP627" s="213">
        <f t="shared" si="344"/>
        <v>0</v>
      </c>
    </row>
    <row r="628" spans="1:42" x14ac:dyDescent="0.2">
      <c r="A628" s="4">
        <f t="shared" ref="A628:A635" si="345">A627+1</f>
        <v>3</v>
      </c>
      <c r="B628" s="233">
        <f t="shared" si="342"/>
        <v>0</v>
      </c>
      <c r="C628" s="213">
        <f t="shared" ref="C628:AP628" si="346">IF(C$2&gt;analysis_period,0,IF(C$2=equip1_reserve_freq*$A628,equip1_reserve_cost*system_capacity*1000*(1+inflation_rate/100)^B$2,0))</f>
        <v>0</v>
      </c>
      <c r="D628" s="213">
        <f t="shared" si="346"/>
        <v>0</v>
      </c>
      <c r="E628" s="213">
        <f t="shared" si="346"/>
        <v>0</v>
      </c>
      <c r="F628" s="213">
        <f t="shared" si="346"/>
        <v>0</v>
      </c>
      <c r="G628" s="213">
        <f t="shared" si="346"/>
        <v>0</v>
      </c>
      <c r="H628" s="213">
        <f t="shared" si="346"/>
        <v>0</v>
      </c>
      <c r="I628" s="213">
        <f t="shared" si="346"/>
        <v>0</v>
      </c>
      <c r="J628" s="213">
        <f t="shared" si="346"/>
        <v>0</v>
      </c>
      <c r="K628" s="213">
        <f t="shared" si="346"/>
        <v>0</v>
      </c>
      <c r="L628" s="213">
        <f t="shared" si="346"/>
        <v>0</v>
      </c>
      <c r="M628" s="213">
        <f t="shared" si="346"/>
        <v>0</v>
      </c>
      <c r="N628" s="213">
        <f t="shared" si="346"/>
        <v>0</v>
      </c>
      <c r="O628" s="213">
        <f t="shared" si="346"/>
        <v>0</v>
      </c>
      <c r="P628" s="213">
        <f t="shared" si="346"/>
        <v>0</v>
      </c>
      <c r="Q628" s="213">
        <f t="shared" si="346"/>
        <v>0</v>
      </c>
      <c r="R628" s="213">
        <f t="shared" si="346"/>
        <v>0</v>
      </c>
      <c r="S628" s="213">
        <f t="shared" si="346"/>
        <v>0</v>
      </c>
      <c r="T628" s="213">
        <f t="shared" si="346"/>
        <v>0</v>
      </c>
      <c r="U628" s="213">
        <f t="shared" si="346"/>
        <v>0</v>
      </c>
      <c r="V628" s="213">
        <f t="shared" si="346"/>
        <v>0</v>
      </c>
      <c r="W628" s="213">
        <f t="shared" si="346"/>
        <v>0</v>
      </c>
      <c r="X628" s="213">
        <f t="shared" si="346"/>
        <v>0</v>
      </c>
      <c r="Y628" s="213">
        <f t="shared" si="346"/>
        <v>0</v>
      </c>
      <c r="Z628" s="213">
        <f t="shared" si="346"/>
        <v>0</v>
      </c>
      <c r="AA628" s="213">
        <f t="shared" si="346"/>
        <v>0</v>
      </c>
      <c r="AB628" s="213">
        <f t="shared" si="346"/>
        <v>0</v>
      </c>
      <c r="AC628" s="213">
        <f t="shared" si="346"/>
        <v>0</v>
      </c>
      <c r="AD628" s="213">
        <f t="shared" si="346"/>
        <v>0</v>
      </c>
      <c r="AE628" s="213">
        <f t="shared" si="346"/>
        <v>0</v>
      </c>
      <c r="AF628" s="213">
        <f t="shared" si="346"/>
        <v>0</v>
      </c>
      <c r="AG628" s="213">
        <f t="shared" si="346"/>
        <v>0</v>
      </c>
      <c r="AH628" s="213">
        <f t="shared" si="346"/>
        <v>0</v>
      </c>
      <c r="AI628" s="213">
        <f t="shared" si="346"/>
        <v>0</v>
      </c>
      <c r="AJ628" s="213">
        <f t="shared" si="346"/>
        <v>0</v>
      </c>
      <c r="AK628" s="213">
        <f t="shared" si="346"/>
        <v>0</v>
      </c>
      <c r="AL628" s="213">
        <f t="shared" si="346"/>
        <v>0</v>
      </c>
      <c r="AM628" s="213">
        <f t="shared" si="346"/>
        <v>0</v>
      </c>
      <c r="AN628" s="213">
        <f t="shared" si="346"/>
        <v>0</v>
      </c>
      <c r="AO628" s="213">
        <f t="shared" si="346"/>
        <v>0</v>
      </c>
      <c r="AP628" s="213">
        <f t="shared" si="346"/>
        <v>0</v>
      </c>
    </row>
    <row r="629" spans="1:42" x14ac:dyDescent="0.2">
      <c r="A629" s="4">
        <f t="shared" si="345"/>
        <v>4</v>
      </c>
      <c r="B629" s="233">
        <f t="shared" si="342"/>
        <v>0</v>
      </c>
      <c r="C629" s="213">
        <f t="shared" ref="C629:AP629" si="347">IF(C$2&gt;analysis_period,0,IF(C$2=equip1_reserve_freq*$A629,equip1_reserve_cost*system_capacity*1000*(1+inflation_rate/100)^B$2,0))</f>
        <v>0</v>
      </c>
      <c r="D629" s="213">
        <f t="shared" si="347"/>
        <v>0</v>
      </c>
      <c r="E629" s="213">
        <f t="shared" si="347"/>
        <v>0</v>
      </c>
      <c r="F629" s="213">
        <f t="shared" si="347"/>
        <v>0</v>
      </c>
      <c r="G629" s="213">
        <f t="shared" si="347"/>
        <v>0</v>
      </c>
      <c r="H629" s="213">
        <f t="shared" si="347"/>
        <v>0</v>
      </c>
      <c r="I629" s="213">
        <f t="shared" si="347"/>
        <v>0</v>
      </c>
      <c r="J629" s="213">
        <f t="shared" si="347"/>
        <v>0</v>
      </c>
      <c r="K629" s="213">
        <f t="shared" si="347"/>
        <v>0</v>
      </c>
      <c r="L629" s="213">
        <f t="shared" si="347"/>
        <v>0</v>
      </c>
      <c r="M629" s="213">
        <f t="shared" si="347"/>
        <v>0</v>
      </c>
      <c r="N629" s="213">
        <f t="shared" si="347"/>
        <v>0</v>
      </c>
      <c r="O629" s="213">
        <f t="shared" si="347"/>
        <v>0</v>
      </c>
      <c r="P629" s="213">
        <f t="shared" si="347"/>
        <v>0</v>
      </c>
      <c r="Q629" s="213">
        <f t="shared" si="347"/>
        <v>0</v>
      </c>
      <c r="R629" s="213">
        <f t="shared" si="347"/>
        <v>0</v>
      </c>
      <c r="S629" s="213">
        <f t="shared" si="347"/>
        <v>0</v>
      </c>
      <c r="T629" s="213">
        <f t="shared" si="347"/>
        <v>0</v>
      </c>
      <c r="U629" s="213">
        <f t="shared" si="347"/>
        <v>0</v>
      </c>
      <c r="V629" s="213">
        <f t="shared" si="347"/>
        <v>0</v>
      </c>
      <c r="W629" s="213">
        <f t="shared" si="347"/>
        <v>0</v>
      </c>
      <c r="X629" s="213">
        <f t="shared" si="347"/>
        <v>0</v>
      </c>
      <c r="Y629" s="213">
        <f t="shared" si="347"/>
        <v>0</v>
      </c>
      <c r="Z629" s="213">
        <f t="shared" si="347"/>
        <v>0</v>
      </c>
      <c r="AA629" s="213">
        <f t="shared" si="347"/>
        <v>0</v>
      </c>
      <c r="AB629" s="213">
        <f t="shared" si="347"/>
        <v>0</v>
      </c>
      <c r="AC629" s="213">
        <f t="shared" si="347"/>
        <v>0</v>
      </c>
      <c r="AD629" s="213">
        <f t="shared" si="347"/>
        <v>0</v>
      </c>
      <c r="AE629" s="213">
        <f t="shared" si="347"/>
        <v>0</v>
      </c>
      <c r="AF629" s="213">
        <f t="shared" si="347"/>
        <v>0</v>
      </c>
      <c r="AG629" s="213">
        <f t="shared" si="347"/>
        <v>0</v>
      </c>
      <c r="AH629" s="213">
        <f t="shared" si="347"/>
        <v>0</v>
      </c>
      <c r="AI629" s="213">
        <f t="shared" si="347"/>
        <v>0</v>
      </c>
      <c r="AJ629" s="213">
        <f t="shared" si="347"/>
        <v>0</v>
      </c>
      <c r="AK629" s="213">
        <f t="shared" si="347"/>
        <v>0</v>
      </c>
      <c r="AL629" s="213">
        <f t="shared" si="347"/>
        <v>0</v>
      </c>
      <c r="AM629" s="213">
        <f t="shared" si="347"/>
        <v>0</v>
      </c>
      <c r="AN629" s="213">
        <f t="shared" si="347"/>
        <v>0</v>
      </c>
      <c r="AO629" s="213">
        <f t="shared" si="347"/>
        <v>0</v>
      </c>
      <c r="AP629" s="213">
        <f t="shared" si="347"/>
        <v>0</v>
      </c>
    </row>
    <row r="630" spans="1:42" x14ac:dyDescent="0.2">
      <c r="A630" s="4">
        <f t="shared" si="345"/>
        <v>5</v>
      </c>
      <c r="B630" s="233">
        <f t="shared" si="342"/>
        <v>0</v>
      </c>
      <c r="C630" s="213">
        <f t="shared" ref="C630:AP630" si="348">IF(C$2&gt;analysis_period,0,IF(C$2=equip1_reserve_freq*$A630,equip1_reserve_cost*system_capacity*1000*(1+inflation_rate/100)^B$2,0))</f>
        <v>0</v>
      </c>
      <c r="D630" s="213">
        <f t="shared" si="348"/>
        <v>0</v>
      </c>
      <c r="E630" s="213">
        <f t="shared" si="348"/>
        <v>0</v>
      </c>
      <c r="F630" s="213">
        <f t="shared" si="348"/>
        <v>0</v>
      </c>
      <c r="G630" s="213">
        <f t="shared" si="348"/>
        <v>0</v>
      </c>
      <c r="H630" s="213">
        <f t="shared" si="348"/>
        <v>0</v>
      </c>
      <c r="I630" s="213">
        <f t="shared" si="348"/>
        <v>0</v>
      </c>
      <c r="J630" s="213">
        <f t="shared" si="348"/>
        <v>0</v>
      </c>
      <c r="K630" s="213">
        <f t="shared" si="348"/>
        <v>0</v>
      </c>
      <c r="L630" s="213">
        <f t="shared" si="348"/>
        <v>0</v>
      </c>
      <c r="M630" s="213">
        <f t="shared" si="348"/>
        <v>0</v>
      </c>
      <c r="N630" s="213">
        <f t="shared" si="348"/>
        <v>0</v>
      </c>
      <c r="O630" s="213">
        <f t="shared" si="348"/>
        <v>0</v>
      </c>
      <c r="P630" s="213">
        <f t="shared" si="348"/>
        <v>0</v>
      </c>
      <c r="Q630" s="213">
        <f t="shared" si="348"/>
        <v>0</v>
      </c>
      <c r="R630" s="213">
        <f t="shared" si="348"/>
        <v>0</v>
      </c>
      <c r="S630" s="213">
        <f t="shared" si="348"/>
        <v>0</v>
      </c>
      <c r="T630" s="213">
        <f t="shared" si="348"/>
        <v>0</v>
      </c>
      <c r="U630" s="213">
        <f t="shared" si="348"/>
        <v>0</v>
      </c>
      <c r="V630" s="213">
        <f t="shared" si="348"/>
        <v>0</v>
      </c>
      <c r="W630" s="213">
        <f t="shared" si="348"/>
        <v>0</v>
      </c>
      <c r="X630" s="213">
        <f t="shared" si="348"/>
        <v>0</v>
      </c>
      <c r="Y630" s="213">
        <f t="shared" si="348"/>
        <v>0</v>
      </c>
      <c r="Z630" s="213">
        <f t="shared" si="348"/>
        <v>0</v>
      </c>
      <c r="AA630" s="213">
        <f t="shared" si="348"/>
        <v>0</v>
      </c>
      <c r="AB630" s="213">
        <f t="shared" si="348"/>
        <v>0</v>
      </c>
      <c r="AC630" s="213">
        <f t="shared" si="348"/>
        <v>0</v>
      </c>
      <c r="AD630" s="213">
        <f t="shared" si="348"/>
        <v>0</v>
      </c>
      <c r="AE630" s="213">
        <f t="shared" si="348"/>
        <v>0</v>
      </c>
      <c r="AF630" s="213">
        <f t="shared" si="348"/>
        <v>0</v>
      </c>
      <c r="AG630" s="213">
        <f t="shared" si="348"/>
        <v>0</v>
      </c>
      <c r="AH630" s="213">
        <f t="shared" si="348"/>
        <v>0</v>
      </c>
      <c r="AI630" s="213">
        <f t="shared" si="348"/>
        <v>0</v>
      </c>
      <c r="AJ630" s="213">
        <f t="shared" si="348"/>
        <v>0</v>
      </c>
      <c r="AK630" s="213">
        <f t="shared" si="348"/>
        <v>0</v>
      </c>
      <c r="AL630" s="213">
        <f t="shared" si="348"/>
        <v>0</v>
      </c>
      <c r="AM630" s="213">
        <f t="shared" si="348"/>
        <v>0</v>
      </c>
      <c r="AN630" s="213">
        <f t="shared" si="348"/>
        <v>0</v>
      </c>
      <c r="AO630" s="213">
        <f t="shared" si="348"/>
        <v>0</v>
      </c>
      <c r="AP630" s="213">
        <f t="shared" si="348"/>
        <v>0</v>
      </c>
    </row>
    <row r="631" spans="1:42" x14ac:dyDescent="0.2">
      <c r="A631" s="4">
        <f t="shared" si="345"/>
        <v>6</v>
      </c>
      <c r="B631" s="233">
        <f t="shared" si="342"/>
        <v>0</v>
      </c>
      <c r="C631" s="213">
        <f t="shared" ref="C631:AP631" si="349">IF(C$2&gt;analysis_period,0,IF(C$2=equip1_reserve_freq*$A631,equip1_reserve_cost*system_capacity*1000*(1+inflation_rate/100)^B$2,0))</f>
        <v>0</v>
      </c>
      <c r="D631" s="213">
        <f t="shared" si="349"/>
        <v>0</v>
      </c>
      <c r="E631" s="213">
        <f t="shared" si="349"/>
        <v>0</v>
      </c>
      <c r="F631" s="213">
        <f t="shared" si="349"/>
        <v>0</v>
      </c>
      <c r="G631" s="213">
        <f t="shared" si="349"/>
        <v>0</v>
      </c>
      <c r="H631" s="213">
        <f t="shared" si="349"/>
        <v>0</v>
      </c>
      <c r="I631" s="213">
        <f t="shared" si="349"/>
        <v>0</v>
      </c>
      <c r="J631" s="213">
        <f t="shared" si="349"/>
        <v>0</v>
      </c>
      <c r="K631" s="213">
        <f t="shared" si="349"/>
        <v>0</v>
      </c>
      <c r="L631" s="213">
        <f t="shared" si="349"/>
        <v>0</v>
      </c>
      <c r="M631" s="213">
        <f t="shared" si="349"/>
        <v>0</v>
      </c>
      <c r="N631" s="213">
        <f t="shared" si="349"/>
        <v>0</v>
      </c>
      <c r="O631" s="213">
        <f t="shared" si="349"/>
        <v>0</v>
      </c>
      <c r="P631" s="213">
        <f t="shared" si="349"/>
        <v>0</v>
      </c>
      <c r="Q631" s="213">
        <f t="shared" si="349"/>
        <v>0</v>
      </c>
      <c r="R631" s="213">
        <f t="shared" si="349"/>
        <v>0</v>
      </c>
      <c r="S631" s="213">
        <f t="shared" si="349"/>
        <v>0</v>
      </c>
      <c r="T631" s="213">
        <f t="shared" si="349"/>
        <v>0</v>
      </c>
      <c r="U631" s="213">
        <f t="shared" si="349"/>
        <v>0</v>
      </c>
      <c r="V631" s="213">
        <f t="shared" si="349"/>
        <v>0</v>
      </c>
      <c r="W631" s="213">
        <f t="shared" si="349"/>
        <v>0</v>
      </c>
      <c r="X631" s="213">
        <f t="shared" si="349"/>
        <v>0</v>
      </c>
      <c r="Y631" s="213">
        <f t="shared" si="349"/>
        <v>0</v>
      </c>
      <c r="Z631" s="213">
        <f t="shared" si="349"/>
        <v>0</v>
      </c>
      <c r="AA631" s="213">
        <f t="shared" si="349"/>
        <v>0</v>
      </c>
      <c r="AB631" s="213">
        <f t="shared" si="349"/>
        <v>0</v>
      </c>
      <c r="AC631" s="213">
        <f t="shared" si="349"/>
        <v>0</v>
      </c>
      <c r="AD631" s="213">
        <f t="shared" si="349"/>
        <v>0</v>
      </c>
      <c r="AE631" s="213">
        <f t="shared" si="349"/>
        <v>0</v>
      </c>
      <c r="AF631" s="213">
        <f t="shared" si="349"/>
        <v>0</v>
      </c>
      <c r="AG631" s="213">
        <f t="shared" si="349"/>
        <v>0</v>
      </c>
      <c r="AH631" s="213">
        <f t="shared" si="349"/>
        <v>0</v>
      </c>
      <c r="AI631" s="213">
        <f t="shared" si="349"/>
        <v>0</v>
      </c>
      <c r="AJ631" s="213">
        <f t="shared" si="349"/>
        <v>0</v>
      </c>
      <c r="AK631" s="213">
        <f t="shared" si="349"/>
        <v>0</v>
      </c>
      <c r="AL631" s="213">
        <f t="shared" si="349"/>
        <v>0</v>
      </c>
      <c r="AM631" s="213">
        <f t="shared" si="349"/>
        <v>0</v>
      </c>
      <c r="AN631" s="213">
        <f t="shared" si="349"/>
        <v>0</v>
      </c>
      <c r="AO631" s="213">
        <f t="shared" si="349"/>
        <v>0</v>
      </c>
      <c r="AP631" s="213">
        <f t="shared" si="349"/>
        <v>0</v>
      </c>
    </row>
    <row r="632" spans="1:42" x14ac:dyDescent="0.2">
      <c r="A632" s="4">
        <f t="shared" si="345"/>
        <v>7</v>
      </c>
      <c r="B632" s="233">
        <f t="shared" si="342"/>
        <v>0</v>
      </c>
      <c r="C632" s="213">
        <f t="shared" ref="C632:AP632" si="350">IF(C$2&gt;analysis_period,0,IF(C$2=equip1_reserve_freq*$A632,equip1_reserve_cost*system_capacity*1000*(1+inflation_rate/100)^B$2,0))</f>
        <v>0</v>
      </c>
      <c r="D632" s="213">
        <f t="shared" si="350"/>
        <v>0</v>
      </c>
      <c r="E632" s="213">
        <f t="shared" si="350"/>
        <v>0</v>
      </c>
      <c r="F632" s="213">
        <f t="shared" si="350"/>
        <v>0</v>
      </c>
      <c r="G632" s="213">
        <f t="shared" si="350"/>
        <v>0</v>
      </c>
      <c r="H632" s="213">
        <f t="shared" si="350"/>
        <v>0</v>
      </c>
      <c r="I632" s="213">
        <f t="shared" si="350"/>
        <v>0</v>
      </c>
      <c r="J632" s="213">
        <f t="shared" si="350"/>
        <v>0</v>
      </c>
      <c r="K632" s="213">
        <f t="shared" si="350"/>
        <v>0</v>
      </c>
      <c r="L632" s="213">
        <f t="shared" si="350"/>
        <v>0</v>
      </c>
      <c r="M632" s="213">
        <f t="shared" si="350"/>
        <v>0</v>
      </c>
      <c r="N632" s="213">
        <f t="shared" si="350"/>
        <v>0</v>
      </c>
      <c r="O632" s="213">
        <f t="shared" si="350"/>
        <v>0</v>
      </c>
      <c r="P632" s="213">
        <f t="shared" si="350"/>
        <v>0</v>
      </c>
      <c r="Q632" s="213">
        <f t="shared" si="350"/>
        <v>0</v>
      </c>
      <c r="R632" s="213">
        <f t="shared" si="350"/>
        <v>0</v>
      </c>
      <c r="S632" s="213">
        <f t="shared" si="350"/>
        <v>0</v>
      </c>
      <c r="T632" s="213">
        <f t="shared" si="350"/>
        <v>0</v>
      </c>
      <c r="U632" s="213">
        <f t="shared" si="350"/>
        <v>0</v>
      </c>
      <c r="V632" s="213">
        <f t="shared" si="350"/>
        <v>0</v>
      </c>
      <c r="W632" s="213">
        <f t="shared" si="350"/>
        <v>0</v>
      </c>
      <c r="X632" s="213">
        <f t="shared" si="350"/>
        <v>0</v>
      </c>
      <c r="Y632" s="213">
        <f t="shared" si="350"/>
        <v>0</v>
      </c>
      <c r="Z632" s="213">
        <f t="shared" si="350"/>
        <v>0</v>
      </c>
      <c r="AA632" s="213">
        <f t="shared" si="350"/>
        <v>0</v>
      </c>
      <c r="AB632" s="213">
        <f t="shared" si="350"/>
        <v>0</v>
      </c>
      <c r="AC632" s="213">
        <f t="shared" si="350"/>
        <v>0</v>
      </c>
      <c r="AD632" s="213">
        <f t="shared" si="350"/>
        <v>0</v>
      </c>
      <c r="AE632" s="213">
        <f t="shared" si="350"/>
        <v>0</v>
      </c>
      <c r="AF632" s="213">
        <f t="shared" si="350"/>
        <v>0</v>
      </c>
      <c r="AG632" s="213">
        <f t="shared" si="350"/>
        <v>0</v>
      </c>
      <c r="AH632" s="213">
        <f t="shared" si="350"/>
        <v>0</v>
      </c>
      <c r="AI632" s="213">
        <f t="shared" si="350"/>
        <v>0</v>
      </c>
      <c r="AJ632" s="213">
        <f t="shared" si="350"/>
        <v>0</v>
      </c>
      <c r="AK632" s="213">
        <f t="shared" si="350"/>
        <v>0</v>
      </c>
      <c r="AL632" s="213">
        <f t="shared" si="350"/>
        <v>0</v>
      </c>
      <c r="AM632" s="213">
        <f t="shared" si="350"/>
        <v>0</v>
      </c>
      <c r="AN632" s="213">
        <f t="shared" si="350"/>
        <v>0</v>
      </c>
      <c r="AO632" s="213">
        <f t="shared" si="350"/>
        <v>0</v>
      </c>
      <c r="AP632" s="213">
        <f t="shared" si="350"/>
        <v>0</v>
      </c>
    </row>
    <row r="633" spans="1:42" x14ac:dyDescent="0.2">
      <c r="A633" s="4">
        <f t="shared" si="345"/>
        <v>8</v>
      </c>
      <c r="B633" s="233">
        <f t="shared" si="342"/>
        <v>0</v>
      </c>
      <c r="C633" s="213">
        <f t="shared" ref="C633:AP633" si="351">IF(C$2&gt;analysis_period,0,IF(C$2=equip1_reserve_freq*$A633,equip1_reserve_cost*system_capacity*1000*(1+inflation_rate/100)^B$2,0))</f>
        <v>0</v>
      </c>
      <c r="D633" s="213">
        <f t="shared" si="351"/>
        <v>0</v>
      </c>
      <c r="E633" s="213">
        <f t="shared" si="351"/>
        <v>0</v>
      </c>
      <c r="F633" s="213">
        <f t="shared" si="351"/>
        <v>0</v>
      </c>
      <c r="G633" s="213">
        <f t="shared" si="351"/>
        <v>0</v>
      </c>
      <c r="H633" s="213">
        <f t="shared" si="351"/>
        <v>0</v>
      </c>
      <c r="I633" s="213">
        <f t="shared" si="351"/>
        <v>0</v>
      </c>
      <c r="J633" s="213">
        <f t="shared" si="351"/>
        <v>0</v>
      </c>
      <c r="K633" s="213">
        <f t="shared" si="351"/>
        <v>0</v>
      </c>
      <c r="L633" s="213">
        <f t="shared" si="351"/>
        <v>0</v>
      </c>
      <c r="M633" s="213">
        <f t="shared" si="351"/>
        <v>0</v>
      </c>
      <c r="N633" s="213">
        <f t="shared" si="351"/>
        <v>0</v>
      </c>
      <c r="O633" s="213">
        <f t="shared" si="351"/>
        <v>0</v>
      </c>
      <c r="P633" s="213">
        <f t="shared" si="351"/>
        <v>0</v>
      </c>
      <c r="Q633" s="213">
        <f t="shared" si="351"/>
        <v>0</v>
      </c>
      <c r="R633" s="213">
        <f t="shared" si="351"/>
        <v>0</v>
      </c>
      <c r="S633" s="213">
        <f t="shared" si="351"/>
        <v>0</v>
      </c>
      <c r="T633" s="213">
        <f t="shared" si="351"/>
        <v>0</v>
      </c>
      <c r="U633" s="213">
        <f t="shared" si="351"/>
        <v>0</v>
      </c>
      <c r="V633" s="213">
        <f t="shared" si="351"/>
        <v>0</v>
      </c>
      <c r="W633" s="213">
        <f t="shared" si="351"/>
        <v>0</v>
      </c>
      <c r="X633" s="213">
        <f t="shared" si="351"/>
        <v>0</v>
      </c>
      <c r="Y633" s="213">
        <f t="shared" si="351"/>
        <v>0</v>
      </c>
      <c r="Z633" s="213">
        <f t="shared" si="351"/>
        <v>0</v>
      </c>
      <c r="AA633" s="213">
        <f t="shared" si="351"/>
        <v>0</v>
      </c>
      <c r="AB633" s="213">
        <f t="shared" si="351"/>
        <v>0</v>
      </c>
      <c r="AC633" s="213">
        <f t="shared" si="351"/>
        <v>0</v>
      </c>
      <c r="AD633" s="213">
        <f t="shared" si="351"/>
        <v>0</v>
      </c>
      <c r="AE633" s="213">
        <f t="shared" si="351"/>
        <v>0</v>
      </c>
      <c r="AF633" s="213">
        <f t="shared" si="351"/>
        <v>0</v>
      </c>
      <c r="AG633" s="213">
        <f t="shared" si="351"/>
        <v>0</v>
      </c>
      <c r="AH633" s="213">
        <f t="shared" si="351"/>
        <v>0</v>
      </c>
      <c r="AI633" s="213">
        <f t="shared" si="351"/>
        <v>0</v>
      </c>
      <c r="AJ633" s="213">
        <f t="shared" si="351"/>
        <v>0</v>
      </c>
      <c r="AK633" s="213">
        <f t="shared" si="351"/>
        <v>0</v>
      </c>
      <c r="AL633" s="213">
        <f t="shared" si="351"/>
        <v>0</v>
      </c>
      <c r="AM633" s="213">
        <f t="shared" si="351"/>
        <v>0</v>
      </c>
      <c r="AN633" s="213">
        <f t="shared" si="351"/>
        <v>0</v>
      </c>
      <c r="AO633" s="213">
        <f t="shared" si="351"/>
        <v>0</v>
      </c>
      <c r="AP633" s="213">
        <f t="shared" si="351"/>
        <v>0</v>
      </c>
    </row>
    <row r="634" spans="1:42" x14ac:dyDescent="0.2">
      <c r="A634" s="4">
        <f>A633+1</f>
        <v>9</v>
      </c>
      <c r="B634" s="233">
        <f t="shared" si="342"/>
        <v>0</v>
      </c>
      <c r="C634" s="213">
        <f t="shared" ref="C634:AP634" si="352">IF(C$2&gt;analysis_period,0,IF(C$2=equip1_reserve_freq*$A634,equip1_reserve_cost*system_capacity*1000*(1+inflation_rate/100)^B$2,0))</f>
        <v>0</v>
      </c>
      <c r="D634" s="213">
        <f t="shared" si="352"/>
        <v>0</v>
      </c>
      <c r="E634" s="213">
        <f t="shared" si="352"/>
        <v>0</v>
      </c>
      <c r="F634" s="213">
        <f t="shared" si="352"/>
        <v>0</v>
      </c>
      <c r="G634" s="213">
        <f t="shared" si="352"/>
        <v>0</v>
      </c>
      <c r="H634" s="213">
        <f t="shared" si="352"/>
        <v>0</v>
      </c>
      <c r="I634" s="213">
        <f t="shared" si="352"/>
        <v>0</v>
      </c>
      <c r="J634" s="213">
        <f t="shared" si="352"/>
        <v>0</v>
      </c>
      <c r="K634" s="213">
        <f t="shared" si="352"/>
        <v>0</v>
      </c>
      <c r="L634" s="213">
        <f t="shared" si="352"/>
        <v>0</v>
      </c>
      <c r="M634" s="213">
        <f t="shared" si="352"/>
        <v>0</v>
      </c>
      <c r="N634" s="213">
        <f t="shared" si="352"/>
        <v>0</v>
      </c>
      <c r="O634" s="213">
        <f t="shared" si="352"/>
        <v>0</v>
      </c>
      <c r="P634" s="213">
        <f t="shared" si="352"/>
        <v>0</v>
      </c>
      <c r="Q634" s="213">
        <f t="shared" si="352"/>
        <v>0</v>
      </c>
      <c r="R634" s="213">
        <f t="shared" si="352"/>
        <v>0</v>
      </c>
      <c r="S634" s="213">
        <f t="shared" si="352"/>
        <v>0</v>
      </c>
      <c r="T634" s="213">
        <f t="shared" si="352"/>
        <v>0</v>
      </c>
      <c r="U634" s="213">
        <f t="shared" si="352"/>
        <v>0</v>
      </c>
      <c r="V634" s="213">
        <f t="shared" si="352"/>
        <v>0</v>
      </c>
      <c r="W634" s="213">
        <f t="shared" si="352"/>
        <v>0</v>
      </c>
      <c r="X634" s="213">
        <f t="shared" si="352"/>
        <v>0</v>
      </c>
      <c r="Y634" s="213">
        <f t="shared" si="352"/>
        <v>0</v>
      </c>
      <c r="Z634" s="213">
        <f t="shared" si="352"/>
        <v>0</v>
      </c>
      <c r="AA634" s="213">
        <f t="shared" si="352"/>
        <v>0</v>
      </c>
      <c r="AB634" s="213">
        <f t="shared" si="352"/>
        <v>0</v>
      </c>
      <c r="AC634" s="213">
        <f t="shared" si="352"/>
        <v>0</v>
      </c>
      <c r="AD634" s="213">
        <f t="shared" si="352"/>
        <v>0</v>
      </c>
      <c r="AE634" s="213">
        <f t="shared" si="352"/>
        <v>0</v>
      </c>
      <c r="AF634" s="213">
        <f t="shared" si="352"/>
        <v>0</v>
      </c>
      <c r="AG634" s="213">
        <f t="shared" si="352"/>
        <v>0</v>
      </c>
      <c r="AH634" s="213">
        <f t="shared" si="352"/>
        <v>0</v>
      </c>
      <c r="AI634" s="213">
        <f t="shared" si="352"/>
        <v>0</v>
      </c>
      <c r="AJ634" s="213">
        <f t="shared" si="352"/>
        <v>0</v>
      </c>
      <c r="AK634" s="213">
        <f t="shared" si="352"/>
        <v>0</v>
      </c>
      <c r="AL634" s="213">
        <f t="shared" si="352"/>
        <v>0</v>
      </c>
      <c r="AM634" s="213">
        <f t="shared" si="352"/>
        <v>0</v>
      </c>
      <c r="AN634" s="213">
        <f t="shared" si="352"/>
        <v>0</v>
      </c>
      <c r="AO634" s="213">
        <f t="shared" si="352"/>
        <v>0</v>
      </c>
      <c r="AP634" s="213">
        <f t="shared" si="352"/>
        <v>0</v>
      </c>
    </row>
    <row r="635" spans="1:42" x14ac:dyDescent="0.2">
      <c r="A635" s="4">
        <f t="shared" si="345"/>
        <v>10</v>
      </c>
      <c r="B635" s="233">
        <f t="shared" si="342"/>
        <v>0</v>
      </c>
      <c r="C635" s="213">
        <f t="shared" ref="C635:AP635" si="353">IF(C$2&gt;analysis_period,0,IF(C$2=equip1_reserve_freq*$A635,equip1_reserve_cost*system_capacity*1000*(1+inflation_rate/100)^B$2,0))</f>
        <v>0</v>
      </c>
      <c r="D635" s="213">
        <f t="shared" si="353"/>
        <v>0</v>
      </c>
      <c r="E635" s="213">
        <f t="shared" si="353"/>
        <v>0</v>
      </c>
      <c r="F635" s="213">
        <f t="shared" si="353"/>
        <v>0</v>
      </c>
      <c r="G635" s="213">
        <f t="shared" si="353"/>
        <v>0</v>
      </c>
      <c r="H635" s="213">
        <f t="shared" si="353"/>
        <v>0</v>
      </c>
      <c r="I635" s="213">
        <f t="shared" si="353"/>
        <v>0</v>
      </c>
      <c r="J635" s="213">
        <f t="shared" si="353"/>
        <v>0</v>
      </c>
      <c r="K635" s="213">
        <f t="shared" si="353"/>
        <v>0</v>
      </c>
      <c r="L635" s="213">
        <f t="shared" si="353"/>
        <v>0</v>
      </c>
      <c r="M635" s="213">
        <f t="shared" si="353"/>
        <v>0</v>
      </c>
      <c r="N635" s="213">
        <f t="shared" si="353"/>
        <v>0</v>
      </c>
      <c r="O635" s="213">
        <f t="shared" si="353"/>
        <v>0</v>
      </c>
      <c r="P635" s="213">
        <f t="shared" si="353"/>
        <v>0</v>
      </c>
      <c r="Q635" s="213">
        <f t="shared" si="353"/>
        <v>0</v>
      </c>
      <c r="R635" s="213">
        <f t="shared" si="353"/>
        <v>0</v>
      </c>
      <c r="S635" s="213">
        <f t="shared" si="353"/>
        <v>0</v>
      </c>
      <c r="T635" s="213">
        <f t="shared" si="353"/>
        <v>0</v>
      </c>
      <c r="U635" s="213">
        <f t="shared" si="353"/>
        <v>0</v>
      </c>
      <c r="V635" s="213">
        <f t="shared" si="353"/>
        <v>0</v>
      </c>
      <c r="W635" s="213">
        <f t="shared" si="353"/>
        <v>0</v>
      </c>
      <c r="X635" s="213">
        <f t="shared" si="353"/>
        <v>0</v>
      </c>
      <c r="Y635" s="213">
        <f t="shared" si="353"/>
        <v>0</v>
      </c>
      <c r="Z635" s="213">
        <f t="shared" si="353"/>
        <v>0</v>
      </c>
      <c r="AA635" s="213">
        <f t="shared" si="353"/>
        <v>0</v>
      </c>
      <c r="AB635" s="213">
        <f t="shared" si="353"/>
        <v>0</v>
      </c>
      <c r="AC635" s="213">
        <f t="shared" si="353"/>
        <v>0</v>
      </c>
      <c r="AD635" s="213">
        <f t="shared" si="353"/>
        <v>0</v>
      </c>
      <c r="AE635" s="213">
        <f t="shared" si="353"/>
        <v>0</v>
      </c>
      <c r="AF635" s="213">
        <f t="shared" si="353"/>
        <v>0</v>
      </c>
      <c r="AG635" s="213">
        <f t="shared" si="353"/>
        <v>0</v>
      </c>
      <c r="AH635" s="213">
        <f t="shared" si="353"/>
        <v>0</v>
      </c>
      <c r="AI635" s="213">
        <f t="shared" si="353"/>
        <v>0</v>
      </c>
      <c r="AJ635" s="213">
        <f t="shared" si="353"/>
        <v>0</v>
      </c>
      <c r="AK635" s="213">
        <f t="shared" si="353"/>
        <v>0</v>
      </c>
      <c r="AL635" s="213">
        <f t="shared" si="353"/>
        <v>0</v>
      </c>
      <c r="AM635" s="213">
        <f t="shared" si="353"/>
        <v>0</v>
      </c>
      <c r="AN635" s="213">
        <f t="shared" si="353"/>
        <v>0</v>
      </c>
      <c r="AO635" s="213">
        <f t="shared" si="353"/>
        <v>0</v>
      </c>
      <c r="AP635" s="213">
        <f t="shared" si="353"/>
        <v>0</v>
      </c>
    </row>
    <row r="636" spans="1:42" x14ac:dyDescent="0.2">
      <c r="A636" s="37" t="s">
        <v>13</v>
      </c>
      <c r="B636" s="28"/>
      <c r="C636" s="217">
        <f>SUM(C626:C635)</f>
        <v>0</v>
      </c>
      <c r="D636" s="217">
        <f t="shared" ref="D636:AD636" si="354">SUM(D626:D635)</f>
        <v>0</v>
      </c>
      <c r="E636" s="217">
        <f t="shared" si="354"/>
        <v>0</v>
      </c>
      <c r="F636" s="217">
        <f t="shared" si="354"/>
        <v>0</v>
      </c>
      <c r="G636" s="217">
        <f t="shared" si="354"/>
        <v>0</v>
      </c>
      <c r="H636" s="217">
        <f t="shared" si="354"/>
        <v>0</v>
      </c>
      <c r="I636" s="217">
        <f t="shared" si="354"/>
        <v>0</v>
      </c>
      <c r="J636" s="217">
        <f t="shared" si="354"/>
        <v>0</v>
      </c>
      <c r="K636" s="217">
        <f t="shared" si="354"/>
        <v>0</v>
      </c>
      <c r="L636" s="217">
        <f t="shared" si="354"/>
        <v>0</v>
      </c>
      <c r="M636" s="217">
        <f t="shared" si="354"/>
        <v>0</v>
      </c>
      <c r="N636" s="217">
        <f t="shared" si="354"/>
        <v>0</v>
      </c>
      <c r="O636" s="217">
        <f t="shared" si="354"/>
        <v>0</v>
      </c>
      <c r="P636" s="217">
        <f t="shared" si="354"/>
        <v>0</v>
      </c>
      <c r="Q636" s="217">
        <f t="shared" si="354"/>
        <v>0</v>
      </c>
      <c r="R636" s="217">
        <f t="shared" si="354"/>
        <v>0</v>
      </c>
      <c r="S636" s="217">
        <f t="shared" si="354"/>
        <v>0</v>
      </c>
      <c r="T636" s="217">
        <f t="shared" si="354"/>
        <v>0</v>
      </c>
      <c r="U636" s="217">
        <f t="shared" si="354"/>
        <v>0</v>
      </c>
      <c r="V636" s="217">
        <f t="shared" si="354"/>
        <v>0</v>
      </c>
      <c r="W636" s="217">
        <f t="shared" si="354"/>
        <v>0</v>
      </c>
      <c r="X636" s="217">
        <f t="shared" si="354"/>
        <v>0</v>
      </c>
      <c r="Y636" s="217">
        <f t="shared" si="354"/>
        <v>0</v>
      </c>
      <c r="Z636" s="217">
        <f t="shared" si="354"/>
        <v>0</v>
      </c>
      <c r="AA636" s="217">
        <f t="shared" si="354"/>
        <v>0</v>
      </c>
      <c r="AB636" s="217">
        <f t="shared" si="354"/>
        <v>0</v>
      </c>
      <c r="AC636" s="217">
        <f t="shared" si="354"/>
        <v>0</v>
      </c>
      <c r="AD636" s="217">
        <f t="shared" si="354"/>
        <v>0</v>
      </c>
      <c r="AE636" s="217">
        <f t="shared" ref="AE636" si="355">SUM(AE626:AE635)</f>
        <v>0</v>
      </c>
      <c r="AF636" s="217">
        <f t="shared" ref="AF636:AP636" si="356">SUM(AF626:AF635)</f>
        <v>0</v>
      </c>
      <c r="AG636" s="217">
        <f t="shared" si="356"/>
        <v>0</v>
      </c>
      <c r="AH636" s="217">
        <f t="shared" si="356"/>
        <v>0</v>
      </c>
      <c r="AI636" s="217">
        <f t="shared" si="356"/>
        <v>0</v>
      </c>
      <c r="AJ636" s="217">
        <f t="shared" si="356"/>
        <v>0</v>
      </c>
      <c r="AK636" s="217">
        <f t="shared" si="356"/>
        <v>0</v>
      </c>
      <c r="AL636" s="217">
        <f t="shared" si="356"/>
        <v>0</v>
      </c>
      <c r="AM636" s="217">
        <f t="shared" si="356"/>
        <v>0</v>
      </c>
      <c r="AN636" s="217">
        <f t="shared" si="356"/>
        <v>0</v>
      </c>
      <c r="AO636" s="217">
        <f t="shared" si="356"/>
        <v>0</v>
      </c>
      <c r="AP636" s="217">
        <f t="shared" si="356"/>
        <v>0</v>
      </c>
    </row>
    <row r="637" spans="1:42" x14ac:dyDescent="0.2">
      <c r="A637" s="4" t="s">
        <v>311</v>
      </c>
      <c r="B637" s="20"/>
      <c r="C637" s="20"/>
      <c r="D637" s="20"/>
      <c r="E637" s="20"/>
      <c r="F637" s="20"/>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row>
    <row r="638" spans="1:42" x14ac:dyDescent="0.2">
      <c r="A638" s="4">
        <v>1</v>
      </c>
      <c r="B638" s="233">
        <f t="shared" ref="B638:B647" si="357">SUM(C638:AP638)</f>
        <v>0</v>
      </c>
      <c r="C638" s="217">
        <f t="shared" ref="C638:AP638" si="358">IF(C$2&lt;=equip1_reserve_freq*$A$626,$B$626/(equip1_reserve_freq),0)</f>
        <v>0</v>
      </c>
      <c r="D638" s="217">
        <f t="shared" si="358"/>
        <v>0</v>
      </c>
      <c r="E638" s="217">
        <f t="shared" si="358"/>
        <v>0</v>
      </c>
      <c r="F638" s="217">
        <f t="shared" si="358"/>
        <v>0</v>
      </c>
      <c r="G638" s="217">
        <f t="shared" si="358"/>
        <v>0</v>
      </c>
      <c r="H638" s="217">
        <f t="shared" si="358"/>
        <v>0</v>
      </c>
      <c r="I638" s="217">
        <f t="shared" si="358"/>
        <v>0</v>
      </c>
      <c r="J638" s="217">
        <f t="shared" si="358"/>
        <v>0</v>
      </c>
      <c r="K638" s="217">
        <f t="shared" si="358"/>
        <v>0</v>
      </c>
      <c r="L638" s="217">
        <f t="shared" si="358"/>
        <v>0</v>
      </c>
      <c r="M638" s="217">
        <f t="shared" si="358"/>
        <v>0</v>
      </c>
      <c r="N638" s="217">
        <f t="shared" si="358"/>
        <v>0</v>
      </c>
      <c r="O638" s="217">
        <f t="shared" si="358"/>
        <v>0</v>
      </c>
      <c r="P638" s="217">
        <f t="shared" si="358"/>
        <v>0</v>
      </c>
      <c r="Q638" s="217">
        <f t="shared" si="358"/>
        <v>0</v>
      </c>
      <c r="R638" s="217">
        <f t="shared" si="358"/>
        <v>0</v>
      </c>
      <c r="S638" s="217">
        <f t="shared" si="358"/>
        <v>0</v>
      </c>
      <c r="T638" s="217">
        <f t="shared" si="358"/>
        <v>0</v>
      </c>
      <c r="U638" s="217">
        <f t="shared" si="358"/>
        <v>0</v>
      </c>
      <c r="V638" s="217">
        <f t="shared" si="358"/>
        <v>0</v>
      </c>
      <c r="W638" s="217">
        <f t="shared" si="358"/>
        <v>0</v>
      </c>
      <c r="X638" s="217">
        <f t="shared" si="358"/>
        <v>0</v>
      </c>
      <c r="Y638" s="217">
        <f t="shared" si="358"/>
        <v>0</v>
      </c>
      <c r="Z638" s="217">
        <f t="shared" si="358"/>
        <v>0</v>
      </c>
      <c r="AA638" s="217">
        <f t="shared" si="358"/>
        <v>0</v>
      </c>
      <c r="AB638" s="217">
        <f t="shared" si="358"/>
        <v>0</v>
      </c>
      <c r="AC638" s="217">
        <f t="shared" si="358"/>
        <v>0</v>
      </c>
      <c r="AD638" s="217">
        <f t="shared" si="358"/>
        <v>0</v>
      </c>
      <c r="AE638" s="217">
        <f t="shared" si="358"/>
        <v>0</v>
      </c>
      <c r="AF638" s="217">
        <f t="shared" si="358"/>
        <v>0</v>
      </c>
      <c r="AG638" s="217">
        <f t="shared" si="358"/>
        <v>0</v>
      </c>
      <c r="AH638" s="217">
        <f t="shared" si="358"/>
        <v>0</v>
      </c>
      <c r="AI638" s="217">
        <f t="shared" si="358"/>
        <v>0</v>
      </c>
      <c r="AJ638" s="217">
        <f t="shared" si="358"/>
        <v>0</v>
      </c>
      <c r="AK638" s="217">
        <f t="shared" si="358"/>
        <v>0</v>
      </c>
      <c r="AL638" s="217">
        <f t="shared" si="358"/>
        <v>0</v>
      </c>
      <c r="AM638" s="217">
        <f t="shared" si="358"/>
        <v>0</v>
      </c>
      <c r="AN638" s="217">
        <f t="shared" si="358"/>
        <v>0</v>
      </c>
      <c r="AO638" s="217">
        <f t="shared" si="358"/>
        <v>0</v>
      </c>
      <c r="AP638" s="217">
        <f t="shared" si="358"/>
        <v>0</v>
      </c>
    </row>
    <row r="639" spans="1:42" x14ac:dyDescent="0.2">
      <c r="A639" s="4">
        <f>A638+1</f>
        <v>2</v>
      </c>
      <c r="B639" s="233">
        <f t="shared" si="357"/>
        <v>0</v>
      </c>
      <c r="C639" s="235">
        <f t="shared" ref="C639:AP639" si="359">IF(AND(C$2&gt;equip1_reserve_freq*$A626,C$2&lt;=equip1_reserve_freq*$A627),$B627/(equip1_reserve_freq),0)</f>
        <v>0</v>
      </c>
      <c r="D639" s="213">
        <f t="shared" si="359"/>
        <v>0</v>
      </c>
      <c r="E639" s="213">
        <f t="shared" si="359"/>
        <v>0</v>
      </c>
      <c r="F639" s="213">
        <f t="shared" si="359"/>
        <v>0</v>
      </c>
      <c r="G639" s="213">
        <f t="shared" si="359"/>
        <v>0</v>
      </c>
      <c r="H639" s="213">
        <f t="shared" si="359"/>
        <v>0</v>
      </c>
      <c r="I639" s="213">
        <f t="shared" si="359"/>
        <v>0</v>
      </c>
      <c r="J639" s="213">
        <f t="shared" si="359"/>
        <v>0</v>
      </c>
      <c r="K639" s="213">
        <f t="shared" si="359"/>
        <v>0</v>
      </c>
      <c r="L639" s="213">
        <f t="shared" si="359"/>
        <v>0</v>
      </c>
      <c r="M639" s="213">
        <f t="shared" si="359"/>
        <v>0</v>
      </c>
      <c r="N639" s="213">
        <f t="shared" si="359"/>
        <v>0</v>
      </c>
      <c r="O639" s="213">
        <f t="shared" si="359"/>
        <v>0</v>
      </c>
      <c r="P639" s="213">
        <f t="shared" si="359"/>
        <v>0</v>
      </c>
      <c r="Q639" s="213">
        <f t="shared" si="359"/>
        <v>0</v>
      </c>
      <c r="R639" s="213">
        <f t="shared" si="359"/>
        <v>0</v>
      </c>
      <c r="S639" s="213">
        <f t="shared" si="359"/>
        <v>0</v>
      </c>
      <c r="T639" s="213">
        <f t="shared" si="359"/>
        <v>0</v>
      </c>
      <c r="U639" s="213">
        <f t="shared" si="359"/>
        <v>0</v>
      </c>
      <c r="V639" s="213">
        <f t="shared" si="359"/>
        <v>0</v>
      </c>
      <c r="W639" s="213">
        <f t="shared" si="359"/>
        <v>0</v>
      </c>
      <c r="X639" s="213">
        <f t="shared" si="359"/>
        <v>0</v>
      </c>
      <c r="Y639" s="213">
        <f t="shared" si="359"/>
        <v>0</v>
      </c>
      <c r="Z639" s="213">
        <f t="shared" si="359"/>
        <v>0</v>
      </c>
      <c r="AA639" s="213">
        <f t="shared" si="359"/>
        <v>0</v>
      </c>
      <c r="AB639" s="213">
        <f t="shared" si="359"/>
        <v>0</v>
      </c>
      <c r="AC639" s="213">
        <f t="shared" si="359"/>
        <v>0</v>
      </c>
      <c r="AD639" s="213">
        <f t="shared" si="359"/>
        <v>0</v>
      </c>
      <c r="AE639" s="213">
        <f t="shared" si="359"/>
        <v>0</v>
      </c>
      <c r="AF639" s="213">
        <f t="shared" si="359"/>
        <v>0</v>
      </c>
      <c r="AG639" s="213">
        <f t="shared" si="359"/>
        <v>0</v>
      </c>
      <c r="AH639" s="213">
        <f t="shared" si="359"/>
        <v>0</v>
      </c>
      <c r="AI639" s="213">
        <f t="shared" si="359"/>
        <v>0</v>
      </c>
      <c r="AJ639" s="213">
        <f t="shared" si="359"/>
        <v>0</v>
      </c>
      <c r="AK639" s="213">
        <f t="shared" si="359"/>
        <v>0</v>
      </c>
      <c r="AL639" s="213">
        <f t="shared" si="359"/>
        <v>0</v>
      </c>
      <c r="AM639" s="213">
        <f t="shared" si="359"/>
        <v>0</v>
      </c>
      <c r="AN639" s="213">
        <f t="shared" si="359"/>
        <v>0</v>
      </c>
      <c r="AO639" s="213">
        <f t="shared" si="359"/>
        <v>0</v>
      </c>
      <c r="AP639" s="213">
        <f t="shared" si="359"/>
        <v>0</v>
      </c>
    </row>
    <row r="640" spans="1:42" x14ac:dyDescent="0.2">
      <c r="A640" s="4">
        <f t="shared" ref="A640:A645" si="360">A639+1</f>
        <v>3</v>
      </c>
      <c r="B640" s="233">
        <f t="shared" si="357"/>
        <v>0</v>
      </c>
      <c r="C640" s="235">
        <f t="shared" ref="C640:AP640" si="361">IF(AND(C$2&gt;equip1_reserve_freq*$A627,C$2&lt;=equip1_reserve_freq*$A628),$B628/(equip1_reserve_freq),0)</f>
        <v>0</v>
      </c>
      <c r="D640" s="213">
        <f t="shared" si="361"/>
        <v>0</v>
      </c>
      <c r="E640" s="213">
        <f t="shared" si="361"/>
        <v>0</v>
      </c>
      <c r="F640" s="213">
        <f t="shared" si="361"/>
        <v>0</v>
      </c>
      <c r="G640" s="213">
        <f t="shared" si="361"/>
        <v>0</v>
      </c>
      <c r="H640" s="213">
        <f t="shared" si="361"/>
        <v>0</v>
      </c>
      <c r="I640" s="213">
        <f t="shared" si="361"/>
        <v>0</v>
      </c>
      <c r="J640" s="213">
        <f t="shared" si="361"/>
        <v>0</v>
      </c>
      <c r="K640" s="213">
        <f t="shared" si="361"/>
        <v>0</v>
      </c>
      <c r="L640" s="213">
        <f t="shared" si="361"/>
        <v>0</v>
      </c>
      <c r="M640" s="213">
        <f t="shared" si="361"/>
        <v>0</v>
      </c>
      <c r="N640" s="213">
        <f t="shared" si="361"/>
        <v>0</v>
      </c>
      <c r="O640" s="213">
        <f t="shared" si="361"/>
        <v>0</v>
      </c>
      <c r="P640" s="213">
        <f t="shared" si="361"/>
        <v>0</v>
      </c>
      <c r="Q640" s="213">
        <f t="shared" si="361"/>
        <v>0</v>
      </c>
      <c r="R640" s="213">
        <f t="shared" si="361"/>
        <v>0</v>
      </c>
      <c r="S640" s="213">
        <f t="shared" si="361"/>
        <v>0</v>
      </c>
      <c r="T640" s="213">
        <f t="shared" si="361"/>
        <v>0</v>
      </c>
      <c r="U640" s="213">
        <f t="shared" si="361"/>
        <v>0</v>
      </c>
      <c r="V640" s="213">
        <f t="shared" si="361"/>
        <v>0</v>
      </c>
      <c r="W640" s="213">
        <f t="shared" si="361"/>
        <v>0</v>
      </c>
      <c r="X640" s="213">
        <f t="shared" si="361"/>
        <v>0</v>
      </c>
      <c r="Y640" s="213">
        <f t="shared" si="361"/>
        <v>0</v>
      </c>
      <c r="Z640" s="213">
        <f t="shared" si="361"/>
        <v>0</v>
      </c>
      <c r="AA640" s="213">
        <f t="shared" si="361"/>
        <v>0</v>
      </c>
      <c r="AB640" s="213">
        <f t="shared" si="361"/>
        <v>0</v>
      </c>
      <c r="AC640" s="213">
        <f t="shared" si="361"/>
        <v>0</v>
      </c>
      <c r="AD640" s="213">
        <f t="shared" si="361"/>
        <v>0</v>
      </c>
      <c r="AE640" s="213">
        <f t="shared" si="361"/>
        <v>0</v>
      </c>
      <c r="AF640" s="213">
        <f t="shared" si="361"/>
        <v>0</v>
      </c>
      <c r="AG640" s="213">
        <f t="shared" si="361"/>
        <v>0</v>
      </c>
      <c r="AH640" s="213">
        <f t="shared" si="361"/>
        <v>0</v>
      </c>
      <c r="AI640" s="213">
        <f t="shared" si="361"/>
        <v>0</v>
      </c>
      <c r="AJ640" s="213">
        <f t="shared" si="361"/>
        <v>0</v>
      </c>
      <c r="AK640" s="213">
        <f t="shared" si="361"/>
        <v>0</v>
      </c>
      <c r="AL640" s="213">
        <f t="shared" si="361"/>
        <v>0</v>
      </c>
      <c r="AM640" s="213">
        <f t="shared" si="361"/>
        <v>0</v>
      </c>
      <c r="AN640" s="213">
        <f t="shared" si="361"/>
        <v>0</v>
      </c>
      <c r="AO640" s="213">
        <f t="shared" si="361"/>
        <v>0</v>
      </c>
      <c r="AP640" s="213">
        <f t="shared" si="361"/>
        <v>0</v>
      </c>
    </row>
    <row r="641" spans="1:42" x14ac:dyDescent="0.2">
      <c r="A641" s="4">
        <f t="shared" si="360"/>
        <v>4</v>
      </c>
      <c r="B641" s="233">
        <f t="shared" si="357"/>
        <v>0</v>
      </c>
      <c r="C641" s="235">
        <f t="shared" ref="C641:AP641" si="362">IF(AND(C$2&gt;equip1_reserve_freq*$A628,C$2&lt;=equip1_reserve_freq*$A629),$B629/(equip1_reserve_freq),0)</f>
        <v>0</v>
      </c>
      <c r="D641" s="213">
        <f t="shared" si="362"/>
        <v>0</v>
      </c>
      <c r="E641" s="213">
        <f t="shared" si="362"/>
        <v>0</v>
      </c>
      <c r="F641" s="213">
        <f t="shared" si="362"/>
        <v>0</v>
      </c>
      <c r="G641" s="213">
        <f t="shared" si="362"/>
        <v>0</v>
      </c>
      <c r="H641" s="213">
        <f t="shared" si="362"/>
        <v>0</v>
      </c>
      <c r="I641" s="213">
        <f t="shared" si="362"/>
        <v>0</v>
      </c>
      <c r="J641" s="213">
        <f t="shared" si="362"/>
        <v>0</v>
      </c>
      <c r="K641" s="213">
        <f t="shared" si="362"/>
        <v>0</v>
      </c>
      <c r="L641" s="213">
        <f t="shared" si="362"/>
        <v>0</v>
      </c>
      <c r="M641" s="213">
        <f t="shared" si="362"/>
        <v>0</v>
      </c>
      <c r="N641" s="213">
        <f t="shared" si="362"/>
        <v>0</v>
      </c>
      <c r="O641" s="213">
        <f t="shared" si="362"/>
        <v>0</v>
      </c>
      <c r="P641" s="213">
        <f t="shared" si="362"/>
        <v>0</v>
      </c>
      <c r="Q641" s="213">
        <f t="shared" si="362"/>
        <v>0</v>
      </c>
      <c r="R641" s="213">
        <f t="shared" si="362"/>
        <v>0</v>
      </c>
      <c r="S641" s="213">
        <f t="shared" si="362"/>
        <v>0</v>
      </c>
      <c r="T641" s="213">
        <f t="shared" si="362"/>
        <v>0</v>
      </c>
      <c r="U641" s="213">
        <f t="shared" si="362"/>
        <v>0</v>
      </c>
      <c r="V641" s="213">
        <f t="shared" si="362"/>
        <v>0</v>
      </c>
      <c r="W641" s="213">
        <f t="shared" si="362"/>
        <v>0</v>
      </c>
      <c r="X641" s="213">
        <f t="shared" si="362"/>
        <v>0</v>
      </c>
      <c r="Y641" s="213">
        <f t="shared" si="362"/>
        <v>0</v>
      </c>
      <c r="Z641" s="213">
        <f t="shared" si="362"/>
        <v>0</v>
      </c>
      <c r="AA641" s="213">
        <f t="shared" si="362"/>
        <v>0</v>
      </c>
      <c r="AB641" s="213">
        <f t="shared" si="362"/>
        <v>0</v>
      </c>
      <c r="AC641" s="213">
        <f t="shared" si="362"/>
        <v>0</v>
      </c>
      <c r="AD641" s="213">
        <f t="shared" si="362"/>
        <v>0</v>
      </c>
      <c r="AE641" s="213">
        <f t="shared" si="362"/>
        <v>0</v>
      </c>
      <c r="AF641" s="213">
        <f t="shared" si="362"/>
        <v>0</v>
      </c>
      <c r="AG641" s="213">
        <f t="shared" si="362"/>
        <v>0</v>
      </c>
      <c r="AH641" s="213">
        <f t="shared" si="362"/>
        <v>0</v>
      </c>
      <c r="AI641" s="213">
        <f t="shared" si="362"/>
        <v>0</v>
      </c>
      <c r="AJ641" s="213">
        <f t="shared" si="362"/>
        <v>0</v>
      </c>
      <c r="AK641" s="213">
        <f t="shared" si="362"/>
        <v>0</v>
      </c>
      <c r="AL641" s="213">
        <f t="shared" si="362"/>
        <v>0</v>
      </c>
      <c r="AM641" s="213">
        <f t="shared" si="362"/>
        <v>0</v>
      </c>
      <c r="AN641" s="213">
        <f t="shared" si="362"/>
        <v>0</v>
      </c>
      <c r="AO641" s="213">
        <f t="shared" si="362"/>
        <v>0</v>
      </c>
      <c r="AP641" s="213">
        <f t="shared" si="362"/>
        <v>0</v>
      </c>
    </row>
    <row r="642" spans="1:42" x14ac:dyDescent="0.2">
      <c r="A642" s="4">
        <f t="shared" si="360"/>
        <v>5</v>
      </c>
      <c r="B642" s="233">
        <f t="shared" si="357"/>
        <v>0</v>
      </c>
      <c r="C642" s="235">
        <f t="shared" ref="C642:AP642" si="363">IF(AND(C$2&gt;equip1_reserve_freq*$A629,C$2&lt;=equip1_reserve_freq*$A630),$B630/(equip1_reserve_freq),0)</f>
        <v>0</v>
      </c>
      <c r="D642" s="213">
        <f t="shared" si="363"/>
        <v>0</v>
      </c>
      <c r="E642" s="213">
        <f t="shared" si="363"/>
        <v>0</v>
      </c>
      <c r="F642" s="213">
        <f t="shared" si="363"/>
        <v>0</v>
      </c>
      <c r="G642" s="213">
        <f t="shared" si="363"/>
        <v>0</v>
      </c>
      <c r="H642" s="213">
        <f t="shared" si="363"/>
        <v>0</v>
      </c>
      <c r="I642" s="213">
        <f t="shared" si="363"/>
        <v>0</v>
      </c>
      <c r="J642" s="213">
        <f t="shared" si="363"/>
        <v>0</v>
      </c>
      <c r="K642" s="213">
        <f t="shared" si="363"/>
        <v>0</v>
      </c>
      <c r="L642" s="213">
        <f t="shared" si="363"/>
        <v>0</v>
      </c>
      <c r="M642" s="213">
        <f t="shared" si="363"/>
        <v>0</v>
      </c>
      <c r="N642" s="213">
        <f t="shared" si="363"/>
        <v>0</v>
      </c>
      <c r="O642" s="213">
        <f t="shared" si="363"/>
        <v>0</v>
      </c>
      <c r="P642" s="213">
        <f t="shared" si="363"/>
        <v>0</v>
      </c>
      <c r="Q642" s="213">
        <f t="shared" si="363"/>
        <v>0</v>
      </c>
      <c r="R642" s="213">
        <f t="shared" si="363"/>
        <v>0</v>
      </c>
      <c r="S642" s="213">
        <f t="shared" si="363"/>
        <v>0</v>
      </c>
      <c r="T642" s="213">
        <f t="shared" si="363"/>
        <v>0</v>
      </c>
      <c r="U642" s="213">
        <f t="shared" si="363"/>
        <v>0</v>
      </c>
      <c r="V642" s="213">
        <f t="shared" si="363"/>
        <v>0</v>
      </c>
      <c r="W642" s="213">
        <f t="shared" si="363"/>
        <v>0</v>
      </c>
      <c r="X642" s="213">
        <f t="shared" si="363"/>
        <v>0</v>
      </c>
      <c r="Y642" s="213">
        <f t="shared" si="363"/>
        <v>0</v>
      </c>
      <c r="Z642" s="213">
        <f t="shared" si="363"/>
        <v>0</v>
      </c>
      <c r="AA642" s="213">
        <f t="shared" si="363"/>
        <v>0</v>
      </c>
      <c r="AB642" s="213">
        <f t="shared" si="363"/>
        <v>0</v>
      </c>
      <c r="AC642" s="213">
        <f t="shared" si="363"/>
        <v>0</v>
      </c>
      <c r="AD642" s="213">
        <f t="shared" si="363"/>
        <v>0</v>
      </c>
      <c r="AE642" s="213">
        <f t="shared" si="363"/>
        <v>0</v>
      </c>
      <c r="AF642" s="213">
        <f t="shared" si="363"/>
        <v>0</v>
      </c>
      <c r="AG642" s="213">
        <f t="shared" si="363"/>
        <v>0</v>
      </c>
      <c r="AH642" s="213">
        <f t="shared" si="363"/>
        <v>0</v>
      </c>
      <c r="AI642" s="213">
        <f t="shared" si="363"/>
        <v>0</v>
      </c>
      <c r="AJ642" s="213">
        <f t="shared" si="363"/>
        <v>0</v>
      </c>
      <c r="AK642" s="213">
        <f t="shared" si="363"/>
        <v>0</v>
      </c>
      <c r="AL642" s="213">
        <f t="shared" si="363"/>
        <v>0</v>
      </c>
      <c r="AM642" s="213">
        <f t="shared" si="363"/>
        <v>0</v>
      </c>
      <c r="AN642" s="213">
        <f t="shared" si="363"/>
        <v>0</v>
      </c>
      <c r="AO642" s="213">
        <f t="shared" si="363"/>
        <v>0</v>
      </c>
      <c r="AP642" s="213">
        <f t="shared" si="363"/>
        <v>0</v>
      </c>
    </row>
    <row r="643" spans="1:42" x14ac:dyDescent="0.2">
      <c r="A643" s="4">
        <f t="shared" si="360"/>
        <v>6</v>
      </c>
      <c r="B643" s="233">
        <f t="shared" si="357"/>
        <v>0</v>
      </c>
      <c r="C643" s="235">
        <f t="shared" ref="C643:AP643" si="364">IF(AND(C$2&gt;equip1_reserve_freq*$A630,C$2&lt;=equip1_reserve_freq*$A631),$B631/(equip1_reserve_freq),0)</f>
        <v>0</v>
      </c>
      <c r="D643" s="213">
        <f t="shared" si="364"/>
        <v>0</v>
      </c>
      <c r="E643" s="213">
        <f t="shared" si="364"/>
        <v>0</v>
      </c>
      <c r="F643" s="213">
        <f t="shared" si="364"/>
        <v>0</v>
      </c>
      <c r="G643" s="213">
        <f t="shared" si="364"/>
        <v>0</v>
      </c>
      <c r="H643" s="213">
        <f t="shared" si="364"/>
        <v>0</v>
      </c>
      <c r="I643" s="213">
        <f t="shared" si="364"/>
        <v>0</v>
      </c>
      <c r="J643" s="213">
        <f t="shared" si="364"/>
        <v>0</v>
      </c>
      <c r="K643" s="213">
        <f t="shared" si="364"/>
        <v>0</v>
      </c>
      <c r="L643" s="213">
        <f t="shared" si="364"/>
        <v>0</v>
      </c>
      <c r="M643" s="213">
        <f t="shared" si="364"/>
        <v>0</v>
      </c>
      <c r="N643" s="213">
        <f t="shared" si="364"/>
        <v>0</v>
      </c>
      <c r="O643" s="213">
        <f t="shared" si="364"/>
        <v>0</v>
      </c>
      <c r="P643" s="213">
        <f t="shared" si="364"/>
        <v>0</v>
      </c>
      <c r="Q643" s="213">
        <f t="shared" si="364"/>
        <v>0</v>
      </c>
      <c r="R643" s="213">
        <f t="shared" si="364"/>
        <v>0</v>
      </c>
      <c r="S643" s="213">
        <f t="shared" si="364"/>
        <v>0</v>
      </c>
      <c r="T643" s="213">
        <f t="shared" si="364"/>
        <v>0</v>
      </c>
      <c r="U643" s="213">
        <f t="shared" si="364"/>
        <v>0</v>
      </c>
      <c r="V643" s="213">
        <f t="shared" si="364"/>
        <v>0</v>
      </c>
      <c r="W643" s="213">
        <f t="shared" si="364"/>
        <v>0</v>
      </c>
      <c r="X643" s="213">
        <f t="shared" si="364"/>
        <v>0</v>
      </c>
      <c r="Y643" s="213">
        <f t="shared" si="364"/>
        <v>0</v>
      </c>
      <c r="Z643" s="213">
        <f t="shared" si="364"/>
        <v>0</v>
      </c>
      <c r="AA643" s="213">
        <f t="shared" si="364"/>
        <v>0</v>
      </c>
      <c r="AB643" s="213">
        <f t="shared" si="364"/>
        <v>0</v>
      </c>
      <c r="AC643" s="213">
        <f t="shared" si="364"/>
        <v>0</v>
      </c>
      <c r="AD643" s="213">
        <f t="shared" si="364"/>
        <v>0</v>
      </c>
      <c r="AE643" s="213">
        <f t="shared" si="364"/>
        <v>0</v>
      </c>
      <c r="AF643" s="213">
        <f t="shared" si="364"/>
        <v>0</v>
      </c>
      <c r="AG643" s="213">
        <f t="shared" si="364"/>
        <v>0</v>
      </c>
      <c r="AH643" s="213">
        <f t="shared" si="364"/>
        <v>0</v>
      </c>
      <c r="AI643" s="213">
        <f t="shared" si="364"/>
        <v>0</v>
      </c>
      <c r="AJ643" s="213">
        <f t="shared" si="364"/>
        <v>0</v>
      </c>
      <c r="AK643" s="213">
        <f t="shared" si="364"/>
        <v>0</v>
      </c>
      <c r="AL643" s="213">
        <f t="shared" si="364"/>
        <v>0</v>
      </c>
      <c r="AM643" s="213">
        <f t="shared" si="364"/>
        <v>0</v>
      </c>
      <c r="AN643" s="213">
        <f t="shared" si="364"/>
        <v>0</v>
      </c>
      <c r="AO643" s="213">
        <f t="shared" si="364"/>
        <v>0</v>
      </c>
      <c r="AP643" s="213">
        <f t="shared" si="364"/>
        <v>0</v>
      </c>
    </row>
    <row r="644" spans="1:42" x14ac:dyDescent="0.2">
      <c r="A644" s="4">
        <f t="shared" si="360"/>
        <v>7</v>
      </c>
      <c r="B644" s="233">
        <f t="shared" si="357"/>
        <v>0</v>
      </c>
      <c r="C644" s="235">
        <f t="shared" ref="C644:AP644" si="365">IF(AND(C$2&gt;equip1_reserve_freq*$A631,C$2&lt;=equip1_reserve_freq*$A632),$B632/(equip1_reserve_freq),0)</f>
        <v>0</v>
      </c>
      <c r="D644" s="213">
        <f t="shared" si="365"/>
        <v>0</v>
      </c>
      <c r="E644" s="213">
        <f t="shared" si="365"/>
        <v>0</v>
      </c>
      <c r="F644" s="213">
        <f t="shared" si="365"/>
        <v>0</v>
      </c>
      <c r="G644" s="213">
        <f t="shared" si="365"/>
        <v>0</v>
      </c>
      <c r="H644" s="213">
        <f t="shared" si="365"/>
        <v>0</v>
      </c>
      <c r="I644" s="213">
        <f t="shared" si="365"/>
        <v>0</v>
      </c>
      <c r="J644" s="213">
        <f t="shared" si="365"/>
        <v>0</v>
      </c>
      <c r="K644" s="213">
        <f t="shared" si="365"/>
        <v>0</v>
      </c>
      <c r="L644" s="213">
        <f t="shared" si="365"/>
        <v>0</v>
      </c>
      <c r="M644" s="213">
        <f t="shared" si="365"/>
        <v>0</v>
      </c>
      <c r="N644" s="213">
        <f t="shared" si="365"/>
        <v>0</v>
      </c>
      <c r="O644" s="213">
        <f t="shared" si="365"/>
        <v>0</v>
      </c>
      <c r="P644" s="213">
        <f t="shared" si="365"/>
        <v>0</v>
      </c>
      <c r="Q644" s="213">
        <f t="shared" si="365"/>
        <v>0</v>
      </c>
      <c r="R644" s="213">
        <f t="shared" si="365"/>
        <v>0</v>
      </c>
      <c r="S644" s="213">
        <f t="shared" si="365"/>
        <v>0</v>
      </c>
      <c r="T644" s="213">
        <f t="shared" si="365"/>
        <v>0</v>
      </c>
      <c r="U644" s="213">
        <f t="shared" si="365"/>
        <v>0</v>
      </c>
      <c r="V644" s="213">
        <f t="shared" si="365"/>
        <v>0</v>
      </c>
      <c r="W644" s="213">
        <f t="shared" si="365"/>
        <v>0</v>
      </c>
      <c r="X644" s="213">
        <f t="shared" si="365"/>
        <v>0</v>
      </c>
      <c r="Y644" s="213">
        <f t="shared" si="365"/>
        <v>0</v>
      </c>
      <c r="Z644" s="213">
        <f t="shared" si="365"/>
        <v>0</v>
      </c>
      <c r="AA644" s="213">
        <f t="shared" si="365"/>
        <v>0</v>
      </c>
      <c r="AB644" s="213">
        <f t="shared" si="365"/>
        <v>0</v>
      </c>
      <c r="AC644" s="213">
        <f t="shared" si="365"/>
        <v>0</v>
      </c>
      <c r="AD644" s="213">
        <f t="shared" si="365"/>
        <v>0</v>
      </c>
      <c r="AE644" s="213">
        <f t="shared" si="365"/>
        <v>0</v>
      </c>
      <c r="AF644" s="213">
        <f t="shared" si="365"/>
        <v>0</v>
      </c>
      <c r="AG644" s="213">
        <f t="shared" si="365"/>
        <v>0</v>
      </c>
      <c r="AH644" s="213">
        <f t="shared" si="365"/>
        <v>0</v>
      </c>
      <c r="AI644" s="213">
        <f t="shared" si="365"/>
        <v>0</v>
      </c>
      <c r="AJ644" s="213">
        <f t="shared" si="365"/>
        <v>0</v>
      </c>
      <c r="AK644" s="213">
        <f t="shared" si="365"/>
        <v>0</v>
      </c>
      <c r="AL644" s="213">
        <f t="shared" si="365"/>
        <v>0</v>
      </c>
      <c r="AM644" s="213">
        <f t="shared" si="365"/>
        <v>0</v>
      </c>
      <c r="AN644" s="213">
        <f t="shared" si="365"/>
        <v>0</v>
      </c>
      <c r="AO644" s="213">
        <f t="shared" si="365"/>
        <v>0</v>
      </c>
      <c r="AP644" s="213">
        <f t="shared" si="365"/>
        <v>0</v>
      </c>
    </row>
    <row r="645" spans="1:42" x14ac:dyDescent="0.2">
      <c r="A645" s="4">
        <f t="shared" si="360"/>
        <v>8</v>
      </c>
      <c r="B645" s="233">
        <f t="shared" si="357"/>
        <v>0</v>
      </c>
      <c r="C645" s="235">
        <f t="shared" ref="C645:AP645" si="366">IF(AND(C$2&gt;equip1_reserve_freq*$A632,C$2&lt;=equip1_reserve_freq*$A633),$B633/(equip1_reserve_freq),0)</f>
        <v>0</v>
      </c>
      <c r="D645" s="213">
        <f t="shared" si="366"/>
        <v>0</v>
      </c>
      <c r="E645" s="213">
        <f t="shared" si="366"/>
        <v>0</v>
      </c>
      <c r="F645" s="213">
        <f t="shared" si="366"/>
        <v>0</v>
      </c>
      <c r="G645" s="213">
        <f t="shared" si="366"/>
        <v>0</v>
      </c>
      <c r="H645" s="213">
        <f t="shared" si="366"/>
        <v>0</v>
      </c>
      <c r="I645" s="213">
        <f t="shared" si="366"/>
        <v>0</v>
      </c>
      <c r="J645" s="213">
        <f t="shared" si="366"/>
        <v>0</v>
      </c>
      <c r="K645" s="213">
        <f t="shared" si="366"/>
        <v>0</v>
      </c>
      <c r="L645" s="213">
        <f t="shared" si="366"/>
        <v>0</v>
      </c>
      <c r="M645" s="213">
        <f t="shared" si="366"/>
        <v>0</v>
      </c>
      <c r="N645" s="213">
        <f t="shared" si="366"/>
        <v>0</v>
      </c>
      <c r="O645" s="213">
        <f t="shared" si="366"/>
        <v>0</v>
      </c>
      <c r="P645" s="213">
        <f t="shared" si="366"/>
        <v>0</v>
      </c>
      <c r="Q645" s="213">
        <f t="shared" si="366"/>
        <v>0</v>
      </c>
      <c r="R645" s="213">
        <f t="shared" si="366"/>
        <v>0</v>
      </c>
      <c r="S645" s="213">
        <f t="shared" si="366"/>
        <v>0</v>
      </c>
      <c r="T645" s="213">
        <f t="shared" si="366"/>
        <v>0</v>
      </c>
      <c r="U645" s="213">
        <f t="shared" si="366"/>
        <v>0</v>
      </c>
      <c r="V645" s="213">
        <f t="shared" si="366"/>
        <v>0</v>
      </c>
      <c r="W645" s="213">
        <f t="shared" si="366"/>
        <v>0</v>
      </c>
      <c r="X645" s="213">
        <f t="shared" si="366"/>
        <v>0</v>
      </c>
      <c r="Y645" s="213">
        <f t="shared" si="366"/>
        <v>0</v>
      </c>
      <c r="Z645" s="213">
        <f t="shared" si="366"/>
        <v>0</v>
      </c>
      <c r="AA645" s="213">
        <f t="shared" si="366"/>
        <v>0</v>
      </c>
      <c r="AB645" s="213">
        <f t="shared" si="366"/>
        <v>0</v>
      </c>
      <c r="AC645" s="213">
        <f t="shared" si="366"/>
        <v>0</v>
      </c>
      <c r="AD645" s="213">
        <f t="shared" si="366"/>
        <v>0</v>
      </c>
      <c r="AE645" s="213">
        <f t="shared" si="366"/>
        <v>0</v>
      </c>
      <c r="AF645" s="213">
        <f t="shared" si="366"/>
        <v>0</v>
      </c>
      <c r="AG645" s="213">
        <f t="shared" si="366"/>
        <v>0</v>
      </c>
      <c r="AH645" s="213">
        <f t="shared" si="366"/>
        <v>0</v>
      </c>
      <c r="AI645" s="213">
        <f t="shared" si="366"/>
        <v>0</v>
      </c>
      <c r="AJ645" s="213">
        <f t="shared" si="366"/>
        <v>0</v>
      </c>
      <c r="AK645" s="213">
        <f t="shared" si="366"/>
        <v>0</v>
      </c>
      <c r="AL645" s="213">
        <f t="shared" si="366"/>
        <v>0</v>
      </c>
      <c r="AM645" s="213">
        <f t="shared" si="366"/>
        <v>0</v>
      </c>
      <c r="AN645" s="213">
        <f t="shared" si="366"/>
        <v>0</v>
      </c>
      <c r="AO645" s="213">
        <f t="shared" si="366"/>
        <v>0</v>
      </c>
      <c r="AP645" s="213">
        <f t="shared" si="366"/>
        <v>0</v>
      </c>
    </row>
    <row r="646" spans="1:42" x14ac:dyDescent="0.2">
      <c r="A646" s="4">
        <f>A645+1</f>
        <v>9</v>
      </c>
      <c r="B646" s="233">
        <f t="shared" si="357"/>
        <v>0</v>
      </c>
      <c r="C646" s="235">
        <f t="shared" ref="C646:AP646" si="367">IF(AND(C$2&gt;equip1_reserve_freq*$A633,C$2&lt;=equip1_reserve_freq*$A634),$B634/(equip1_reserve_freq),0)</f>
        <v>0</v>
      </c>
      <c r="D646" s="213">
        <f t="shared" si="367"/>
        <v>0</v>
      </c>
      <c r="E646" s="213">
        <f t="shared" si="367"/>
        <v>0</v>
      </c>
      <c r="F646" s="213">
        <f t="shared" si="367"/>
        <v>0</v>
      </c>
      <c r="G646" s="213">
        <f t="shared" si="367"/>
        <v>0</v>
      </c>
      <c r="H646" s="213">
        <f t="shared" si="367"/>
        <v>0</v>
      </c>
      <c r="I646" s="213">
        <f t="shared" si="367"/>
        <v>0</v>
      </c>
      <c r="J646" s="213">
        <f t="shared" si="367"/>
        <v>0</v>
      </c>
      <c r="K646" s="213">
        <f t="shared" si="367"/>
        <v>0</v>
      </c>
      <c r="L646" s="213">
        <f t="shared" si="367"/>
        <v>0</v>
      </c>
      <c r="M646" s="213">
        <f t="shared" si="367"/>
        <v>0</v>
      </c>
      <c r="N646" s="213">
        <f t="shared" si="367"/>
        <v>0</v>
      </c>
      <c r="O646" s="213">
        <f t="shared" si="367"/>
        <v>0</v>
      </c>
      <c r="P646" s="213">
        <f t="shared" si="367"/>
        <v>0</v>
      </c>
      <c r="Q646" s="213">
        <f t="shared" si="367"/>
        <v>0</v>
      </c>
      <c r="R646" s="213">
        <f t="shared" si="367"/>
        <v>0</v>
      </c>
      <c r="S646" s="213">
        <f t="shared" si="367"/>
        <v>0</v>
      </c>
      <c r="T646" s="213">
        <f t="shared" si="367"/>
        <v>0</v>
      </c>
      <c r="U646" s="213">
        <f t="shared" si="367"/>
        <v>0</v>
      </c>
      <c r="V646" s="213">
        <f t="shared" si="367"/>
        <v>0</v>
      </c>
      <c r="W646" s="213">
        <f t="shared" si="367"/>
        <v>0</v>
      </c>
      <c r="X646" s="213">
        <f t="shared" si="367"/>
        <v>0</v>
      </c>
      <c r="Y646" s="213">
        <f t="shared" si="367"/>
        <v>0</v>
      </c>
      <c r="Z646" s="213">
        <f t="shared" si="367"/>
        <v>0</v>
      </c>
      <c r="AA646" s="213">
        <f t="shared" si="367"/>
        <v>0</v>
      </c>
      <c r="AB646" s="213">
        <f t="shared" si="367"/>
        <v>0</v>
      </c>
      <c r="AC646" s="213">
        <f t="shared" si="367"/>
        <v>0</v>
      </c>
      <c r="AD646" s="213">
        <f t="shared" si="367"/>
        <v>0</v>
      </c>
      <c r="AE646" s="213">
        <f t="shared" si="367"/>
        <v>0</v>
      </c>
      <c r="AF646" s="213">
        <f t="shared" si="367"/>
        <v>0</v>
      </c>
      <c r="AG646" s="213">
        <f t="shared" si="367"/>
        <v>0</v>
      </c>
      <c r="AH646" s="213">
        <f t="shared" si="367"/>
        <v>0</v>
      </c>
      <c r="AI646" s="213">
        <f t="shared" si="367"/>
        <v>0</v>
      </c>
      <c r="AJ646" s="213">
        <f t="shared" si="367"/>
        <v>0</v>
      </c>
      <c r="AK646" s="213">
        <f t="shared" si="367"/>
        <v>0</v>
      </c>
      <c r="AL646" s="213">
        <f t="shared" si="367"/>
        <v>0</v>
      </c>
      <c r="AM646" s="213">
        <f t="shared" si="367"/>
        <v>0</v>
      </c>
      <c r="AN646" s="213">
        <f t="shared" si="367"/>
        <v>0</v>
      </c>
      <c r="AO646" s="213">
        <f t="shared" si="367"/>
        <v>0</v>
      </c>
      <c r="AP646" s="213">
        <f t="shared" si="367"/>
        <v>0</v>
      </c>
    </row>
    <row r="647" spans="1:42" x14ac:dyDescent="0.2">
      <c r="A647" s="4">
        <f t="shared" ref="A647" si="368">A646+1</f>
        <v>10</v>
      </c>
      <c r="B647" s="233">
        <f t="shared" si="357"/>
        <v>0</v>
      </c>
      <c r="C647" s="234">
        <f t="shared" ref="C647:AP647" si="369">IF(AND(C$2&gt;equip1_reserve_freq*$A634,C$2&lt;=equip1_reserve_freq*$A635),$B635/(equip1_reserve_freq),0)</f>
        <v>0</v>
      </c>
      <c r="D647" s="218">
        <f t="shared" si="369"/>
        <v>0</v>
      </c>
      <c r="E647" s="218">
        <f t="shared" si="369"/>
        <v>0</v>
      </c>
      <c r="F647" s="218">
        <f t="shared" si="369"/>
        <v>0</v>
      </c>
      <c r="G647" s="218">
        <f t="shared" si="369"/>
        <v>0</v>
      </c>
      <c r="H647" s="218">
        <f t="shared" si="369"/>
        <v>0</v>
      </c>
      <c r="I647" s="218">
        <f t="shared" si="369"/>
        <v>0</v>
      </c>
      <c r="J647" s="218">
        <f t="shared" si="369"/>
        <v>0</v>
      </c>
      <c r="K647" s="218">
        <f t="shared" si="369"/>
        <v>0</v>
      </c>
      <c r="L647" s="218">
        <f t="shared" si="369"/>
        <v>0</v>
      </c>
      <c r="M647" s="218">
        <f t="shared" si="369"/>
        <v>0</v>
      </c>
      <c r="N647" s="218">
        <f t="shared" si="369"/>
        <v>0</v>
      </c>
      <c r="O647" s="218">
        <f t="shared" si="369"/>
        <v>0</v>
      </c>
      <c r="P647" s="218">
        <f t="shared" si="369"/>
        <v>0</v>
      </c>
      <c r="Q647" s="218">
        <f t="shared" si="369"/>
        <v>0</v>
      </c>
      <c r="R647" s="218">
        <f t="shared" si="369"/>
        <v>0</v>
      </c>
      <c r="S647" s="218">
        <f t="shared" si="369"/>
        <v>0</v>
      </c>
      <c r="T647" s="218">
        <f t="shared" si="369"/>
        <v>0</v>
      </c>
      <c r="U647" s="218">
        <f t="shared" si="369"/>
        <v>0</v>
      </c>
      <c r="V647" s="218">
        <f t="shared" si="369"/>
        <v>0</v>
      </c>
      <c r="W647" s="218">
        <f t="shared" si="369"/>
        <v>0</v>
      </c>
      <c r="X647" s="218">
        <f t="shared" si="369"/>
        <v>0</v>
      </c>
      <c r="Y647" s="218">
        <f t="shared" si="369"/>
        <v>0</v>
      </c>
      <c r="Z647" s="218">
        <f t="shared" si="369"/>
        <v>0</v>
      </c>
      <c r="AA647" s="218">
        <f t="shared" si="369"/>
        <v>0</v>
      </c>
      <c r="AB647" s="218">
        <f t="shared" si="369"/>
        <v>0</v>
      </c>
      <c r="AC647" s="218">
        <f t="shared" si="369"/>
        <v>0</v>
      </c>
      <c r="AD647" s="218">
        <f t="shared" si="369"/>
        <v>0</v>
      </c>
      <c r="AE647" s="218">
        <f t="shared" si="369"/>
        <v>0</v>
      </c>
      <c r="AF647" s="218">
        <f t="shared" si="369"/>
        <v>0</v>
      </c>
      <c r="AG647" s="218">
        <f t="shared" si="369"/>
        <v>0</v>
      </c>
      <c r="AH647" s="218">
        <f t="shared" si="369"/>
        <v>0</v>
      </c>
      <c r="AI647" s="218">
        <f t="shared" si="369"/>
        <v>0</v>
      </c>
      <c r="AJ647" s="218">
        <f t="shared" si="369"/>
        <v>0</v>
      </c>
      <c r="AK647" s="218">
        <f t="shared" si="369"/>
        <v>0</v>
      </c>
      <c r="AL647" s="218">
        <f t="shared" si="369"/>
        <v>0</v>
      </c>
      <c r="AM647" s="218">
        <f t="shared" si="369"/>
        <v>0</v>
      </c>
      <c r="AN647" s="218">
        <f t="shared" si="369"/>
        <v>0</v>
      </c>
      <c r="AO647" s="218">
        <f t="shared" si="369"/>
        <v>0</v>
      </c>
      <c r="AP647" s="218">
        <f t="shared" si="369"/>
        <v>0</v>
      </c>
    </row>
    <row r="648" spans="1:42" x14ac:dyDescent="0.2">
      <c r="A648" s="37" t="s">
        <v>13</v>
      </c>
      <c r="B648" s="28"/>
      <c r="C648" s="20">
        <f>SUM(C638:C647)</f>
        <v>0</v>
      </c>
      <c r="D648" s="20">
        <f t="shared" ref="D648:AP648" si="370">SUM(D638:D647)</f>
        <v>0</v>
      </c>
      <c r="E648" s="20">
        <f t="shared" si="370"/>
        <v>0</v>
      </c>
      <c r="F648" s="20">
        <f t="shared" si="370"/>
        <v>0</v>
      </c>
      <c r="G648" s="20">
        <f t="shared" si="370"/>
        <v>0</v>
      </c>
      <c r="H648" s="20">
        <f t="shared" si="370"/>
        <v>0</v>
      </c>
      <c r="I648" s="20">
        <f t="shared" si="370"/>
        <v>0</v>
      </c>
      <c r="J648" s="20">
        <f t="shared" si="370"/>
        <v>0</v>
      </c>
      <c r="K648" s="20">
        <f t="shared" si="370"/>
        <v>0</v>
      </c>
      <c r="L648" s="20">
        <f t="shared" si="370"/>
        <v>0</v>
      </c>
      <c r="M648" s="20">
        <f t="shared" si="370"/>
        <v>0</v>
      </c>
      <c r="N648" s="20">
        <f t="shared" si="370"/>
        <v>0</v>
      </c>
      <c r="O648" s="20">
        <f t="shared" si="370"/>
        <v>0</v>
      </c>
      <c r="P648" s="20">
        <f t="shared" si="370"/>
        <v>0</v>
      </c>
      <c r="Q648" s="20">
        <f t="shared" si="370"/>
        <v>0</v>
      </c>
      <c r="R648" s="20">
        <f t="shared" si="370"/>
        <v>0</v>
      </c>
      <c r="S648" s="20">
        <f t="shared" si="370"/>
        <v>0</v>
      </c>
      <c r="T648" s="20">
        <f t="shared" si="370"/>
        <v>0</v>
      </c>
      <c r="U648" s="20">
        <f t="shared" si="370"/>
        <v>0</v>
      </c>
      <c r="V648" s="20">
        <f t="shared" si="370"/>
        <v>0</v>
      </c>
      <c r="W648" s="20">
        <f t="shared" si="370"/>
        <v>0</v>
      </c>
      <c r="X648" s="20">
        <f t="shared" si="370"/>
        <v>0</v>
      </c>
      <c r="Y648" s="20">
        <f t="shared" si="370"/>
        <v>0</v>
      </c>
      <c r="Z648" s="20">
        <f t="shared" si="370"/>
        <v>0</v>
      </c>
      <c r="AA648" s="20">
        <f t="shared" si="370"/>
        <v>0</v>
      </c>
      <c r="AB648" s="20">
        <f t="shared" si="370"/>
        <v>0</v>
      </c>
      <c r="AC648" s="20">
        <f t="shared" si="370"/>
        <v>0</v>
      </c>
      <c r="AD648" s="20">
        <f t="shared" si="370"/>
        <v>0</v>
      </c>
      <c r="AE648" s="20">
        <f t="shared" si="370"/>
        <v>0</v>
      </c>
      <c r="AF648" s="20">
        <f t="shared" si="370"/>
        <v>0</v>
      </c>
      <c r="AG648" s="20">
        <f t="shared" si="370"/>
        <v>0</v>
      </c>
      <c r="AH648" s="20">
        <f t="shared" si="370"/>
        <v>0</v>
      </c>
      <c r="AI648" s="20">
        <f t="shared" si="370"/>
        <v>0</v>
      </c>
      <c r="AJ648" s="20">
        <f t="shared" si="370"/>
        <v>0</v>
      </c>
      <c r="AK648" s="20">
        <f t="shared" si="370"/>
        <v>0</v>
      </c>
      <c r="AL648" s="20">
        <f t="shared" si="370"/>
        <v>0</v>
      </c>
      <c r="AM648" s="20">
        <f t="shared" si="370"/>
        <v>0</v>
      </c>
      <c r="AN648" s="20">
        <f t="shared" si="370"/>
        <v>0</v>
      </c>
      <c r="AO648" s="20">
        <f t="shared" si="370"/>
        <v>0</v>
      </c>
      <c r="AP648" s="20">
        <f t="shared" si="370"/>
        <v>0</v>
      </c>
    </row>
    <row r="649" spans="1:42" x14ac:dyDescent="0.2">
      <c r="B649" s="28"/>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25" t="s">
        <v>314</v>
      </c>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4" t="s">
        <v>306</v>
      </c>
      <c r="B651" s="217">
        <v>0</v>
      </c>
      <c r="C651" s="217">
        <f>B654</f>
        <v>0</v>
      </c>
      <c r="D651" s="217">
        <f t="shared" ref="D651:AP651" si="371">C654</f>
        <v>0</v>
      </c>
      <c r="E651" s="217">
        <f t="shared" si="371"/>
        <v>0</v>
      </c>
      <c r="F651" s="217">
        <f t="shared" si="371"/>
        <v>0</v>
      </c>
      <c r="G651" s="217">
        <f t="shared" si="371"/>
        <v>0</v>
      </c>
      <c r="H651" s="217">
        <f t="shared" si="371"/>
        <v>0</v>
      </c>
      <c r="I651" s="217">
        <f t="shared" si="371"/>
        <v>0</v>
      </c>
      <c r="J651" s="217">
        <f t="shared" si="371"/>
        <v>0</v>
      </c>
      <c r="K651" s="217">
        <f t="shared" si="371"/>
        <v>0</v>
      </c>
      <c r="L651" s="217">
        <f t="shared" si="371"/>
        <v>0</v>
      </c>
      <c r="M651" s="217">
        <f t="shared" si="371"/>
        <v>0</v>
      </c>
      <c r="N651" s="217">
        <f t="shared" si="371"/>
        <v>0</v>
      </c>
      <c r="O651" s="217">
        <f t="shared" si="371"/>
        <v>0</v>
      </c>
      <c r="P651" s="217">
        <f t="shared" si="371"/>
        <v>0</v>
      </c>
      <c r="Q651" s="217">
        <f t="shared" si="371"/>
        <v>0</v>
      </c>
      <c r="R651" s="217">
        <f t="shared" si="371"/>
        <v>0</v>
      </c>
      <c r="S651" s="217">
        <f t="shared" si="371"/>
        <v>0</v>
      </c>
      <c r="T651" s="217">
        <f t="shared" si="371"/>
        <v>0</v>
      </c>
      <c r="U651" s="217">
        <f t="shared" si="371"/>
        <v>0</v>
      </c>
      <c r="V651" s="217">
        <f t="shared" si="371"/>
        <v>0</v>
      </c>
      <c r="W651" s="217">
        <f t="shared" si="371"/>
        <v>0</v>
      </c>
      <c r="X651" s="217">
        <f t="shared" si="371"/>
        <v>0</v>
      </c>
      <c r="Y651" s="217">
        <f t="shared" si="371"/>
        <v>0</v>
      </c>
      <c r="Z651" s="217">
        <f t="shared" si="371"/>
        <v>0</v>
      </c>
      <c r="AA651" s="217">
        <f t="shared" si="371"/>
        <v>0</v>
      </c>
      <c r="AB651" s="217">
        <f t="shared" si="371"/>
        <v>0</v>
      </c>
      <c r="AC651" s="217">
        <f t="shared" si="371"/>
        <v>0</v>
      </c>
      <c r="AD651" s="217">
        <f t="shared" si="371"/>
        <v>0</v>
      </c>
      <c r="AE651" s="217">
        <f t="shared" si="371"/>
        <v>0</v>
      </c>
      <c r="AF651" s="217">
        <f t="shared" si="371"/>
        <v>0</v>
      </c>
      <c r="AG651" s="217">
        <f t="shared" si="371"/>
        <v>0</v>
      </c>
      <c r="AH651" s="217">
        <f t="shared" si="371"/>
        <v>0</v>
      </c>
      <c r="AI651" s="217">
        <f t="shared" si="371"/>
        <v>0</v>
      </c>
      <c r="AJ651" s="217">
        <f t="shared" si="371"/>
        <v>0</v>
      </c>
      <c r="AK651" s="217">
        <f t="shared" si="371"/>
        <v>0</v>
      </c>
      <c r="AL651" s="217">
        <f t="shared" si="371"/>
        <v>0</v>
      </c>
      <c r="AM651" s="217">
        <f t="shared" si="371"/>
        <v>0</v>
      </c>
      <c r="AN651" s="217">
        <f t="shared" si="371"/>
        <v>0</v>
      </c>
      <c r="AO651" s="217">
        <f t="shared" si="371"/>
        <v>0</v>
      </c>
      <c r="AP651" s="217">
        <f t="shared" si="371"/>
        <v>0</v>
      </c>
    </row>
    <row r="652" spans="1:42" x14ac:dyDescent="0.2">
      <c r="A652" s="4" t="s">
        <v>73</v>
      </c>
      <c r="B652" s="217">
        <v>0</v>
      </c>
      <c r="C652" s="217">
        <f>C680</f>
        <v>0</v>
      </c>
      <c r="D652" s="217">
        <f t="shared" ref="D652:AP652" si="372">D680</f>
        <v>0</v>
      </c>
      <c r="E652" s="217">
        <f t="shared" si="372"/>
        <v>0</v>
      </c>
      <c r="F652" s="217">
        <f t="shared" si="372"/>
        <v>0</v>
      </c>
      <c r="G652" s="217">
        <f t="shared" si="372"/>
        <v>0</v>
      </c>
      <c r="H652" s="217">
        <f t="shared" si="372"/>
        <v>0</v>
      </c>
      <c r="I652" s="217">
        <f t="shared" si="372"/>
        <v>0</v>
      </c>
      <c r="J652" s="217">
        <f t="shared" si="372"/>
        <v>0</v>
      </c>
      <c r="K652" s="217">
        <f t="shared" si="372"/>
        <v>0</v>
      </c>
      <c r="L652" s="217">
        <f t="shared" si="372"/>
        <v>0</v>
      </c>
      <c r="M652" s="217">
        <f t="shared" si="372"/>
        <v>0</v>
      </c>
      <c r="N652" s="217">
        <f t="shared" si="372"/>
        <v>0</v>
      </c>
      <c r="O652" s="217">
        <f t="shared" si="372"/>
        <v>0</v>
      </c>
      <c r="P652" s="217">
        <f t="shared" si="372"/>
        <v>0</v>
      </c>
      <c r="Q652" s="217">
        <f t="shared" si="372"/>
        <v>0</v>
      </c>
      <c r="R652" s="217">
        <f t="shared" si="372"/>
        <v>0</v>
      </c>
      <c r="S652" s="217">
        <f t="shared" si="372"/>
        <v>0</v>
      </c>
      <c r="T652" s="217">
        <f t="shared" si="372"/>
        <v>0</v>
      </c>
      <c r="U652" s="217">
        <f t="shared" si="372"/>
        <v>0</v>
      </c>
      <c r="V652" s="217">
        <f t="shared" si="372"/>
        <v>0</v>
      </c>
      <c r="W652" s="217">
        <f t="shared" si="372"/>
        <v>0</v>
      </c>
      <c r="X652" s="217">
        <f t="shared" si="372"/>
        <v>0</v>
      </c>
      <c r="Y652" s="217">
        <f t="shared" si="372"/>
        <v>0</v>
      </c>
      <c r="Z652" s="217">
        <f t="shared" si="372"/>
        <v>0</v>
      </c>
      <c r="AA652" s="217">
        <f t="shared" si="372"/>
        <v>0</v>
      </c>
      <c r="AB652" s="217">
        <f t="shared" si="372"/>
        <v>0</v>
      </c>
      <c r="AC652" s="217">
        <f t="shared" si="372"/>
        <v>0</v>
      </c>
      <c r="AD652" s="217">
        <f t="shared" si="372"/>
        <v>0</v>
      </c>
      <c r="AE652" s="217">
        <f t="shared" si="372"/>
        <v>0</v>
      </c>
      <c r="AF652" s="217">
        <f t="shared" si="372"/>
        <v>0</v>
      </c>
      <c r="AG652" s="217">
        <f t="shared" si="372"/>
        <v>0</v>
      </c>
      <c r="AH652" s="217">
        <f t="shared" si="372"/>
        <v>0</v>
      </c>
      <c r="AI652" s="217">
        <f t="shared" si="372"/>
        <v>0</v>
      </c>
      <c r="AJ652" s="217">
        <f t="shared" si="372"/>
        <v>0</v>
      </c>
      <c r="AK652" s="217">
        <f t="shared" si="372"/>
        <v>0</v>
      </c>
      <c r="AL652" s="217">
        <f t="shared" si="372"/>
        <v>0</v>
      </c>
      <c r="AM652" s="217">
        <f t="shared" si="372"/>
        <v>0</v>
      </c>
      <c r="AN652" s="217">
        <f t="shared" si="372"/>
        <v>0</v>
      </c>
      <c r="AO652" s="217">
        <f t="shared" si="372"/>
        <v>0</v>
      </c>
      <c r="AP652" s="217">
        <f t="shared" si="372"/>
        <v>0</v>
      </c>
    </row>
    <row r="653" spans="1:42" x14ac:dyDescent="0.2">
      <c r="A653" s="4" t="s">
        <v>307</v>
      </c>
      <c r="B653" s="218">
        <v>0</v>
      </c>
      <c r="C653" s="218">
        <f>-C668</f>
        <v>0</v>
      </c>
      <c r="D653" s="218">
        <f t="shared" ref="D653:AP653" si="373">-D668</f>
        <v>0</v>
      </c>
      <c r="E653" s="218">
        <f t="shared" si="373"/>
        <v>0</v>
      </c>
      <c r="F653" s="218">
        <f t="shared" si="373"/>
        <v>0</v>
      </c>
      <c r="G653" s="218">
        <f t="shared" si="373"/>
        <v>0</v>
      </c>
      <c r="H653" s="218">
        <f t="shared" si="373"/>
        <v>0</v>
      </c>
      <c r="I653" s="218">
        <f t="shared" si="373"/>
        <v>0</v>
      </c>
      <c r="J653" s="218">
        <f t="shared" si="373"/>
        <v>0</v>
      </c>
      <c r="K653" s="218">
        <f t="shared" si="373"/>
        <v>0</v>
      </c>
      <c r="L653" s="218">
        <f t="shared" si="373"/>
        <v>0</v>
      </c>
      <c r="M653" s="218">
        <f t="shared" si="373"/>
        <v>0</v>
      </c>
      <c r="N653" s="218">
        <f t="shared" si="373"/>
        <v>0</v>
      </c>
      <c r="O653" s="218">
        <f t="shared" si="373"/>
        <v>0</v>
      </c>
      <c r="P653" s="218">
        <f t="shared" si="373"/>
        <v>0</v>
      </c>
      <c r="Q653" s="218">
        <f t="shared" si="373"/>
        <v>0</v>
      </c>
      <c r="R653" s="218">
        <f t="shared" si="373"/>
        <v>0</v>
      </c>
      <c r="S653" s="218">
        <f t="shared" si="373"/>
        <v>0</v>
      </c>
      <c r="T653" s="218">
        <f t="shared" si="373"/>
        <v>0</v>
      </c>
      <c r="U653" s="218">
        <f t="shared" si="373"/>
        <v>0</v>
      </c>
      <c r="V653" s="218">
        <f t="shared" si="373"/>
        <v>0</v>
      </c>
      <c r="W653" s="218">
        <f t="shared" si="373"/>
        <v>0</v>
      </c>
      <c r="X653" s="218">
        <f t="shared" si="373"/>
        <v>0</v>
      </c>
      <c r="Y653" s="218">
        <f t="shared" si="373"/>
        <v>0</v>
      </c>
      <c r="Z653" s="218">
        <f t="shared" si="373"/>
        <v>0</v>
      </c>
      <c r="AA653" s="218">
        <f t="shared" si="373"/>
        <v>0</v>
      </c>
      <c r="AB653" s="218">
        <f t="shared" si="373"/>
        <v>0</v>
      </c>
      <c r="AC653" s="218">
        <f t="shared" si="373"/>
        <v>0</v>
      </c>
      <c r="AD653" s="218">
        <f t="shared" si="373"/>
        <v>0</v>
      </c>
      <c r="AE653" s="218">
        <f t="shared" si="373"/>
        <v>0</v>
      </c>
      <c r="AF653" s="218">
        <f t="shared" si="373"/>
        <v>0</v>
      </c>
      <c r="AG653" s="218">
        <f t="shared" si="373"/>
        <v>0</v>
      </c>
      <c r="AH653" s="218">
        <f t="shared" si="373"/>
        <v>0</v>
      </c>
      <c r="AI653" s="218">
        <f t="shared" si="373"/>
        <v>0</v>
      </c>
      <c r="AJ653" s="218">
        <f t="shared" si="373"/>
        <v>0</v>
      </c>
      <c r="AK653" s="218">
        <f t="shared" si="373"/>
        <v>0</v>
      </c>
      <c r="AL653" s="218">
        <f t="shared" si="373"/>
        <v>0</v>
      </c>
      <c r="AM653" s="218">
        <f t="shared" si="373"/>
        <v>0</v>
      </c>
      <c r="AN653" s="218">
        <f t="shared" si="373"/>
        <v>0</v>
      </c>
      <c r="AO653" s="218">
        <f t="shared" si="373"/>
        <v>0</v>
      </c>
      <c r="AP653" s="218">
        <f t="shared" si="373"/>
        <v>0</v>
      </c>
    </row>
    <row r="654" spans="1:42" x14ac:dyDescent="0.2">
      <c r="A654" s="4" t="s">
        <v>267</v>
      </c>
      <c r="B654" s="217">
        <f>SUM(B651:B653)</f>
        <v>0</v>
      </c>
      <c r="C654" s="217">
        <f>SUM(C651:C653)</f>
        <v>0</v>
      </c>
      <c r="D654" s="217">
        <f t="shared" ref="D654:AP654" si="374">SUM(D651:D653)</f>
        <v>0</v>
      </c>
      <c r="E654" s="217">
        <f t="shared" si="374"/>
        <v>0</v>
      </c>
      <c r="F654" s="217">
        <f t="shared" si="374"/>
        <v>0</v>
      </c>
      <c r="G654" s="217">
        <f t="shared" si="374"/>
        <v>0</v>
      </c>
      <c r="H654" s="217">
        <f t="shared" si="374"/>
        <v>0</v>
      </c>
      <c r="I654" s="217">
        <f t="shared" si="374"/>
        <v>0</v>
      </c>
      <c r="J654" s="217">
        <f t="shared" si="374"/>
        <v>0</v>
      </c>
      <c r="K654" s="217">
        <f t="shared" si="374"/>
        <v>0</v>
      </c>
      <c r="L654" s="217">
        <f t="shared" si="374"/>
        <v>0</v>
      </c>
      <c r="M654" s="217">
        <f t="shared" si="374"/>
        <v>0</v>
      </c>
      <c r="N654" s="217">
        <f t="shared" si="374"/>
        <v>0</v>
      </c>
      <c r="O654" s="217">
        <f t="shared" si="374"/>
        <v>0</v>
      </c>
      <c r="P654" s="217">
        <f t="shared" si="374"/>
        <v>0</v>
      </c>
      <c r="Q654" s="217">
        <f t="shared" si="374"/>
        <v>0</v>
      </c>
      <c r="R654" s="217">
        <f t="shared" si="374"/>
        <v>0</v>
      </c>
      <c r="S654" s="217">
        <f t="shared" si="374"/>
        <v>0</v>
      </c>
      <c r="T654" s="217">
        <f t="shared" si="374"/>
        <v>0</v>
      </c>
      <c r="U654" s="217">
        <f t="shared" si="374"/>
        <v>0</v>
      </c>
      <c r="V654" s="217">
        <f t="shared" si="374"/>
        <v>0</v>
      </c>
      <c r="W654" s="217">
        <f t="shared" si="374"/>
        <v>0</v>
      </c>
      <c r="X654" s="217">
        <f t="shared" si="374"/>
        <v>0</v>
      </c>
      <c r="Y654" s="217">
        <f t="shared" si="374"/>
        <v>0</v>
      </c>
      <c r="Z654" s="217">
        <f t="shared" si="374"/>
        <v>0</v>
      </c>
      <c r="AA654" s="217">
        <f t="shared" si="374"/>
        <v>0</v>
      </c>
      <c r="AB654" s="217">
        <f t="shared" si="374"/>
        <v>0</v>
      </c>
      <c r="AC654" s="217">
        <f t="shared" si="374"/>
        <v>0</v>
      </c>
      <c r="AD654" s="217">
        <f t="shared" si="374"/>
        <v>0</v>
      </c>
      <c r="AE654" s="217">
        <f t="shared" si="374"/>
        <v>0</v>
      </c>
      <c r="AF654" s="217">
        <f t="shared" si="374"/>
        <v>0</v>
      </c>
      <c r="AG654" s="217">
        <f t="shared" si="374"/>
        <v>0</v>
      </c>
      <c r="AH654" s="217">
        <f t="shared" si="374"/>
        <v>0</v>
      </c>
      <c r="AI654" s="217">
        <f t="shared" si="374"/>
        <v>0</v>
      </c>
      <c r="AJ654" s="217">
        <f t="shared" si="374"/>
        <v>0</v>
      </c>
      <c r="AK654" s="217">
        <f t="shared" si="374"/>
        <v>0</v>
      </c>
      <c r="AL654" s="217">
        <f t="shared" si="374"/>
        <v>0</v>
      </c>
      <c r="AM654" s="217">
        <f t="shared" si="374"/>
        <v>0</v>
      </c>
      <c r="AN654" s="217">
        <f t="shared" si="374"/>
        <v>0</v>
      </c>
      <c r="AO654" s="217">
        <f t="shared" si="374"/>
        <v>0</v>
      </c>
      <c r="AP654" s="217">
        <f t="shared" si="374"/>
        <v>0</v>
      </c>
    </row>
    <row r="655" spans="1:42" s="122" customFormat="1" x14ac:dyDescent="0.2">
      <c r="A655" s="4"/>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s="122" customFormat="1" x14ac:dyDescent="0.2">
      <c r="A656" s="4" t="s">
        <v>309</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310</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x14ac:dyDescent="0.2">
      <c r="A658" s="4">
        <v>1</v>
      </c>
      <c r="B658" s="233">
        <f t="shared" ref="B658:B667" si="375">SUM(C658:AP658)</f>
        <v>0</v>
      </c>
      <c r="C658" s="213">
        <f t="shared" ref="C658:AP658" si="376">IF(C$2&gt;analysis_period,0,IF(C$2=equip2_reserve_freq*$A658,equip2_reserve_cost*system_capacity*1000*(1+inflation_rate/100)^B$2,0))</f>
        <v>0</v>
      </c>
      <c r="D658" s="213">
        <f t="shared" si="376"/>
        <v>0</v>
      </c>
      <c r="E658" s="213">
        <f t="shared" si="376"/>
        <v>0</v>
      </c>
      <c r="F658" s="213">
        <f t="shared" si="376"/>
        <v>0</v>
      </c>
      <c r="G658" s="213">
        <f t="shared" si="376"/>
        <v>0</v>
      </c>
      <c r="H658" s="213">
        <f t="shared" si="376"/>
        <v>0</v>
      </c>
      <c r="I658" s="213">
        <f t="shared" si="376"/>
        <v>0</v>
      </c>
      <c r="J658" s="213">
        <f t="shared" si="376"/>
        <v>0</v>
      </c>
      <c r="K658" s="213">
        <f t="shared" si="376"/>
        <v>0</v>
      </c>
      <c r="L658" s="213">
        <f t="shared" si="376"/>
        <v>0</v>
      </c>
      <c r="M658" s="213">
        <f t="shared" si="376"/>
        <v>0</v>
      </c>
      <c r="N658" s="213">
        <f t="shared" si="376"/>
        <v>0</v>
      </c>
      <c r="O658" s="213">
        <f t="shared" si="376"/>
        <v>0</v>
      </c>
      <c r="P658" s="213">
        <f t="shared" si="376"/>
        <v>0</v>
      </c>
      <c r="Q658" s="213">
        <f t="shared" si="376"/>
        <v>0</v>
      </c>
      <c r="R658" s="213">
        <f t="shared" si="376"/>
        <v>0</v>
      </c>
      <c r="S658" s="213">
        <f t="shared" si="376"/>
        <v>0</v>
      </c>
      <c r="T658" s="213">
        <f t="shared" si="376"/>
        <v>0</v>
      </c>
      <c r="U658" s="213">
        <f t="shared" si="376"/>
        <v>0</v>
      </c>
      <c r="V658" s="213">
        <f t="shared" si="376"/>
        <v>0</v>
      </c>
      <c r="W658" s="213">
        <f t="shared" si="376"/>
        <v>0</v>
      </c>
      <c r="X658" s="213">
        <f t="shared" si="376"/>
        <v>0</v>
      </c>
      <c r="Y658" s="213">
        <f t="shared" si="376"/>
        <v>0</v>
      </c>
      <c r="Z658" s="213">
        <f t="shared" si="376"/>
        <v>0</v>
      </c>
      <c r="AA658" s="213">
        <f t="shared" si="376"/>
        <v>0</v>
      </c>
      <c r="AB658" s="213">
        <f t="shared" si="376"/>
        <v>0</v>
      </c>
      <c r="AC658" s="213">
        <f t="shared" si="376"/>
        <v>0</v>
      </c>
      <c r="AD658" s="213">
        <f t="shared" si="376"/>
        <v>0</v>
      </c>
      <c r="AE658" s="213">
        <f t="shared" si="376"/>
        <v>0</v>
      </c>
      <c r="AF658" s="213">
        <f t="shared" si="376"/>
        <v>0</v>
      </c>
      <c r="AG658" s="213">
        <f t="shared" si="376"/>
        <v>0</v>
      </c>
      <c r="AH658" s="213">
        <f t="shared" si="376"/>
        <v>0</v>
      </c>
      <c r="AI658" s="213">
        <f t="shared" si="376"/>
        <v>0</v>
      </c>
      <c r="AJ658" s="213">
        <f t="shared" si="376"/>
        <v>0</v>
      </c>
      <c r="AK658" s="213">
        <f t="shared" si="376"/>
        <v>0</v>
      </c>
      <c r="AL658" s="213">
        <f t="shared" si="376"/>
        <v>0</v>
      </c>
      <c r="AM658" s="213">
        <f t="shared" si="376"/>
        <v>0</v>
      </c>
      <c r="AN658" s="213">
        <f t="shared" si="376"/>
        <v>0</v>
      </c>
      <c r="AO658" s="213">
        <f t="shared" si="376"/>
        <v>0</v>
      </c>
      <c r="AP658" s="213">
        <f t="shared" si="376"/>
        <v>0</v>
      </c>
    </row>
    <row r="659" spans="1:42" x14ac:dyDescent="0.2">
      <c r="A659" s="4">
        <f>A658+1</f>
        <v>2</v>
      </c>
      <c r="B659" s="233">
        <f t="shared" si="375"/>
        <v>0</v>
      </c>
      <c r="C659" s="213">
        <f t="shared" ref="C659:AP659" si="377">IF(C$2&gt;analysis_period,0,IF(C$2=equip2_reserve_freq*$A659,equip2_reserve_cost*system_capacity*1000*(1+inflation_rate/100)^B$2,0))</f>
        <v>0</v>
      </c>
      <c r="D659" s="213">
        <f t="shared" si="377"/>
        <v>0</v>
      </c>
      <c r="E659" s="213">
        <f t="shared" si="377"/>
        <v>0</v>
      </c>
      <c r="F659" s="213">
        <f t="shared" si="377"/>
        <v>0</v>
      </c>
      <c r="G659" s="213">
        <f t="shared" si="377"/>
        <v>0</v>
      </c>
      <c r="H659" s="213">
        <f t="shared" si="377"/>
        <v>0</v>
      </c>
      <c r="I659" s="213">
        <f t="shared" si="377"/>
        <v>0</v>
      </c>
      <c r="J659" s="213">
        <f t="shared" si="377"/>
        <v>0</v>
      </c>
      <c r="K659" s="213">
        <f t="shared" si="377"/>
        <v>0</v>
      </c>
      <c r="L659" s="213">
        <f t="shared" si="377"/>
        <v>0</v>
      </c>
      <c r="M659" s="213">
        <f t="shared" si="377"/>
        <v>0</v>
      </c>
      <c r="N659" s="213">
        <f t="shared" si="377"/>
        <v>0</v>
      </c>
      <c r="O659" s="213">
        <f t="shared" si="377"/>
        <v>0</v>
      </c>
      <c r="P659" s="213">
        <f t="shared" si="377"/>
        <v>0</v>
      </c>
      <c r="Q659" s="213">
        <f t="shared" si="377"/>
        <v>0</v>
      </c>
      <c r="R659" s="213">
        <f t="shared" si="377"/>
        <v>0</v>
      </c>
      <c r="S659" s="213">
        <f t="shared" si="377"/>
        <v>0</v>
      </c>
      <c r="T659" s="213">
        <f t="shared" si="377"/>
        <v>0</v>
      </c>
      <c r="U659" s="213">
        <f t="shared" si="377"/>
        <v>0</v>
      </c>
      <c r="V659" s="213">
        <f t="shared" si="377"/>
        <v>0</v>
      </c>
      <c r="W659" s="213">
        <f t="shared" si="377"/>
        <v>0</v>
      </c>
      <c r="X659" s="213">
        <f t="shared" si="377"/>
        <v>0</v>
      </c>
      <c r="Y659" s="213">
        <f t="shared" si="377"/>
        <v>0</v>
      </c>
      <c r="Z659" s="213">
        <f t="shared" si="377"/>
        <v>0</v>
      </c>
      <c r="AA659" s="213">
        <f t="shared" si="377"/>
        <v>0</v>
      </c>
      <c r="AB659" s="213">
        <f t="shared" si="377"/>
        <v>0</v>
      </c>
      <c r="AC659" s="213">
        <f t="shared" si="377"/>
        <v>0</v>
      </c>
      <c r="AD659" s="213">
        <f t="shared" si="377"/>
        <v>0</v>
      </c>
      <c r="AE659" s="213">
        <f t="shared" si="377"/>
        <v>0</v>
      </c>
      <c r="AF659" s="213">
        <f t="shared" si="377"/>
        <v>0</v>
      </c>
      <c r="AG659" s="213">
        <f t="shared" si="377"/>
        <v>0</v>
      </c>
      <c r="AH659" s="213">
        <f t="shared" si="377"/>
        <v>0</v>
      </c>
      <c r="AI659" s="213">
        <f t="shared" si="377"/>
        <v>0</v>
      </c>
      <c r="AJ659" s="213">
        <f t="shared" si="377"/>
        <v>0</v>
      </c>
      <c r="AK659" s="213">
        <f t="shared" si="377"/>
        <v>0</v>
      </c>
      <c r="AL659" s="213">
        <f t="shared" si="377"/>
        <v>0</v>
      </c>
      <c r="AM659" s="213">
        <f t="shared" si="377"/>
        <v>0</v>
      </c>
      <c r="AN659" s="213">
        <f t="shared" si="377"/>
        <v>0</v>
      </c>
      <c r="AO659" s="213">
        <f t="shared" si="377"/>
        <v>0</v>
      </c>
      <c r="AP659" s="213">
        <f t="shared" si="377"/>
        <v>0</v>
      </c>
    </row>
    <row r="660" spans="1:42" x14ac:dyDescent="0.2">
      <c r="A660" s="4">
        <f t="shared" ref="A660:A667" si="378">A659+1</f>
        <v>3</v>
      </c>
      <c r="B660" s="233">
        <f t="shared" si="375"/>
        <v>0</v>
      </c>
      <c r="C660" s="213">
        <f t="shared" ref="C660:AP660" si="379">IF(C$2&gt;analysis_period,0,IF(C$2=equip2_reserve_freq*$A660,equip2_reserve_cost*system_capacity*1000*(1+inflation_rate/100)^B$2,0))</f>
        <v>0</v>
      </c>
      <c r="D660" s="213">
        <f t="shared" si="379"/>
        <v>0</v>
      </c>
      <c r="E660" s="213">
        <f t="shared" si="379"/>
        <v>0</v>
      </c>
      <c r="F660" s="213">
        <f t="shared" si="379"/>
        <v>0</v>
      </c>
      <c r="G660" s="213">
        <f t="shared" si="379"/>
        <v>0</v>
      </c>
      <c r="H660" s="213">
        <f t="shared" si="379"/>
        <v>0</v>
      </c>
      <c r="I660" s="213">
        <f t="shared" si="379"/>
        <v>0</v>
      </c>
      <c r="J660" s="213">
        <f t="shared" si="379"/>
        <v>0</v>
      </c>
      <c r="K660" s="213">
        <f t="shared" si="379"/>
        <v>0</v>
      </c>
      <c r="L660" s="213">
        <f t="shared" si="379"/>
        <v>0</v>
      </c>
      <c r="M660" s="213">
        <f t="shared" si="379"/>
        <v>0</v>
      </c>
      <c r="N660" s="213">
        <f t="shared" si="379"/>
        <v>0</v>
      </c>
      <c r="O660" s="213">
        <f t="shared" si="379"/>
        <v>0</v>
      </c>
      <c r="P660" s="213">
        <f t="shared" si="379"/>
        <v>0</v>
      </c>
      <c r="Q660" s="213">
        <f t="shared" si="379"/>
        <v>0</v>
      </c>
      <c r="R660" s="213">
        <f t="shared" si="379"/>
        <v>0</v>
      </c>
      <c r="S660" s="213">
        <f t="shared" si="379"/>
        <v>0</v>
      </c>
      <c r="T660" s="213">
        <f t="shared" si="379"/>
        <v>0</v>
      </c>
      <c r="U660" s="213">
        <f t="shared" si="379"/>
        <v>0</v>
      </c>
      <c r="V660" s="213">
        <f t="shared" si="379"/>
        <v>0</v>
      </c>
      <c r="W660" s="213">
        <f t="shared" si="379"/>
        <v>0</v>
      </c>
      <c r="X660" s="213">
        <f t="shared" si="379"/>
        <v>0</v>
      </c>
      <c r="Y660" s="213">
        <f t="shared" si="379"/>
        <v>0</v>
      </c>
      <c r="Z660" s="213">
        <f t="shared" si="379"/>
        <v>0</v>
      </c>
      <c r="AA660" s="213">
        <f t="shared" si="379"/>
        <v>0</v>
      </c>
      <c r="AB660" s="213">
        <f t="shared" si="379"/>
        <v>0</v>
      </c>
      <c r="AC660" s="213">
        <f t="shared" si="379"/>
        <v>0</v>
      </c>
      <c r="AD660" s="213">
        <f t="shared" si="379"/>
        <v>0</v>
      </c>
      <c r="AE660" s="213">
        <f t="shared" si="379"/>
        <v>0</v>
      </c>
      <c r="AF660" s="213">
        <f t="shared" si="379"/>
        <v>0</v>
      </c>
      <c r="AG660" s="213">
        <f t="shared" si="379"/>
        <v>0</v>
      </c>
      <c r="AH660" s="213">
        <f t="shared" si="379"/>
        <v>0</v>
      </c>
      <c r="AI660" s="213">
        <f t="shared" si="379"/>
        <v>0</v>
      </c>
      <c r="AJ660" s="213">
        <f t="shared" si="379"/>
        <v>0</v>
      </c>
      <c r="AK660" s="213">
        <f t="shared" si="379"/>
        <v>0</v>
      </c>
      <c r="AL660" s="213">
        <f t="shared" si="379"/>
        <v>0</v>
      </c>
      <c r="AM660" s="213">
        <f t="shared" si="379"/>
        <v>0</v>
      </c>
      <c r="AN660" s="213">
        <f t="shared" si="379"/>
        <v>0</v>
      </c>
      <c r="AO660" s="213">
        <f t="shared" si="379"/>
        <v>0</v>
      </c>
      <c r="AP660" s="213">
        <f t="shared" si="379"/>
        <v>0</v>
      </c>
    </row>
    <row r="661" spans="1:42" x14ac:dyDescent="0.2">
      <c r="A661" s="4">
        <f t="shared" si="378"/>
        <v>4</v>
      </c>
      <c r="B661" s="233">
        <f t="shared" si="375"/>
        <v>0</v>
      </c>
      <c r="C661" s="213">
        <f t="shared" ref="C661:AP661" si="380">IF(C$2&gt;analysis_period,0,IF(C$2=equip2_reserve_freq*$A661,equip2_reserve_cost*system_capacity*1000*(1+inflation_rate/100)^B$2,0))</f>
        <v>0</v>
      </c>
      <c r="D661" s="213">
        <f t="shared" si="380"/>
        <v>0</v>
      </c>
      <c r="E661" s="213">
        <f t="shared" si="380"/>
        <v>0</v>
      </c>
      <c r="F661" s="213">
        <f t="shared" si="380"/>
        <v>0</v>
      </c>
      <c r="G661" s="213">
        <f t="shared" si="380"/>
        <v>0</v>
      </c>
      <c r="H661" s="213">
        <f t="shared" si="380"/>
        <v>0</v>
      </c>
      <c r="I661" s="213">
        <f t="shared" si="380"/>
        <v>0</v>
      </c>
      <c r="J661" s="213">
        <f t="shared" si="380"/>
        <v>0</v>
      </c>
      <c r="K661" s="213">
        <f t="shared" si="380"/>
        <v>0</v>
      </c>
      <c r="L661" s="213">
        <f t="shared" si="380"/>
        <v>0</v>
      </c>
      <c r="M661" s="213">
        <f t="shared" si="380"/>
        <v>0</v>
      </c>
      <c r="N661" s="213">
        <f t="shared" si="380"/>
        <v>0</v>
      </c>
      <c r="O661" s="213">
        <f t="shared" si="380"/>
        <v>0</v>
      </c>
      <c r="P661" s="213">
        <f t="shared" si="380"/>
        <v>0</v>
      </c>
      <c r="Q661" s="213">
        <f t="shared" si="380"/>
        <v>0</v>
      </c>
      <c r="R661" s="213">
        <f t="shared" si="380"/>
        <v>0</v>
      </c>
      <c r="S661" s="213">
        <f t="shared" si="380"/>
        <v>0</v>
      </c>
      <c r="T661" s="213">
        <f t="shared" si="380"/>
        <v>0</v>
      </c>
      <c r="U661" s="213">
        <f t="shared" si="380"/>
        <v>0</v>
      </c>
      <c r="V661" s="213">
        <f t="shared" si="380"/>
        <v>0</v>
      </c>
      <c r="W661" s="213">
        <f t="shared" si="380"/>
        <v>0</v>
      </c>
      <c r="X661" s="213">
        <f t="shared" si="380"/>
        <v>0</v>
      </c>
      <c r="Y661" s="213">
        <f t="shared" si="380"/>
        <v>0</v>
      </c>
      <c r="Z661" s="213">
        <f t="shared" si="380"/>
        <v>0</v>
      </c>
      <c r="AA661" s="213">
        <f t="shared" si="380"/>
        <v>0</v>
      </c>
      <c r="AB661" s="213">
        <f t="shared" si="380"/>
        <v>0</v>
      </c>
      <c r="AC661" s="213">
        <f t="shared" si="380"/>
        <v>0</v>
      </c>
      <c r="AD661" s="213">
        <f t="shared" si="380"/>
        <v>0</v>
      </c>
      <c r="AE661" s="213">
        <f t="shared" si="380"/>
        <v>0</v>
      </c>
      <c r="AF661" s="213">
        <f t="shared" si="380"/>
        <v>0</v>
      </c>
      <c r="AG661" s="213">
        <f t="shared" si="380"/>
        <v>0</v>
      </c>
      <c r="AH661" s="213">
        <f t="shared" si="380"/>
        <v>0</v>
      </c>
      <c r="AI661" s="213">
        <f t="shared" si="380"/>
        <v>0</v>
      </c>
      <c r="AJ661" s="213">
        <f t="shared" si="380"/>
        <v>0</v>
      </c>
      <c r="AK661" s="213">
        <f t="shared" si="380"/>
        <v>0</v>
      </c>
      <c r="AL661" s="213">
        <f t="shared" si="380"/>
        <v>0</v>
      </c>
      <c r="AM661" s="213">
        <f t="shared" si="380"/>
        <v>0</v>
      </c>
      <c r="AN661" s="213">
        <f t="shared" si="380"/>
        <v>0</v>
      </c>
      <c r="AO661" s="213">
        <f t="shared" si="380"/>
        <v>0</v>
      </c>
      <c r="AP661" s="213">
        <f t="shared" si="380"/>
        <v>0</v>
      </c>
    </row>
    <row r="662" spans="1:42" x14ac:dyDescent="0.2">
      <c r="A662" s="4">
        <f t="shared" si="378"/>
        <v>5</v>
      </c>
      <c r="B662" s="233">
        <f t="shared" si="375"/>
        <v>0</v>
      </c>
      <c r="C662" s="213">
        <f t="shared" ref="C662:AP662" si="381">IF(C$2&gt;analysis_period,0,IF(C$2=equip2_reserve_freq*$A662,equip2_reserve_cost*system_capacity*1000*(1+inflation_rate/100)^B$2,0))</f>
        <v>0</v>
      </c>
      <c r="D662" s="213">
        <f t="shared" si="381"/>
        <v>0</v>
      </c>
      <c r="E662" s="213">
        <f t="shared" si="381"/>
        <v>0</v>
      </c>
      <c r="F662" s="213">
        <f t="shared" si="381"/>
        <v>0</v>
      </c>
      <c r="G662" s="213">
        <f t="shared" si="381"/>
        <v>0</v>
      </c>
      <c r="H662" s="213">
        <f t="shared" si="381"/>
        <v>0</v>
      </c>
      <c r="I662" s="213">
        <f t="shared" si="381"/>
        <v>0</v>
      </c>
      <c r="J662" s="213">
        <f t="shared" si="381"/>
        <v>0</v>
      </c>
      <c r="K662" s="213">
        <f t="shared" si="381"/>
        <v>0</v>
      </c>
      <c r="L662" s="213">
        <f t="shared" si="381"/>
        <v>0</v>
      </c>
      <c r="M662" s="213">
        <f t="shared" si="381"/>
        <v>0</v>
      </c>
      <c r="N662" s="213">
        <f t="shared" si="381"/>
        <v>0</v>
      </c>
      <c r="O662" s="213">
        <f t="shared" si="381"/>
        <v>0</v>
      </c>
      <c r="P662" s="213">
        <f t="shared" si="381"/>
        <v>0</v>
      </c>
      <c r="Q662" s="213">
        <f t="shared" si="381"/>
        <v>0</v>
      </c>
      <c r="R662" s="213">
        <f t="shared" si="381"/>
        <v>0</v>
      </c>
      <c r="S662" s="213">
        <f t="shared" si="381"/>
        <v>0</v>
      </c>
      <c r="T662" s="213">
        <f t="shared" si="381"/>
        <v>0</v>
      </c>
      <c r="U662" s="213">
        <f t="shared" si="381"/>
        <v>0</v>
      </c>
      <c r="V662" s="213">
        <f t="shared" si="381"/>
        <v>0</v>
      </c>
      <c r="W662" s="213">
        <f t="shared" si="381"/>
        <v>0</v>
      </c>
      <c r="X662" s="213">
        <f t="shared" si="381"/>
        <v>0</v>
      </c>
      <c r="Y662" s="213">
        <f t="shared" si="381"/>
        <v>0</v>
      </c>
      <c r="Z662" s="213">
        <f t="shared" si="381"/>
        <v>0</v>
      </c>
      <c r="AA662" s="213">
        <f t="shared" si="381"/>
        <v>0</v>
      </c>
      <c r="AB662" s="213">
        <f t="shared" si="381"/>
        <v>0</v>
      </c>
      <c r="AC662" s="213">
        <f t="shared" si="381"/>
        <v>0</v>
      </c>
      <c r="AD662" s="213">
        <f t="shared" si="381"/>
        <v>0</v>
      </c>
      <c r="AE662" s="213">
        <f t="shared" si="381"/>
        <v>0</v>
      </c>
      <c r="AF662" s="213">
        <f t="shared" si="381"/>
        <v>0</v>
      </c>
      <c r="AG662" s="213">
        <f t="shared" si="381"/>
        <v>0</v>
      </c>
      <c r="AH662" s="213">
        <f t="shared" si="381"/>
        <v>0</v>
      </c>
      <c r="AI662" s="213">
        <f t="shared" si="381"/>
        <v>0</v>
      </c>
      <c r="AJ662" s="213">
        <f t="shared" si="381"/>
        <v>0</v>
      </c>
      <c r="AK662" s="213">
        <f t="shared" si="381"/>
        <v>0</v>
      </c>
      <c r="AL662" s="213">
        <f t="shared" si="381"/>
        <v>0</v>
      </c>
      <c r="AM662" s="213">
        <f t="shared" si="381"/>
        <v>0</v>
      </c>
      <c r="AN662" s="213">
        <f t="shared" si="381"/>
        <v>0</v>
      </c>
      <c r="AO662" s="213">
        <f t="shared" si="381"/>
        <v>0</v>
      </c>
      <c r="AP662" s="213">
        <f t="shared" si="381"/>
        <v>0</v>
      </c>
    </row>
    <row r="663" spans="1:42" x14ac:dyDescent="0.2">
      <c r="A663" s="4">
        <f t="shared" si="378"/>
        <v>6</v>
      </c>
      <c r="B663" s="233">
        <f t="shared" si="375"/>
        <v>0</v>
      </c>
      <c r="C663" s="213">
        <f t="shared" ref="C663:AP663" si="382">IF(C$2&gt;analysis_period,0,IF(C$2=equip2_reserve_freq*$A663,equip2_reserve_cost*system_capacity*1000*(1+inflation_rate/100)^B$2,0))</f>
        <v>0</v>
      </c>
      <c r="D663" s="213">
        <f t="shared" si="382"/>
        <v>0</v>
      </c>
      <c r="E663" s="213">
        <f t="shared" si="382"/>
        <v>0</v>
      </c>
      <c r="F663" s="213">
        <f t="shared" si="382"/>
        <v>0</v>
      </c>
      <c r="G663" s="213">
        <f t="shared" si="382"/>
        <v>0</v>
      </c>
      <c r="H663" s="213">
        <f t="shared" si="382"/>
        <v>0</v>
      </c>
      <c r="I663" s="213">
        <f t="shared" si="382"/>
        <v>0</v>
      </c>
      <c r="J663" s="213">
        <f t="shared" si="382"/>
        <v>0</v>
      </c>
      <c r="K663" s="213">
        <f t="shared" si="382"/>
        <v>0</v>
      </c>
      <c r="L663" s="213">
        <f t="shared" si="382"/>
        <v>0</v>
      </c>
      <c r="M663" s="213">
        <f t="shared" si="382"/>
        <v>0</v>
      </c>
      <c r="N663" s="213">
        <f t="shared" si="382"/>
        <v>0</v>
      </c>
      <c r="O663" s="213">
        <f t="shared" si="382"/>
        <v>0</v>
      </c>
      <c r="P663" s="213">
        <f t="shared" si="382"/>
        <v>0</v>
      </c>
      <c r="Q663" s="213">
        <f t="shared" si="382"/>
        <v>0</v>
      </c>
      <c r="R663" s="213">
        <f t="shared" si="382"/>
        <v>0</v>
      </c>
      <c r="S663" s="213">
        <f t="shared" si="382"/>
        <v>0</v>
      </c>
      <c r="T663" s="213">
        <f t="shared" si="382"/>
        <v>0</v>
      </c>
      <c r="U663" s="213">
        <f t="shared" si="382"/>
        <v>0</v>
      </c>
      <c r="V663" s="213">
        <f t="shared" si="382"/>
        <v>0</v>
      </c>
      <c r="W663" s="213">
        <f t="shared" si="382"/>
        <v>0</v>
      </c>
      <c r="X663" s="213">
        <f t="shared" si="382"/>
        <v>0</v>
      </c>
      <c r="Y663" s="213">
        <f t="shared" si="382"/>
        <v>0</v>
      </c>
      <c r="Z663" s="213">
        <f t="shared" si="382"/>
        <v>0</v>
      </c>
      <c r="AA663" s="213">
        <f t="shared" si="382"/>
        <v>0</v>
      </c>
      <c r="AB663" s="213">
        <f t="shared" si="382"/>
        <v>0</v>
      </c>
      <c r="AC663" s="213">
        <f t="shared" si="382"/>
        <v>0</v>
      </c>
      <c r="AD663" s="213">
        <f t="shared" si="382"/>
        <v>0</v>
      </c>
      <c r="AE663" s="213">
        <f t="shared" si="382"/>
        <v>0</v>
      </c>
      <c r="AF663" s="213">
        <f t="shared" si="382"/>
        <v>0</v>
      </c>
      <c r="AG663" s="213">
        <f t="shared" si="382"/>
        <v>0</v>
      </c>
      <c r="AH663" s="213">
        <f t="shared" si="382"/>
        <v>0</v>
      </c>
      <c r="AI663" s="213">
        <f t="shared" si="382"/>
        <v>0</v>
      </c>
      <c r="AJ663" s="213">
        <f t="shared" si="382"/>
        <v>0</v>
      </c>
      <c r="AK663" s="213">
        <f t="shared" si="382"/>
        <v>0</v>
      </c>
      <c r="AL663" s="213">
        <f t="shared" si="382"/>
        <v>0</v>
      </c>
      <c r="AM663" s="213">
        <f t="shared" si="382"/>
        <v>0</v>
      </c>
      <c r="AN663" s="213">
        <f t="shared" si="382"/>
        <v>0</v>
      </c>
      <c r="AO663" s="213">
        <f t="shared" si="382"/>
        <v>0</v>
      </c>
      <c r="AP663" s="213">
        <f t="shared" si="382"/>
        <v>0</v>
      </c>
    </row>
    <row r="664" spans="1:42" x14ac:dyDescent="0.2">
      <c r="A664" s="4">
        <f t="shared" si="378"/>
        <v>7</v>
      </c>
      <c r="B664" s="233">
        <f t="shared" si="375"/>
        <v>0</v>
      </c>
      <c r="C664" s="213">
        <f t="shared" ref="C664:AP664" si="383">IF(C$2&gt;analysis_period,0,IF(C$2=equip2_reserve_freq*$A664,equip2_reserve_cost*system_capacity*1000*(1+inflation_rate/100)^B$2,0))</f>
        <v>0</v>
      </c>
      <c r="D664" s="213">
        <f t="shared" si="383"/>
        <v>0</v>
      </c>
      <c r="E664" s="213">
        <f t="shared" si="383"/>
        <v>0</v>
      </c>
      <c r="F664" s="213">
        <f t="shared" si="383"/>
        <v>0</v>
      </c>
      <c r="G664" s="213">
        <f t="shared" si="383"/>
        <v>0</v>
      </c>
      <c r="H664" s="213">
        <f t="shared" si="383"/>
        <v>0</v>
      </c>
      <c r="I664" s="213">
        <f t="shared" si="383"/>
        <v>0</v>
      </c>
      <c r="J664" s="213">
        <f t="shared" si="383"/>
        <v>0</v>
      </c>
      <c r="K664" s="213">
        <f t="shared" si="383"/>
        <v>0</v>
      </c>
      <c r="L664" s="213">
        <f t="shared" si="383"/>
        <v>0</v>
      </c>
      <c r="M664" s="213">
        <f t="shared" si="383"/>
        <v>0</v>
      </c>
      <c r="N664" s="213">
        <f t="shared" si="383"/>
        <v>0</v>
      </c>
      <c r="O664" s="213">
        <f t="shared" si="383"/>
        <v>0</v>
      </c>
      <c r="P664" s="213">
        <f t="shared" si="383"/>
        <v>0</v>
      </c>
      <c r="Q664" s="213">
        <f t="shared" si="383"/>
        <v>0</v>
      </c>
      <c r="R664" s="213">
        <f t="shared" si="383"/>
        <v>0</v>
      </c>
      <c r="S664" s="213">
        <f t="shared" si="383"/>
        <v>0</v>
      </c>
      <c r="T664" s="213">
        <f t="shared" si="383"/>
        <v>0</v>
      </c>
      <c r="U664" s="213">
        <f t="shared" si="383"/>
        <v>0</v>
      </c>
      <c r="V664" s="213">
        <f t="shared" si="383"/>
        <v>0</v>
      </c>
      <c r="W664" s="213">
        <f t="shared" si="383"/>
        <v>0</v>
      </c>
      <c r="X664" s="213">
        <f t="shared" si="383"/>
        <v>0</v>
      </c>
      <c r="Y664" s="213">
        <f t="shared" si="383"/>
        <v>0</v>
      </c>
      <c r="Z664" s="213">
        <f t="shared" si="383"/>
        <v>0</v>
      </c>
      <c r="AA664" s="213">
        <f t="shared" si="383"/>
        <v>0</v>
      </c>
      <c r="AB664" s="213">
        <f t="shared" si="383"/>
        <v>0</v>
      </c>
      <c r="AC664" s="213">
        <f t="shared" si="383"/>
        <v>0</v>
      </c>
      <c r="AD664" s="213">
        <f t="shared" si="383"/>
        <v>0</v>
      </c>
      <c r="AE664" s="213">
        <f t="shared" si="383"/>
        <v>0</v>
      </c>
      <c r="AF664" s="213">
        <f t="shared" si="383"/>
        <v>0</v>
      </c>
      <c r="AG664" s="213">
        <f t="shared" si="383"/>
        <v>0</v>
      </c>
      <c r="AH664" s="213">
        <f t="shared" si="383"/>
        <v>0</v>
      </c>
      <c r="AI664" s="213">
        <f t="shared" si="383"/>
        <v>0</v>
      </c>
      <c r="AJ664" s="213">
        <f t="shared" si="383"/>
        <v>0</v>
      </c>
      <c r="AK664" s="213">
        <f t="shared" si="383"/>
        <v>0</v>
      </c>
      <c r="AL664" s="213">
        <f t="shared" si="383"/>
        <v>0</v>
      </c>
      <c r="AM664" s="213">
        <f t="shared" si="383"/>
        <v>0</v>
      </c>
      <c r="AN664" s="213">
        <f t="shared" si="383"/>
        <v>0</v>
      </c>
      <c r="AO664" s="213">
        <f t="shared" si="383"/>
        <v>0</v>
      </c>
      <c r="AP664" s="213">
        <f t="shared" si="383"/>
        <v>0</v>
      </c>
    </row>
    <row r="665" spans="1:42" x14ac:dyDescent="0.2">
      <c r="A665" s="4">
        <f t="shared" si="378"/>
        <v>8</v>
      </c>
      <c r="B665" s="233">
        <f t="shared" si="375"/>
        <v>0</v>
      </c>
      <c r="C665" s="213">
        <f t="shared" ref="C665:AP665" si="384">IF(C$2&gt;analysis_period,0,IF(C$2=equip2_reserve_freq*$A665,equip2_reserve_cost*system_capacity*1000*(1+inflation_rate/100)^B$2,0))</f>
        <v>0</v>
      </c>
      <c r="D665" s="213">
        <f t="shared" si="384"/>
        <v>0</v>
      </c>
      <c r="E665" s="213">
        <f t="shared" si="384"/>
        <v>0</v>
      </c>
      <c r="F665" s="213">
        <f t="shared" si="384"/>
        <v>0</v>
      </c>
      <c r="G665" s="213">
        <f t="shared" si="384"/>
        <v>0</v>
      </c>
      <c r="H665" s="213">
        <f t="shared" si="384"/>
        <v>0</v>
      </c>
      <c r="I665" s="213">
        <f t="shared" si="384"/>
        <v>0</v>
      </c>
      <c r="J665" s="213">
        <f t="shared" si="384"/>
        <v>0</v>
      </c>
      <c r="K665" s="213">
        <f t="shared" si="384"/>
        <v>0</v>
      </c>
      <c r="L665" s="213">
        <f t="shared" si="384"/>
        <v>0</v>
      </c>
      <c r="M665" s="213">
        <f t="shared" si="384"/>
        <v>0</v>
      </c>
      <c r="N665" s="213">
        <f t="shared" si="384"/>
        <v>0</v>
      </c>
      <c r="O665" s="213">
        <f t="shared" si="384"/>
        <v>0</v>
      </c>
      <c r="P665" s="213">
        <f t="shared" si="384"/>
        <v>0</v>
      </c>
      <c r="Q665" s="213">
        <f t="shared" si="384"/>
        <v>0</v>
      </c>
      <c r="R665" s="213">
        <f t="shared" si="384"/>
        <v>0</v>
      </c>
      <c r="S665" s="213">
        <f t="shared" si="384"/>
        <v>0</v>
      </c>
      <c r="T665" s="213">
        <f t="shared" si="384"/>
        <v>0</v>
      </c>
      <c r="U665" s="213">
        <f t="shared" si="384"/>
        <v>0</v>
      </c>
      <c r="V665" s="213">
        <f t="shared" si="384"/>
        <v>0</v>
      </c>
      <c r="W665" s="213">
        <f t="shared" si="384"/>
        <v>0</v>
      </c>
      <c r="X665" s="213">
        <f t="shared" si="384"/>
        <v>0</v>
      </c>
      <c r="Y665" s="213">
        <f t="shared" si="384"/>
        <v>0</v>
      </c>
      <c r="Z665" s="213">
        <f t="shared" si="384"/>
        <v>0</v>
      </c>
      <c r="AA665" s="213">
        <f t="shared" si="384"/>
        <v>0</v>
      </c>
      <c r="AB665" s="213">
        <f t="shared" si="384"/>
        <v>0</v>
      </c>
      <c r="AC665" s="213">
        <f t="shared" si="384"/>
        <v>0</v>
      </c>
      <c r="AD665" s="213">
        <f t="shared" si="384"/>
        <v>0</v>
      </c>
      <c r="AE665" s="213">
        <f t="shared" si="384"/>
        <v>0</v>
      </c>
      <c r="AF665" s="213">
        <f t="shared" si="384"/>
        <v>0</v>
      </c>
      <c r="AG665" s="213">
        <f t="shared" si="384"/>
        <v>0</v>
      </c>
      <c r="AH665" s="213">
        <f t="shared" si="384"/>
        <v>0</v>
      </c>
      <c r="AI665" s="213">
        <f t="shared" si="384"/>
        <v>0</v>
      </c>
      <c r="AJ665" s="213">
        <f t="shared" si="384"/>
        <v>0</v>
      </c>
      <c r="AK665" s="213">
        <f t="shared" si="384"/>
        <v>0</v>
      </c>
      <c r="AL665" s="213">
        <f t="shared" si="384"/>
        <v>0</v>
      </c>
      <c r="AM665" s="213">
        <f t="shared" si="384"/>
        <v>0</v>
      </c>
      <c r="AN665" s="213">
        <f t="shared" si="384"/>
        <v>0</v>
      </c>
      <c r="AO665" s="213">
        <f t="shared" si="384"/>
        <v>0</v>
      </c>
      <c r="AP665" s="213">
        <f t="shared" si="384"/>
        <v>0</v>
      </c>
    </row>
    <row r="666" spans="1:42" x14ac:dyDescent="0.2">
      <c r="A666" s="4">
        <f>A665+1</f>
        <v>9</v>
      </c>
      <c r="B666" s="233">
        <f t="shared" si="375"/>
        <v>0</v>
      </c>
      <c r="C666" s="213">
        <f t="shared" ref="C666:AP666" si="385">IF(C$2&gt;analysis_period,0,IF(C$2=equip2_reserve_freq*$A666,equip2_reserve_cost*system_capacity*1000*(1+inflation_rate/100)^B$2,0))</f>
        <v>0</v>
      </c>
      <c r="D666" s="213">
        <f t="shared" si="385"/>
        <v>0</v>
      </c>
      <c r="E666" s="213">
        <f t="shared" si="385"/>
        <v>0</v>
      </c>
      <c r="F666" s="213">
        <f t="shared" si="385"/>
        <v>0</v>
      </c>
      <c r="G666" s="213">
        <f t="shared" si="385"/>
        <v>0</v>
      </c>
      <c r="H666" s="213">
        <f t="shared" si="385"/>
        <v>0</v>
      </c>
      <c r="I666" s="213">
        <f t="shared" si="385"/>
        <v>0</v>
      </c>
      <c r="J666" s="213">
        <f t="shared" si="385"/>
        <v>0</v>
      </c>
      <c r="K666" s="213">
        <f t="shared" si="385"/>
        <v>0</v>
      </c>
      <c r="L666" s="213">
        <f t="shared" si="385"/>
        <v>0</v>
      </c>
      <c r="M666" s="213">
        <f t="shared" si="385"/>
        <v>0</v>
      </c>
      <c r="N666" s="213">
        <f t="shared" si="385"/>
        <v>0</v>
      </c>
      <c r="O666" s="213">
        <f t="shared" si="385"/>
        <v>0</v>
      </c>
      <c r="P666" s="213">
        <f t="shared" si="385"/>
        <v>0</v>
      </c>
      <c r="Q666" s="213">
        <f t="shared" si="385"/>
        <v>0</v>
      </c>
      <c r="R666" s="213">
        <f t="shared" si="385"/>
        <v>0</v>
      </c>
      <c r="S666" s="213">
        <f t="shared" si="385"/>
        <v>0</v>
      </c>
      <c r="T666" s="213">
        <f t="shared" si="385"/>
        <v>0</v>
      </c>
      <c r="U666" s="213">
        <f t="shared" si="385"/>
        <v>0</v>
      </c>
      <c r="V666" s="213">
        <f t="shared" si="385"/>
        <v>0</v>
      </c>
      <c r="W666" s="213">
        <f t="shared" si="385"/>
        <v>0</v>
      </c>
      <c r="X666" s="213">
        <f t="shared" si="385"/>
        <v>0</v>
      </c>
      <c r="Y666" s="213">
        <f t="shared" si="385"/>
        <v>0</v>
      </c>
      <c r="Z666" s="213">
        <f t="shared" si="385"/>
        <v>0</v>
      </c>
      <c r="AA666" s="213">
        <f t="shared" si="385"/>
        <v>0</v>
      </c>
      <c r="AB666" s="213">
        <f t="shared" si="385"/>
        <v>0</v>
      </c>
      <c r="AC666" s="213">
        <f t="shared" si="385"/>
        <v>0</v>
      </c>
      <c r="AD666" s="213">
        <f t="shared" si="385"/>
        <v>0</v>
      </c>
      <c r="AE666" s="213">
        <f t="shared" si="385"/>
        <v>0</v>
      </c>
      <c r="AF666" s="213">
        <f t="shared" si="385"/>
        <v>0</v>
      </c>
      <c r="AG666" s="213">
        <f t="shared" si="385"/>
        <v>0</v>
      </c>
      <c r="AH666" s="213">
        <f t="shared" si="385"/>
        <v>0</v>
      </c>
      <c r="AI666" s="213">
        <f t="shared" si="385"/>
        <v>0</v>
      </c>
      <c r="AJ666" s="213">
        <f t="shared" si="385"/>
        <v>0</v>
      </c>
      <c r="AK666" s="213">
        <f t="shared" si="385"/>
        <v>0</v>
      </c>
      <c r="AL666" s="213">
        <f t="shared" si="385"/>
        <v>0</v>
      </c>
      <c r="AM666" s="213">
        <f t="shared" si="385"/>
        <v>0</v>
      </c>
      <c r="AN666" s="213">
        <f t="shared" si="385"/>
        <v>0</v>
      </c>
      <c r="AO666" s="213">
        <f t="shared" si="385"/>
        <v>0</v>
      </c>
      <c r="AP666" s="213">
        <f t="shared" si="385"/>
        <v>0</v>
      </c>
    </row>
    <row r="667" spans="1:42" x14ac:dyDescent="0.2">
      <c r="A667" s="4">
        <f t="shared" si="378"/>
        <v>10</v>
      </c>
      <c r="B667" s="233">
        <f t="shared" si="375"/>
        <v>0</v>
      </c>
      <c r="C667" s="213">
        <f t="shared" ref="C667:AP667" si="386">IF(C$2&gt;analysis_period,0,IF(C$2=equip2_reserve_freq*$A667,equip2_reserve_cost*system_capacity*1000*(1+inflation_rate/100)^B$2,0))</f>
        <v>0</v>
      </c>
      <c r="D667" s="213">
        <f t="shared" si="386"/>
        <v>0</v>
      </c>
      <c r="E667" s="213">
        <f t="shared" si="386"/>
        <v>0</v>
      </c>
      <c r="F667" s="213">
        <f t="shared" si="386"/>
        <v>0</v>
      </c>
      <c r="G667" s="213">
        <f t="shared" si="386"/>
        <v>0</v>
      </c>
      <c r="H667" s="213">
        <f t="shared" si="386"/>
        <v>0</v>
      </c>
      <c r="I667" s="213">
        <f t="shared" si="386"/>
        <v>0</v>
      </c>
      <c r="J667" s="213">
        <f t="shared" si="386"/>
        <v>0</v>
      </c>
      <c r="K667" s="213">
        <f t="shared" si="386"/>
        <v>0</v>
      </c>
      <c r="L667" s="213">
        <f t="shared" si="386"/>
        <v>0</v>
      </c>
      <c r="M667" s="213">
        <f t="shared" si="386"/>
        <v>0</v>
      </c>
      <c r="N667" s="213">
        <f t="shared" si="386"/>
        <v>0</v>
      </c>
      <c r="O667" s="213">
        <f t="shared" si="386"/>
        <v>0</v>
      </c>
      <c r="P667" s="213">
        <f t="shared" si="386"/>
        <v>0</v>
      </c>
      <c r="Q667" s="213">
        <f t="shared" si="386"/>
        <v>0</v>
      </c>
      <c r="R667" s="213">
        <f t="shared" si="386"/>
        <v>0</v>
      </c>
      <c r="S667" s="213">
        <f t="shared" si="386"/>
        <v>0</v>
      </c>
      <c r="T667" s="213">
        <f t="shared" si="386"/>
        <v>0</v>
      </c>
      <c r="U667" s="213">
        <f t="shared" si="386"/>
        <v>0</v>
      </c>
      <c r="V667" s="213">
        <f t="shared" si="386"/>
        <v>0</v>
      </c>
      <c r="W667" s="213">
        <f t="shared" si="386"/>
        <v>0</v>
      </c>
      <c r="X667" s="213">
        <f t="shared" si="386"/>
        <v>0</v>
      </c>
      <c r="Y667" s="213">
        <f t="shared" si="386"/>
        <v>0</v>
      </c>
      <c r="Z667" s="213">
        <f t="shared" si="386"/>
        <v>0</v>
      </c>
      <c r="AA667" s="213">
        <f t="shared" si="386"/>
        <v>0</v>
      </c>
      <c r="AB667" s="213">
        <f t="shared" si="386"/>
        <v>0</v>
      </c>
      <c r="AC667" s="213">
        <f t="shared" si="386"/>
        <v>0</v>
      </c>
      <c r="AD667" s="213">
        <f t="shared" si="386"/>
        <v>0</v>
      </c>
      <c r="AE667" s="213">
        <f t="shared" si="386"/>
        <v>0</v>
      </c>
      <c r="AF667" s="213">
        <f t="shared" si="386"/>
        <v>0</v>
      </c>
      <c r="AG667" s="213">
        <f t="shared" si="386"/>
        <v>0</v>
      </c>
      <c r="AH667" s="213">
        <f t="shared" si="386"/>
        <v>0</v>
      </c>
      <c r="AI667" s="213">
        <f t="shared" si="386"/>
        <v>0</v>
      </c>
      <c r="AJ667" s="213">
        <f t="shared" si="386"/>
        <v>0</v>
      </c>
      <c r="AK667" s="213">
        <f t="shared" si="386"/>
        <v>0</v>
      </c>
      <c r="AL667" s="213">
        <f t="shared" si="386"/>
        <v>0</v>
      </c>
      <c r="AM667" s="213">
        <f t="shared" si="386"/>
        <v>0</v>
      </c>
      <c r="AN667" s="213">
        <f t="shared" si="386"/>
        <v>0</v>
      </c>
      <c r="AO667" s="213">
        <f t="shared" si="386"/>
        <v>0</v>
      </c>
      <c r="AP667" s="213">
        <f t="shared" si="386"/>
        <v>0</v>
      </c>
    </row>
    <row r="668" spans="1:42" x14ac:dyDescent="0.2">
      <c r="A668" s="37" t="s">
        <v>13</v>
      </c>
      <c r="B668" s="28"/>
      <c r="C668" s="217">
        <f>SUM(C658:C667)</f>
        <v>0</v>
      </c>
      <c r="D668" s="217">
        <f t="shared" ref="D668:AP668" si="387">SUM(D658:D667)</f>
        <v>0</v>
      </c>
      <c r="E668" s="217">
        <f t="shared" si="387"/>
        <v>0</v>
      </c>
      <c r="F668" s="217">
        <f t="shared" si="387"/>
        <v>0</v>
      </c>
      <c r="G668" s="217">
        <f t="shared" si="387"/>
        <v>0</v>
      </c>
      <c r="H668" s="217">
        <f t="shared" si="387"/>
        <v>0</v>
      </c>
      <c r="I668" s="217">
        <f t="shared" si="387"/>
        <v>0</v>
      </c>
      <c r="J668" s="217">
        <f t="shared" si="387"/>
        <v>0</v>
      </c>
      <c r="K668" s="217">
        <f t="shared" si="387"/>
        <v>0</v>
      </c>
      <c r="L668" s="217">
        <f t="shared" si="387"/>
        <v>0</v>
      </c>
      <c r="M668" s="217">
        <f t="shared" si="387"/>
        <v>0</v>
      </c>
      <c r="N668" s="217">
        <f t="shared" si="387"/>
        <v>0</v>
      </c>
      <c r="O668" s="217">
        <f t="shared" si="387"/>
        <v>0</v>
      </c>
      <c r="P668" s="217">
        <f t="shared" si="387"/>
        <v>0</v>
      </c>
      <c r="Q668" s="217">
        <f t="shared" si="387"/>
        <v>0</v>
      </c>
      <c r="R668" s="217">
        <f t="shared" si="387"/>
        <v>0</v>
      </c>
      <c r="S668" s="217">
        <f t="shared" si="387"/>
        <v>0</v>
      </c>
      <c r="T668" s="217">
        <f t="shared" si="387"/>
        <v>0</v>
      </c>
      <c r="U668" s="217">
        <f t="shared" si="387"/>
        <v>0</v>
      </c>
      <c r="V668" s="217">
        <f t="shared" si="387"/>
        <v>0</v>
      </c>
      <c r="W668" s="217">
        <f t="shared" si="387"/>
        <v>0</v>
      </c>
      <c r="X668" s="217">
        <f t="shared" si="387"/>
        <v>0</v>
      </c>
      <c r="Y668" s="217">
        <f t="shared" si="387"/>
        <v>0</v>
      </c>
      <c r="Z668" s="217">
        <f t="shared" si="387"/>
        <v>0</v>
      </c>
      <c r="AA668" s="217">
        <f t="shared" si="387"/>
        <v>0</v>
      </c>
      <c r="AB668" s="217">
        <f t="shared" si="387"/>
        <v>0</v>
      </c>
      <c r="AC668" s="217">
        <f t="shared" si="387"/>
        <v>0</v>
      </c>
      <c r="AD668" s="217">
        <f t="shared" si="387"/>
        <v>0</v>
      </c>
      <c r="AE668" s="217">
        <f t="shared" si="387"/>
        <v>0</v>
      </c>
      <c r="AF668" s="217">
        <f t="shared" si="387"/>
        <v>0</v>
      </c>
      <c r="AG668" s="217">
        <f t="shared" si="387"/>
        <v>0</v>
      </c>
      <c r="AH668" s="217">
        <f t="shared" si="387"/>
        <v>0</v>
      </c>
      <c r="AI668" s="217">
        <f t="shared" si="387"/>
        <v>0</v>
      </c>
      <c r="AJ668" s="217">
        <f t="shared" si="387"/>
        <v>0</v>
      </c>
      <c r="AK668" s="217">
        <f t="shared" si="387"/>
        <v>0</v>
      </c>
      <c r="AL668" s="217">
        <f t="shared" si="387"/>
        <v>0</v>
      </c>
      <c r="AM668" s="217">
        <f t="shared" si="387"/>
        <v>0</v>
      </c>
      <c r="AN668" s="217">
        <f t="shared" si="387"/>
        <v>0</v>
      </c>
      <c r="AO668" s="217">
        <f t="shared" si="387"/>
        <v>0</v>
      </c>
      <c r="AP668" s="217">
        <f t="shared" si="387"/>
        <v>0</v>
      </c>
    </row>
    <row r="669" spans="1:42" s="122" customFormat="1" x14ac:dyDescent="0.2">
      <c r="A669" s="4" t="s">
        <v>311</v>
      </c>
      <c r="G669" s="203"/>
      <c r="H669" s="203"/>
      <c r="I669" s="203"/>
      <c r="J669" s="203"/>
      <c r="K669" s="203"/>
      <c r="L669" s="203"/>
      <c r="M669" s="203"/>
      <c r="N669" s="203"/>
      <c r="O669" s="203"/>
      <c r="P669" s="203"/>
      <c r="Q669" s="203"/>
      <c r="R669" s="203"/>
      <c r="S669" s="203"/>
      <c r="T669" s="203"/>
      <c r="U669" s="203"/>
      <c r="V669" s="203"/>
      <c r="W669" s="203"/>
      <c r="X669" s="203"/>
      <c r="Y669" s="203"/>
      <c r="Z669" s="203"/>
      <c r="AA669" s="203"/>
      <c r="AB669" s="203"/>
      <c r="AC669" s="203"/>
      <c r="AD669" s="203"/>
      <c r="AE669" s="203"/>
      <c r="AF669" s="203"/>
      <c r="AG669" s="203"/>
      <c r="AH669" s="203"/>
      <c r="AI669" s="203"/>
      <c r="AJ669" s="203"/>
      <c r="AK669" s="203"/>
      <c r="AL669" s="203"/>
      <c r="AM669" s="203"/>
      <c r="AN669" s="203"/>
      <c r="AO669" s="203"/>
      <c r="AP669" s="203"/>
    </row>
    <row r="670" spans="1:42" x14ac:dyDescent="0.2">
      <c r="A670" s="4">
        <v>1</v>
      </c>
      <c r="B670" s="238">
        <f t="shared" ref="B670:B679" si="388">SUM(C670:AP670)</f>
        <v>0</v>
      </c>
      <c r="C670" s="213">
        <f t="shared" ref="C670:AP670" si="389">IF(C$2&lt;=equip2_reserve_freq*$A$658,$B$658/(equip2_reserve_freq),0)</f>
        <v>0</v>
      </c>
      <c r="D670" s="213">
        <f t="shared" si="389"/>
        <v>0</v>
      </c>
      <c r="E670" s="213">
        <f t="shared" si="389"/>
        <v>0</v>
      </c>
      <c r="F670" s="213">
        <f t="shared" si="389"/>
        <v>0</v>
      </c>
      <c r="G670" s="213">
        <f t="shared" si="389"/>
        <v>0</v>
      </c>
      <c r="H670" s="213">
        <f t="shared" si="389"/>
        <v>0</v>
      </c>
      <c r="I670" s="213">
        <f t="shared" si="389"/>
        <v>0</v>
      </c>
      <c r="J670" s="213">
        <f t="shared" si="389"/>
        <v>0</v>
      </c>
      <c r="K670" s="213">
        <f t="shared" si="389"/>
        <v>0</v>
      </c>
      <c r="L670" s="213">
        <f t="shared" si="389"/>
        <v>0</v>
      </c>
      <c r="M670" s="213">
        <f t="shared" si="389"/>
        <v>0</v>
      </c>
      <c r="N670" s="213">
        <f t="shared" si="389"/>
        <v>0</v>
      </c>
      <c r="O670" s="213">
        <f t="shared" si="389"/>
        <v>0</v>
      </c>
      <c r="P670" s="213">
        <f t="shared" si="389"/>
        <v>0</v>
      </c>
      <c r="Q670" s="213">
        <f t="shared" si="389"/>
        <v>0</v>
      </c>
      <c r="R670" s="213">
        <f t="shared" si="389"/>
        <v>0</v>
      </c>
      <c r="S670" s="213">
        <f t="shared" si="389"/>
        <v>0</v>
      </c>
      <c r="T670" s="213">
        <f t="shared" si="389"/>
        <v>0</v>
      </c>
      <c r="U670" s="213">
        <f t="shared" si="389"/>
        <v>0</v>
      </c>
      <c r="V670" s="213">
        <f t="shared" si="389"/>
        <v>0</v>
      </c>
      <c r="W670" s="213">
        <f t="shared" si="389"/>
        <v>0</v>
      </c>
      <c r="X670" s="213">
        <f t="shared" si="389"/>
        <v>0</v>
      </c>
      <c r="Y670" s="213">
        <f t="shared" si="389"/>
        <v>0</v>
      </c>
      <c r="Z670" s="213">
        <f t="shared" si="389"/>
        <v>0</v>
      </c>
      <c r="AA670" s="213">
        <f t="shared" si="389"/>
        <v>0</v>
      </c>
      <c r="AB670" s="213">
        <f t="shared" si="389"/>
        <v>0</v>
      </c>
      <c r="AC670" s="213">
        <f t="shared" si="389"/>
        <v>0</v>
      </c>
      <c r="AD670" s="213">
        <f t="shared" si="389"/>
        <v>0</v>
      </c>
      <c r="AE670" s="213">
        <f t="shared" si="389"/>
        <v>0</v>
      </c>
      <c r="AF670" s="213">
        <f t="shared" si="389"/>
        <v>0</v>
      </c>
      <c r="AG670" s="213">
        <f t="shared" si="389"/>
        <v>0</v>
      </c>
      <c r="AH670" s="213">
        <f t="shared" si="389"/>
        <v>0</v>
      </c>
      <c r="AI670" s="213">
        <f t="shared" si="389"/>
        <v>0</v>
      </c>
      <c r="AJ670" s="213">
        <f t="shared" si="389"/>
        <v>0</v>
      </c>
      <c r="AK670" s="213">
        <f t="shared" si="389"/>
        <v>0</v>
      </c>
      <c r="AL670" s="213">
        <f t="shared" si="389"/>
        <v>0</v>
      </c>
      <c r="AM670" s="213">
        <f t="shared" si="389"/>
        <v>0</v>
      </c>
      <c r="AN670" s="213">
        <f t="shared" si="389"/>
        <v>0</v>
      </c>
      <c r="AO670" s="213">
        <f t="shared" si="389"/>
        <v>0</v>
      </c>
      <c r="AP670" s="213">
        <f t="shared" si="389"/>
        <v>0</v>
      </c>
    </row>
    <row r="671" spans="1:42" x14ac:dyDescent="0.2">
      <c r="A671" s="4">
        <f>A670+1</f>
        <v>2</v>
      </c>
      <c r="B671" s="238">
        <f t="shared" si="388"/>
        <v>0</v>
      </c>
      <c r="C671" s="213">
        <f t="shared" ref="C671:AP671" si="390">IF(AND(C$2&gt;equip2_reserve_freq*$A658,C$2&lt;=equip2_reserve_freq*$A659),$B659/(equip2_reserve_freq),0)</f>
        <v>0</v>
      </c>
      <c r="D671" s="213">
        <f t="shared" si="390"/>
        <v>0</v>
      </c>
      <c r="E671" s="213">
        <f t="shared" si="390"/>
        <v>0</v>
      </c>
      <c r="F671" s="213">
        <f t="shared" si="390"/>
        <v>0</v>
      </c>
      <c r="G671" s="213">
        <f t="shared" si="390"/>
        <v>0</v>
      </c>
      <c r="H671" s="213">
        <f t="shared" si="390"/>
        <v>0</v>
      </c>
      <c r="I671" s="213">
        <f t="shared" si="390"/>
        <v>0</v>
      </c>
      <c r="J671" s="213">
        <f t="shared" si="390"/>
        <v>0</v>
      </c>
      <c r="K671" s="213">
        <f t="shared" si="390"/>
        <v>0</v>
      </c>
      <c r="L671" s="213">
        <f t="shared" si="390"/>
        <v>0</v>
      </c>
      <c r="M671" s="213">
        <f t="shared" si="390"/>
        <v>0</v>
      </c>
      <c r="N671" s="213">
        <f t="shared" si="390"/>
        <v>0</v>
      </c>
      <c r="O671" s="213">
        <f t="shared" si="390"/>
        <v>0</v>
      </c>
      <c r="P671" s="213">
        <f t="shared" si="390"/>
        <v>0</v>
      </c>
      <c r="Q671" s="213">
        <f t="shared" si="390"/>
        <v>0</v>
      </c>
      <c r="R671" s="213">
        <f t="shared" si="390"/>
        <v>0</v>
      </c>
      <c r="S671" s="213">
        <f t="shared" si="390"/>
        <v>0</v>
      </c>
      <c r="T671" s="213">
        <f t="shared" si="390"/>
        <v>0</v>
      </c>
      <c r="U671" s="213">
        <f t="shared" si="390"/>
        <v>0</v>
      </c>
      <c r="V671" s="213">
        <f t="shared" si="390"/>
        <v>0</v>
      </c>
      <c r="W671" s="213">
        <f t="shared" si="390"/>
        <v>0</v>
      </c>
      <c r="X671" s="213">
        <f t="shared" si="390"/>
        <v>0</v>
      </c>
      <c r="Y671" s="213">
        <f t="shared" si="390"/>
        <v>0</v>
      </c>
      <c r="Z671" s="213">
        <f t="shared" si="390"/>
        <v>0</v>
      </c>
      <c r="AA671" s="213">
        <f t="shared" si="390"/>
        <v>0</v>
      </c>
      <c r="AB671" s="213">
        <f t="shared" si="390"/>
        <v>0</v>
      </c>
      <c r="AC671" s="213">
        <f t="shared" si="390"/>
        <v>0</v>
      </c>
      <c r="AD671" s="213">
        <f t="shared" si="390"/>
        <v>0</v>
      </c>
      <c r="AE671" s="213">
        <f t="shared" si="390"/>
        <v>0</v>
      </c>
      <c r="AF671" s="213">
        <f t="shared" si="390"/>
        <v>0</v>
      </c>
      <c r="AG671" s="213">
        <f t="shared" si="390"/>
        <v>0</v>
      </c>
      <c r="AH671" s="213">
        <f t="shared" si="390"/>
        <v>0</v>
      </c>
      <c r="AI671" s="213">
        <f t="shared" si="390"/>
        <v>0</v>
      </c>
      <c r="AJ671" s="213">
        <f t="shared" si="390"/>
        <v>0</v>
      </c>
      <c r="AK671" s="213">
        <f t="shared" si="390"/>
        <v>0</v>
      </c>
      <c r="AL671" s="213">
        <f t="shared" si="390"/>
        <v>0</v>
      </c>
      <c r="AM671" s="213">
        <f t="shared" si="390"/>
        <v>0</v>
      </c>
      <c r="AN671" s="213">
        <f t="shared" si="390"/>
        <v>0</v>
      </c>
      <c r="AO671" s="213">
        <f t="shared" si="390"/>
        <v>0</v>
      </c>
      <c r="AP671" s="213">
        <f t="shared" si="390"/>
        <v>0</v>
      </c>
    </row>
    <row r="672" spans="1:42" x14ac:dyDescent="0.2">
      <c r="A672" s="4">
        <f t="shared" ref="A672:A677" si="391">A671+1</f>
        <v>3</v>
      </c>
      <c r="B672" s="238">
        <f t="shared" si="388"/>
        <v>0</v>
      </c>
      <c r="C672" s="213">
        <f t="shared" ref="C672:AP672" si="392">IF(AND(C$2&gt;equip2_reserve_freq*$A659,C$2&lt;=equip2_reserve_freq*$A660),$B660/(equip2_reserve_freq),0)</f>
        <v>0</v>
      </c>
      <c r="D672" s="213">
        <f t="shared" si="392"/>
        <v>0</v>
      </c>
      <c r="E672" s="213">
        <f t="shared" si="392"/>
        <v>0</v>
      </c>
      <c r="F672" s="213">
        <f t="shared" si="392"/>
        <v>0</v>
      </c>
      <c r="G672" s="213">
        <f t="shared" si="392"/>
        <v>0</v>
      </c>
      <c r="H672" s="213">
        <f t="shared" si="392"/>
        <v>0</v>
      </c>
      <c r="I672" s="213">
        <f t="shared" si="392"/>
        <v>0</v>
      </c>
      <c r="J672" s="213">
        <f t="shared" si="392"/>
        <v>0</v>
      </c>
      <c r="K672" s="213">
        <f t="shared" si="392"/>
        <v>0</v>
      </c>
      <c r="L672" s="213">
        <f t="shared" si="392"/>
        <v>0</v>
      </c>
      <c r="M672" s="213">
        <f t="shared" si="392"/>
        <v>0</v>
      </c>
      <c r="N672" s="213">
        <f t="shared" si="392"/>
        <v>0</v>
      </c>
      <c r="O672" s="213">
        <f t="shared" si="392"/>
        <v>0</v>
      </c>
      <c r="P672" s="213">
        <f t="shared" si="392"/>
        <v>0</v>
      </c>
      <c r="Q672" s="213">
        <f t="shared" si="392"/>
        <v>0</v>
      </c>
      <c r="R672" s="213">
        <f t="shared" si="392"/>
        <v>0</v>
      </c>
      <c r="S672" s="213">
        <f t="shared" si="392"/>
        <v>0</v>
      </c>
      <c r="T672" s="213">
        <f t="shared" si="392"/>
        <v>0</v>
      </c>
      <c r="U672" s="213">
        <f t="shared" si="392"/>
        <v>0</v>
      </c>
      <c r="V672" s="213">
        <f t="shared" si="392"/>
        <v>0</v>
      </c>
      <c r="W672" s="213">
        <f t="shared" si="392"/>
        <v>0</v>
      </c>
      <c r="X672" s="213">
        <f t="shared" si="392"/>
        <v>0</v>
      </c>
      <c r="Y672" s="213">
        <f t="shared" si="392"/>
        <v>0</v>
      </c>
      <c r="Z672" s="213">
        <f t="shared" si="392"/>
        <v>0</v>
      </c>
      <c r="AA672" s="213">
        <f t="shared" si="392"/>
        <v>0</v>
      </c>
      <c r="AB672" s="213">
        <f t="shared" si="392"/>
        <v>0</v>
      </c>
      <c r="AC672" s="213">
        <f t="shared" si="392"/>
        <v>0</v>
      </c>
      <c r="AD672" s="213">
        <f t="shared" si="392"/>
        <v>0</v>
      </c>
      <c r="AE672" s="213">
        <f t="shared" si="392"/>
        <v>0</v>
      </c>
      <c r="AF672" s="213">
        <f t="shared" si="392"/>
        <v>0</v>
      </c>
      <c r="AG672" s="213">
        <f t="shared" si="392"/>
        <v>0</v>
      </c>
      <c r="AH672" s="213">
        <f t="shared" si="392"/>
        <v>0</v>
      </c>
      <c r="AI672" s="213">
        <f t="shared" si="392"/>
        <v>0</v>
      </c>
      <c r="AJ672" s="213">
        <f t="shared" si="392"/>
        <v>0</v>
      </c>
      <c r="AK672" s="213">
        <f t="shared" si="392"/>
        <v>0</v>
      </c>
      <c r="AL672" s="213">
        <f t="shared" si="392"/>
        <v>0</v>
      </c>
      <c r="AM672" s="213">
        <f t="shared" si="392"/>
        <v>0</v>
      </c>
      <c r="AN672" s="213">
        <f t="shared" si="392"/>
        <v>0</v>
      </c>
      <c r="AO672" s="213">
        <f t="shared" si="392"/>
        <v>0</v>
      </c>
      <c r="AP672" s="213">
        <f t="shared" si="392"/>
        <v>0</v>
      </c>
    </row>
    <row r="673" spans="1:42" x14ac:dyDescent="0.2">
      <c r="A673" s="4">
        <f t="shared" si="391"/>
        <v>4</v>
      </c>
      <c r="B673" s="238">
        <f t="shared" si="388"/>
        <v>0</v>
      </c>
      <c r="C673" s="213">
        <f t="shared" ref="C673:AP673" si="393">IF(AND(C$2&gt;equip2_reserve_freq*$A660,C$2&lt;=equip2_reserve_freq*$A661),$B661/(equip2_reserve_freq),0)</f>
        <v>0</v>
      </c>
      <c r="D673" s="213">
        <f t="shared" si="393"/>
        <v>0</v>
      </c>
      <c r="E673" s="213">
        <f t="shared" si="393"/>
        <v>0</v>
      </c>
      <c r="F673" s="213">
        <f t="shared" si="393"/>
        <v>0</v>
      </c>
      <c r="G673" s="213">
        <f t="shared" si="393"/>
        <v>0</v>
      </c>
      <c r="H673" s="213">
        <f t="shared" si="393"/>
        <v>0</v>
      </c>
      <c r="I673" s="213">
        <f t="shared" si="393"/>
        <v>0</v>
      </c>
      <c r="J673" s="213">
        <f t="shared" si="393"/>
        <v>0</v>
      </c>
      <c r="K673" s="213">
        <f t="shared" si="393"/>
        <v>0</v>
      </c>
      <c r="L673" s="213">
        <f t="shared" si="393"/>
        <v>0</v>
      </c>
      <c r="M673" s="213">
        <f t="shared" si="393"/>
        <v>0</v>
      </c>
      <c r="N673" s="213">
        <f t="shared" si="393"/>
        <v>0</v>
      </c>
      <c r="O673" s="213">
        <f t="shared" si="393"/>
        <v>0</v>
      </c>
      <c r="P673" s="213">
        <f t="shared" si="393"/>
        <v>0</v>
      </c>
      <c r="Q673" s="213">
        <f t="shared" si="393"/>
        <v>0</v>
      </c>
      <c r="R673" s="213">
        <f t="shared" si="393"/>
        <v>0</v>
      </c>
      <c r="S673" s="213">
        <f t="shared" si="393"/>
        <v>0</v>
      </c>
      <c r="T673" s="213">
        <f t="shared" si="393"/>
        <v>0</v>
      </c>
      <c r="U673" s="213">
        <f t="shared" si="393"/>
        <v>0</v>
      </c>
      <c r="V673" s="213">
        <f t="shared" si="393"/>
        <v>0</v>
      </c>
      <c r="W673" s="213">
        <f t="shared" si="393"/>
        <v>0</v>
      </c>
      <c r="X673" s="213">
        <f t="shared" si="393"/>
        <v>0</v>
      </c>
      <c r="Y673" s="213">
        <f t="shared" si="393"/>
        <v>0</v>
      </c>
      <c r="Z673" s="213">
        <f t="shared" si="393"/>
        <v>0</v>
      </c>
      <c r="AA673" s="213">
        <f t="shared" si="393"/>
        <v>0</v>
      </c>
      <c r="AB673" s="213">
        <f t="shared" si="393"/>
        <v>0</v>
      </c>
      <c r="AC673" s="213">
        <f t="shared" si="393"/>
        <v>0</v>
      </c>
      <c r="AD673" s="213">
        <f t="shared" si="393"/>
        <v>0</v>
      </c>
      <c r="AE673" s="213">
        <f t="shared" si="393"/>
        <v>0</v>
      </c>
      <c r="AF673" s="213">
        <f t="shared" si="393"/>
        <v>0</v>
      </c>
      <c r="AG673" s="213">
        <f t="shared" si="393"/>
        <v>0</v>
      </c>
      <c r="AH673" s="213">
        <f t="shared" si="393"/>
        <v>0</v>
      </c>
      <c r="AI673" s="213">
        <f t="shared" si="393"/>
        <v>0</v>
      </c>
      <c r="AJ673" s="213">
        <f t="shared" si="393"/>
        <v>0</v>
      </c>
      <c r="AK673" s="213">
        <f t="shared" si="393"/>
        <v>0</v>
      </c>
      <c r="AL673" s="213">
        <f t="shared" si="393"/>
        <v>0</v>
      </c>
      <c r="AM673" s="213">
        <f t="shared" si="393"/>
        <v>0</v>
      </c>
      <c r="AN673" s="213">
        <f t="shared" si="393"/>
        <v>0</v>
      </c>
      <c r="AO673" s="213">
        <f t="shared" si="393"/>
        <v>0</v>
      </c>
      <c r="AP673" s="213">
        <f t="shared" si="393"/>
        <v>0</v>
      </c>
    </row>
    <row r="674" spans="1:42" x14ac:dyDescent="0.2">
      <c r="A674" s="4">
        <f t="shared" si="391"/>
        <v>5</v>
      </c>
      <c r="B674" s="238">
        <f t="shared" si="388"/>
        <v>0</v>
      </c>
      <c r="C674" s="213">
        <f t="shared" ref="C674:AP674" si="394">IF(AND(C$2&gt;equip2_reserve_freq*$A661,C$2&lt;=equip2_reserve_freq*$A662),$B662/(equip2_reserve_freq),0)</f>
        <v>0</v>
      </c>
      <c r="D674" s="213">
        <f t="shared" si="394"/>
        <v>0</v>
      </c>
      <c r="E674" s="213">
        <f t="shared" si="394"/>
        <v>0</v>
      </c>
      <c r="F674" s="213">
        <f t="shared" si="394"/>
        <v>0</v>
      </c>
      <c r="G674" s="213">
        <f t="shared" si="394"/>
        <v>0</v>
      </c>
      <c r="H674" s="213">
        <f t="shared" si="394"/>
        <v>0</v>
      </c>
      <c r="I674" s="213">
        <f t="shared" si="394"/>
        <v>0</v>
      </c>
      <c r="J674" s="213">
        <f t="shared" si="394"/>
        <v>0</v>
      </c>
      <c r="K674" s="213">
        <f t="shared" si="394"/>
        <v>0</v>
      </c>
      <c r="L674" s="213">
        <f t="shared" si="394"/>
        <v>0</v>
      </c>
      <c r="M674" s="213">
        <f t="shared" si="394"/>
        <v>0</v>
      </c>
      <c r="N674" s="213">
        <f t="shared" si="394"/>
        <v>0</v>
      </c>
      <c r="O674" s="213">
        <f t="shared" si="394"/>
        <v>0</v>
      </c>
      <c r="P674" s="213">
        <f t="shared" si="394"/>
        <v>0</v>
      </c>
      <c r="Q674" s="213">
        <f t="shared" si="394"/>
        <v>0</v>
      </c>
      <c r="R674" s="213">
        <f t="shared" si="394"/>
        <v>0</v>
      </c>
      <c r="S674" s="213">
        <f t="shared" si="394"/>
        <v>0</v>
      </c>
      <c r="T674" s="213">
        <f t="shared" si="394"/>
        <v>0</v>
      </c>
      <c r="U674" s="213">
        <f t="shared" si="394"/>
        <v>0</v>
      </c>
      <c r="V674" s="213">
        <f t="shared" si="394"/>
        <v>0</v>
      </c>
      <c r="W674" s="213">
        <f t="shared" si="394"/>
        <v>0</v>
      </c>
      <c r="X674" s="213">
        <f t="shared" si="394"/>
        <v>0</v>
      </c>
      <c r="Y674" s="213">
        <f t="shared" si="394"/>
        <v>0</v>
      </c>
      <c r="Z674" s="213">
        <f t="shared" si="394"/>
        <v>0</v>
      </c>
      <c r="AA674" s="213">
        <f t="shared" si="394"/>
        <v>0</v>
      </c>
      <c r="AB674" s="213">
        <f t="shared" si="394"/>
        <v>0</v>
      </c>
      <c r="AC674" s="213">
        <f t="shared" si="394"/>
        <v>0</v>
      </c>
      <c r="AD674" s="213">
        <f t="shared" si="394"/>
        <v>0</v>
      </c>
      <c r="AE674" s="213">
        <f t="shared" si="394"/>
        <v>0</v>
      </c>
      <c r="AF674" s="213">
        <f t="shared" si="394"/>
        <v>0</v>
      </c>
      <c r="AG674" s="213">
        <f t="shared" si="394"/>
        <v>0</v>
      </c>
      <c r="AH674" s="213">
        <f t="shared" si="394"/>
        <v>0</v>
      </c>
      <c r="AI674" s="213">
        <f t="shared" si="394"/>
        <v>0</v>
      </c>
      <c r="AJ674" s="213">
        <f t="shared" si="394"/>
        <v>0</v>
      </c>
      <c r="AK674" s="213">
        <f t="shared" si="394"/>
        <v>0</v>
      </c>
      <c r="AL674" s="213">
        <f t="shared" si="394"/>
        <v>0</v>
      </c>
      <c r="AM674" s="213">
        <f t="shared" si="394"/>
        <v>0</v>
      </c>
      <c r="AN674" s="213">
        <f t="shared" si="394"/>
        <v>0</v>
      </c>
      <c r="AO674" s="213">
        <f t="shared" si="394"/>
        <v>0</v>
      </c>
      <c r="AP674" s="213">
        <f t="shared" si="394"/>
        <v>0</v>
      </c>
    </row>
    <row r="675" spans="1:42" x14ac:dyDescent="0.2">
      <c r="A675" s="4">
        <f t="shared" si="391"/>
        <v>6</v>
      </c>
      <c r="B675" s="238">
        <f t="shared" si="388"/>
        <v>0</v>
      </c>
      <c r="C675" s="213">
        <f t="shared" ref="C675:AP675" si="395">IF(AND(C$2&gt;equip2_reserve_freq*$A662,C$2&lt;=equip2_reserve_freq*$A663),$B663/(equip2_reserve_freq),0)</f>
        <v>0</v>
      </c>
      <c r="D675" s="213">
        <f t="shared" si="395"/>
        <v>0</v>
      </c>
      <c r="E675" s="213">
        <f t="shared" si="395"/>
        <v>0</v>
      </c>
      <c r="F675" s="213">
        <f t="shared" si="395"/>
        <v>0</v>
      </c>
      <c r="G675" s="213">
        <f t="shared" si="395"/>
        <v>0</v>
      </c>
      <c r="H675" s="213">
        <f t="shared" si="395"/>
        <v>0</v>
      </c>
      <c r="I675" s="213">
        <f t="shared" si="395"/>
        <v>0</v>
      </c>
      <c r="J675" s="213">
        <f t="shared" si="395"/>
        <v>0</v>
      </c>
      <c r="K675" s="213">
        <f t="shared" si="395"/>
        <v>0</v>
      </c>
      <c r="L675" s="213">
        <f t="shared" si="395"/>
        <v>0</v>
      </c>
      <c r="M675" s="213">
        <f t="shared" si="395"/>
        <v>0</v>
      </c>
      <c r="N675" s="213">
        <f t="shared" si="395"/>
        <v>0</v>
      </c>
      <c r="O675" s="213">
        <f t="shared" si="395"/>
        <v>0</v>
      </c>
      <c r="P675" s="213">
        <f t="shared" si="395"/>
        <v>0</v>
      </c>
      <c r="Q675" s="213">
        <f t="shared" si="395"/>
        <v>0</v>
      </c>
      <c r="R675" s="213">
        <f t="shared" si="395"/>
        <v>0</v>
      </c>
      <c r="S675" s="213">
        <f t="shared" si="395"/>
        <v>0</v>
      </c>
      <c r="T675" s="213">
        <f t="shared" si="395"/>
        <v>0</v>
      </c>
      <c r="U675" s="213">
        <f t="shared" si="395"/>
        <v>0</v>
      </c>
      <c r="V675" s="213">
        <f t="shared" si="395"/>
        <v>0</v>
      </c>
      <c r="W675" s="213">
        <f t="shared" si="395"/>
        <v>0</v>
      </c>
      <c r="X675" s="213">
        <f t="shared" si="395"/>
        <v>0</v>
      </c>
      <c r="Y675" s="213">
        <f t="shared" si="395"/>
        <v>0</v>
      </c>
      <c r="Z675" s="213">
        <f t="shared" si="395"/>
        <v>0</v>
      </c>
      <c r="AA675" s="213">
        <f t="shared" si="395"/>
        <v>0</v>
      </c>
      <c r="AB675" s="213">
        <f t="shared" si="395"/>
        <v>0</v>
      </c>
      <c r="AC675" s="213">
        <f t="shared" si="395"/>
        <v>0</v>
      </c>
      <c r="AD675" s="213">
        <f t="shared" si="395"/>
        <v>0</v>
      </c>
      <c r="AE675" s="213">
        <f t="shared" si="395"/>
        <v>0</v>
      </c>
      <c r="AF675" s="213">
        <f t="shared" si="395"/>
        <v>0</v>
      </c>
      <c r="AG675" s="213">
        <f t="shared" si="395"/>
        <v>0</v>
      </c>
      <c r="AH675" s="213">
        <f t="shared" si="395"/>
        <v>0</v>
      </c>
      <c r="AI675" s="213">
        <f t="shared" si="395"/>
        <v>0</v>
      </c>
      <c r="AJ675" s="213">
        <f t="shared" si="395"/>
        <v>0</v>
      </c>
      <c r="AK675" s="213">
        <f t="shared" si="395"/>
        <v>0</v>
      </c>
      <c r="AL675" s="213">
        <f t="shared" si="395"/>
        <v>0</v>
      </c>
      <c r="AM675" s="213">
        <f t="shared" si="395"/>
        <v>0</v>
      </c>
      <c r="AN675" s="213">
        <f t="shared" si="395"/>
        <v>0</v>
      </c>
      <c r="AO675" s="213">
        <f t="shared" si="395"/>
        <v>0</v>
      </c>
      <c r="AP675" s="213">
        <f t="shared" si="395"/>
        <v>0</v>
      </c>
    </row>
    <row r="676" spans="1:42" x14ac:dyDescent="0.2">
      <c r="A676" s="4">
        <f t="shared" si="391"/>
        <v>7</v>
      </c>
      <c r="B676" s="238">
        <f t="shared" si="388"/>
        <v>0</v>
      </c>
      <c r="C676" s="213">
        <f t="shared" ref="C676:AP676" si="396">IF(AND(C$2&gt;equip2_reserve_freq*$A663,C$2&lt;=equip2_reserve_freq*$A664),$B664/(equip2_reserve_freq),0)</f>
        <v>0</v>
      </c>
      <c r="D676" s="213">
        <f t="shared" si="396"/>
        <v>0</v>
      </c>
      <c r="E676" s="213">
        <f t="shared" si="396"/>
        <v>0</v>
      </c>
      <c r="F676" s="213">
        <f t="shared" si="396"/>
        <v>0</v>
      </c>
      <c r="G676" s="213">
        <f t="shared" si="396"/>
        <v>0</v>
      </c>
      <c r="H676" s="213">
        <f t="shared" si="396"/>
        <v>0</v>
      </c>
      <c r="I676" s="213">
        <f t="shared" si="396"/>
        <v>0</v>
      </c>
      <c r="J676" s="213">
        <f t="shared" si="396"/>
        <v>0</v>
      </c>
      <c r="K676" s="213">
        <f t="shared" si="396"/>
        <v>0</v>
      </c>
      <c r="L676" s="213">
        <f t="shared" si="396"/>
        <v>0</v>
      </c>
      <c r="M676" s="213">
        <f t="shared" si="396"/>
        <v>0</v>
      </c>
      <c r="N676" s="213">
        <f t="shared" si="396"/>
        <v>0</v>
      </c>
      <c r="O676" s="213">
        <f t="shared" si="396"/>
        <v>0</v>
      </c>
      <c r="P676" s="213">
        <f t="shared" si="396"/>
        <v>0</v>
      </c>
      <c r="Q676" s="213">
        <f t="shared" si="396"/>
        <v>0</v>
      </c>
      <c r="R676" s="213">
        <f t="shared" si="396"/>
        <v>0</v>
      </c>
      <c r="S676" s="213">
        <f t="shared" si="396"/>
        <v>0</v>
      </c>
      <c r="T676" s="213">
        <f t="shared" si="396"/>
        <v>0</v>
      </c>
      <c r="U676" s="213">
        <f t="shared" si="396"/>
        <v>0</v>
      </c>
      <c r="V676" s="213">
        <f t="shared" si="396"/>
        <v>0</v>
      </c>
      <c r="W676" s="213">
        <f t="shared" si="396"/>
        <v>0</v>
      </c>
      <c r="X676" s="213">
        <f t="shared" si="396"/>
        <v>0</v>
      </c>
      <c r="Y676" s="213">
        <f t="shared" si="396"/>
        <v>0</v>
      </c>
      <c r="Z676" s="213">
        <f t="shared" si="396"/>
        <v>0</v>
      </c>
      <c r="AA676" s="213">
        <f t="shared" si="396"/>
        <v>0</v>
      </c>
      <c r="AB676" s="213">
        <f t="shared" si="396"/>
        <v>0</v>
      </c>
      <c r="AC676" s="213">
        <f t="shared" si="396"/>
        <v>0</v>
      </c>
      <c r="AD676" s="213">
        <f t="shared" si="396"/>
        <v>0</v>
      </c>
      <c r="AE676" s="213">
        <f t="shared" si="396"/>
        <v>0</v>
      </c>
      <c r="AF676" s="213">
        <f t="shared" si="396"/>
        <v>0</v>
      </c>
      <c r="AG676" s="213">
        <f t="shared" si="396"/>
        <v>0</v>
      </c>
      <c r="AH676" s="213">
        <f t="shared" si="396"/>
        <v>0</v>
      </c>
      <c r="AI676" s="213">
        <f t="shared" si="396"/>
        <v>0</v>
      </c>
      <c r="AJ676" s="213">
        <f t="shared" si="396"/>
        <v>0</v>
      </c>
      <c r="AK676" s="213">
        <f t="shared" si="396"/>
        <v>0</v>
      </c>
      <c r="AL676" s="213">
        <f t="shared" si="396"/>
        <v>0</v>
      </c>
      <c r="AM676" s="213">
        <f t="shared" si="396"/>
        <v>0</v>
      </c>
      <c r="AN676" s="213">
        <f t="shared" si="396"/>
        <v>0</v>
      </c>
      <c r="AO676" s="213">
        <f t="shared" si="396"/>
        <v>0</v>
      </c>
      <c r="AP676" s="213">
        <f t="shared" si="396"/>
        <v>0</v>
      </c>
    </row>
    <row r="677" spans="1:42" x14ac:dyDescent="0.2">
      <c r="A677" s="4">
        <f t="shared" si="391"/>
        <v>8</v>
      </c>
      <c r="B677" s="238">
        <f t="shared" si="388"/>
        <v>0</v>
      </c>
      <c r="C677" s="213">
        <f t="shared" ref="C677:AP677" si="397">IF(AND(C$2&gt;equip2_reserve_freq*$A664,C$2&lt;=equip2_reserve_freq*$A665),$B665/(equip2_reserve_freq),0)</f>
        <v>0</v>
      </c>
      <c r="D677" s="213">
        <f t="shared" si="397"/>
        <v>0</v>
      </c>
      <c r="E677" s="213">
        <f t="shared" si="397"/>
        <v>0</v>
      </c>
      <c r="F677" s="213">
        <f t="shared" si="397"/>
        <v>0</v>
      </c>
      <c r="G677" s="213">
        <f t="shared" si="397"/>
        <v>0</v>
      </c>
      <c r="H677" s="213">
        <f t="shared" si="397"/>
        <v>0</v>
      </c>
      <c r="I677" s="213">
        <f t="shared" si="397"/>
        <v>0</v>
      </c>
      <c r="J677" s="213">
        <f t="shared" si="397"/>
        <v>0</v>
      </c>
      <c r="K677" s="213">
        <f t="shared" si="397"/>
        <v>0</v>
      </c>
      <c r="L677" s="213">
        <f t="shared" si="397"/>
        <v>0</v>
      </c>
      <c r="M677" s="213">
        <f t="shared" si="397"/>
        <v>0</v>
      </c>
      <c r="N677" s="213">
        <f t="shared" si="397"/>
        <v>0</v>
      </c>
      <c r="O677" s="213">
        <f t="shared" si="397"/>
        <v>0</v>
      </c>
      <c r="P677" s="213">
        <f t="shared" si="397"/>
        <v>0</v>
      </c>
      <c r="Q677" s="213">
        <f t="shared" si="397"/>
        <v>0</v>
      </c>
      <c r="R677" s="213">
        <f t="shared" si="397"/>
        <v>0</v>
      </c>
      <c r="S677" s="213">
        <f t="shared" si="397"/>
        <v>0</v>
      </c>
      <c r="T677" s="213">
        <f t="shared" si="397"/>
        <v>0</v>
      </c>
      <c r="U677" s="213">
        <f t="shared" si="397"/>
        <v>0</v>
      </c>
      <c r="V677" s="213">
        <f t="shared" si="397"/>
        <v>0</v>
      </c>
      <c r="W677" s="213">
        <f t="shared" si="397"/>
        <v>0</v>
      </c>
      <c r="X677" s="213">
        <f t="shared" si="397"/>
        <v>0</v>
      </c>
      <c r="Y677" s="213">
        <f t="shared" si="397"/>
        <v>0</v>
      </c>
      <c r="Z677" s="213">
        <f t="shared" si="397"/>
        <v>0</v>
      </c>
      <c r="AA677" s="213">
        <f t="shared" si="397"/>
        <v>0</v>
      </c>
      <c r="AB677" s="213">
        <f t="shared" si="397"/>
        <v>0</v>
      </c>
      <c r="AC677" s="213">
        <f t="shared" si="397"/>
        <v>0</v>
      </c>
      <c r="AD677" s="213">
        <f t="shared" si="397"/>
        <v>0</v>
      </c>
      <c r="AE677" s="213">
        <f t="shared" si="397"/>
        <v>0</v>
      </c>
      <c r="AF677" s="213">
        <f t="shared" si="397"/>
        <v>0</v>
      </c>
      <c r="AG677" s="213">
        <f t="shared" si="397"/>
        <v>0</v>
      </c>
      <c r="AH677" s="213">
        <f t="shared" si="397"/>
        <v>0</v>
      </c>
      <c r="AI677" s="213">
        <f t="shared" si="397"/>
        <v>0</v>
      </c>
      <c r="AJ677" s="213">
        <f t="shared" si="397"/>
        <v>0</v>
      </c>
      <c r="AK677" s="213">
        <f t="shared" si="397"/>
        <v>0</v>
      </c>
      <c r="AL677" s="213">
        <f t="shared" si="397"/>
        <v>0</v>
      </c>
      <c r="AM677" s="213">
        <f t="shared" si="397"/>
        <v>0</v>
      </c>
      <c r="AN677" s="213">
        <f t="shared" si="397"/>
        <v>0</v>
      </c>
      <c r="AO677" s="213">
        <f t="shared" si="397"/>
        <v>0</v>
      </c>
      <c r="AP677" s="213">
        <f t="shared" si="397"/>
        <v>0</v>
      </c>
    </row>
    <row r="678" spans="1:42" x14ac:dyDescent="0.2">
      <c r="A678" s="4">
        <f>A677+1</f>
        <v>9</v>
      </c>
      <c r="B678" s="238">
        <f t="shared" si="388"/>
        <v>0</v>
      </c>
      <c r="C678" s="213">
        <f t="shared" ref="C678:AP678" si="398">IF(AND(C$2&gt;equip2_reserve_freq*$A665,C$2&lt;=equip2_reserve_freq*$A666),$B666/(equip2_reserve_freq),0)</f>
        <v>0</v>
      </c>
      <c r="D678" s="213">
        <f t="shared" si="398"/>
        <v>0</v>
      </c>
      <c r="E678" s="213">
        <f t="shared" si="398"/>
        <v>0</v>
      </c>
      <c r="F678" s="213">
        <f t="shared" si="398"/>
        <v>0</v>
      </c>
      <c r="G678" s="213">
        <f t="shared" si="398"/>
        <v>0</v>
      </c>
      <c r="H678" s="213">
        <f t="shared" si="398"/>
        <v>0</v>
      </c>
      <c r="I678" s="213">
        <f t="shared" si="398"/>
        <v>0</v>
      </c>
      <c r="J678" s="213">
        <f t="shared" si="398"/>
        <v>0</v>
      </c>
      <c r="K678" s="213">
        <f t="shared" si="398"/>
        <v>0</v>
      </c>
      <c r="L678" s="213">
        <f t="shared" si="398"/>
        <v>0</v>
      </c>
      <c r="M678" s="213">
        <f t="shared" si="398"/>
        <v>0</v>
      </c>
      <c r="N678" s="213">
        <f t="shared" si="398"/>
        <v>0</v>
      </c>
      <c r="O678" s="213">
        <f t="shared" si="398"/>
        <v>0</v>
      </c>
      <c r="P678" s="213">
        <f t="shared" si="398"/>
        <v>0</v>
      </c>
      <c r="Q678" s="213">
        <f t="shared" si="398"/>
        <v>0</v>
      </c>
      <c r="R678" s="213">
        <f t="shared" si="398"/>
        <v>0</v>
      </c>
      <c r="S678" s="213">
        <f t="shared" si="398"/>
        <v>0</v>
      </c>
      <c r="T678" s="213">
        <f t="shared" si="398"/>
        <v>0</v>
      </c>
      <c r="U678" s="213">
        <f t="shared" si="398"/>
        <v>0</v>
      </c>
      <c r="V678" s="213">
        <f t="shared" si="398"/>
        <v>0</v>
      </c>
      <c r="W678" s="213">
        <f t="shared" si="398"/>
        <v>0</v>
      </c>
      <c r="X678" s="213">
        <f t="shared" si="398"/>
        <v>0</v>
      </c>
      <c r="Y678" s="213">
        <f t="shared" si="398"/>
        <v>0</v>
      </c>
      <c r="Z678" s="213">
        <f t="shared" si="398"/>
        <v>0</v>
      </c>
      <c r="AA678" s="213">
        <f t="shared" si="398"/>
        <v>0</v>
      </c>
      <c r="AB678" s="213">
        <f t="shared" si="398"/>
        <v>0</v>
      </c>
      <c r="AC678" s="213">
        <f t="shared" si="398"/>
        <v>0</v>
      </c>
      <c r="AD678" s="213">
        <f t="shared" si="398"/>
        <v>0</v>
      </c>
      <c r="AE678" s="213">
        <f t="shared" si="398"/>
        <v>0</v>
      </c>
      <c r="AF678" s="213">
        <f t="shared" si="398"/>
        <v>0</v>
      </c>
      <c r="AG678" s="213">
        <f t="shared" si="398"/>
        <v>0</v>
      </c>
      <c r="AH678" s="213">
        <f t="shared" si="398"/>
        <v>0</v>
      </c>
      <c r="AI678" s="213">
        <f t="shared" si="398"/>
        <v>0</v>
      </c>
      <c r="AJ678" s="213">
        <f t="shared" si="398"/>
        <v>0</v>
      </c>
      <c r="AK678" s="213">
        <f t="shared" si="398"/>
        <v>0</v>
      </c>
      <c r="AL678" s="213">
        <f t="shared" si="398"/>
        <v>0</v>
      </c>
      <c r="AM678" s="213">
        <f t="shared" si="398"/>
        <v>0</v>
      </c>
      <c r="AN678" s="213">
        <f t="shared" si="398"/>
        <v>0</v>
      </c>
      <c r="AO678" s="213">
        <f t="shared" si="398"/>
        <v>0</v>
      </c>
      <c r="AP678" s="213">
        <f t="shared" si="398"/>
        <v>0</v>
      </c>
    </row>
    <row r="679" spans="1:42" x14ac:dyDescent="0.2">
      <c r="A679" s="4">
        <f t="shared" ref="A679" si="399">A678+1</f>
        <v>10</v>
      </c>
      <c r="B679" s="238">
        <f t="shared" si="388"/>
        <v>0</v>
      </c>
      <c r="C679" s="218">
        <f t="shared" ref="C679:AP679" si="400">IF(AND(C$2&gt;equip2_reserve_freq*$A666,C$2&lt;=equip2_reserve_freq*$A667),$B667/(equip2_reserve_freq),0)</f>
        <v>0</v>
      </c>
      <c r="D679" s="218">
        <f t="shared" si="400"/>
        <v>0</v>
      </c>
      <c r="E679" s="218">
        <f t="shared" si="400"/>
        <v>0</v>
      </c>
      <c r="F679" s="218">
        <f t="shared" si="400"/>
        <v>0</v>
      </c>
      <c r="G679" s="218">
        <f t="shared" si="400"/>
        <v>0</v>
      </c>
      <c r="H679" s="218">
        <f t="shared" si="400"/>
        <v>0</v>
      </c>
      <c r="I679" s="218">
        <f t="shared" si="400"/>
        <v>0</v>
      </c>
      <c r="J679" s="218">
        <f t="shared" si="400"/>
        <v>0</v>
      </c>
      <c r="K679" s="218">
        <f t="shared" si="400"/>
        <v>0</v>
      </c>
      <c r="L679" s="218">
        <f t="shared" si="400"/>
        <v>0</v>
      </c>
      <c r="M679" s="218">
        <f t="shared" si="400"/>
        <v>0</v>
      </c>
      <c r="N679" s="218">
        <f t="shared" si="400"/>
        <v>0</v>
      </c>
      <c r="O679" s="218">
        <f t="shared" si="400"/>
        <v>0</v>
      </c>
      <c r="P679" s="218">
        <f t="shared" si="400"/>
        <v>0</v>
      </c>
      <c r="Q679" s="218">
        <f t="shared" si="400"/>
        <v>0</v>
      </c>
      <c r="R679" s="218">
        <f t="shared" si="400"/>
        <v>0</v>
      </c>
      <c r="S679" s="218">
        <f t="shared" si="400"/>
        <v>0</v>
      </c>
      <c r="T679" s="218">
        <f t="shared" si="400"/>
        <v>0</v>
      </c>
      <c r="U679" s="218">
        <f t="shared" si="400"/>
        <v>0</v>
      </c>
      <c r="V679" s="218">
        <f t="shared" si="400"/>
        <v>0</v>
      </c>
      <c r="W679" s="218">
        <f t="shared" si="400"/>
        <v>0</v>
      </c>
      <c r="X679" s="218">
        <f t="shared" si="400"/>
        <v>0</v>
      </c>
      <c r="Y679" s="218">
        <f t="shared" si="400"/>
        <v>0</v>
      </c>
      <c r="Z679" s="218">
        <f t="shared" si="400"/>
        <v>0</v>
      </c>
      <c r="AA679" s="218">
        <f t="shared" si="400"/>
        <v>0</v>
      </c>
      <c r="AB679" s="218">
        <f t="shared" si="400"/>
        <v>0</v>
      </c>
      <c r="AC679" s="218">
        <f t="shared" si="400"/>
        <v>0</v>
      </c>
      <c r="AD679" s="218">
        <f t="shared" si="400"/>
        <v>0</v>
      </c>
      <c r="AE679" s="218">
        <f t="shared" si="400"/>
        <v>0</v>
      </c>
      <c r="AF679" s="218">
        <f t="shared" si="400"/>
        <v>0</v>
      </c>
      <c r="AG679" s="218">
        <f t="shared" si="400"/>
        <v>0</v>
      </c>
      <c r="AH679" s="218">
        <f t="shared" si="400"/>
        <v>0</v>
      </c>
      <c r="AI679" s="218">
        <f t="shared" si="400"/>
        <v>0</v>
      </c>
      <c r="AJ679" s="218">
        <f t="shared" si="400"/>
        <v>0</v>
      </c>
      <c r="AK679" s="218">
        <f t="shared" si="400"/>
        <v>0</v>
      </c>
      <c r="AL679" s="218">
        <f t="shared" si="400"/>
        <v>0</v>
      </c>
      <c r="AM679" s="218">
        <f t="shared" si="400"/>
        <v>0</v>
      </c>
      <c r="AN679" s="218">
        <f t="shared" si="400"/>
        <v>0</v>
      </c>
      <c r="AO679" s="218">
        <f t="shared" si="400"/>
        <v>0</v>
      </c>
      <c r="AP679" s="218">
        <f t="shared" si="400"/>
        <v>0</v>
      </c>
    </row>
    <row r="680" spans="1:42" x14ac:dyDescent="0.2">
      <c r="A680" s="37" t="s">
        <v>13</v>
      </c>
      <c r="B680" s="28"/>
      <c r="C680" s="217">
        <f>SUM(C670:C679)</f>
        <v>0</v>
      </c>
      <c r="D680" s="217">
        <f t="shared" ref="D680:AP680" si="401">SUM(D670:D679)</f>
        <v>0</v>
      </c>
      <c r="E680" s="217">
        <f t="shared" si="401"/>
        <v>0</v>
      </c>
      <c r="F680" s="217">
        <f t="shared" si="401"/>
        <v>0</v>
      </c>
      <c r="G680" s="217">
        <f t="shared" si="401"/>
        <v>0</v>
      </c>
      <c r="H680" s="217">
        <f t="shared" si="401"/>
        <v>0</v>
      </c>
      <c r="I680" s="217">
        <f t="shared" si="401"/>
        <v>0</v>
      </c>
      <c r="J680" s="217">
        <f t="shared" si="401"/>
        <v>0</v>
      </c>
      <c r="K680" s="217">
        <f t="shared" si="401"/>
        <v>0</v>
      </c>
      <c r="L680" s="217">
        <f t="shared" si="401"/>
        <v>0</v>
      </c>
      <c r="M680" s="217">
        <f t="shared" si="401"/>
        <v>0</v>
      </c>
      <c r="N680" s="217">
        <f t="shared" si="401"/>
        <v>0</v>
      </c>
      <c r="O680" s="217">
        <f t="shared" si="401"/>
        <v>0</v>
      </c>
      <c r="P680" s="217">
        <f t="shared" si="401"/>
        <v>0</v>
      </c>
      <c r="Q680" s="217">
        <f t="shared" si="401"/>
        <v>0</v>
      </c>
      <c r="R680" s="217">
        <f t="shared" si="401"/>
        <v>0</v>
      </c>
      <c r="S680" s="217">
        <f t="shared" si="401"/>
        <v>0</v>
      </c>
      <c r="T680" s="217">
        <f t="shared" si="401"/>
        <v>0</v>
      </c>
      <c r="U680" s="217">
        <f t="shared" si="401"/>
        <v>0</v>
      </c>
      <c r="V680" s="217">
        <f t="shared" si="401"/>
        <v>0</v>
      </c>
      <c r="W680" s="217">
        <f t="shared" si="401"/>
        <v>0</v>
      </c>
      <c r="X680" s="217">
        <f t="shared" si="401"/>
        <v>0</v>
      </c>
      <c r="Y680" s="217">
        <f t="shared" si="401"/>
        <v>0</v>
      </c>
      <c r="Z680" s="217">
        <f t="shared" si="401"/>
        <v>0</v>
      </c>
      <c r="AA680" s="217">
        <f t="shared" si="401"/>
        <v>0</v>
      </c>
      <c r="AB680" s="217">
        <f t="shared" si="401"/>
        <v>0</v>
      </c>
      <c r="AC680" s="217">
        <f t="shared" si="401"/>
        <v>0</v>
      </c>
      <c r="AD680" s="217">
        <f t="shared" si="401"/>
        <v>0</v>
      </c>
      <c r="AE680" s="217">
        <f t="shared" si="401"/>
        <v>0</v>
      </c>
      <c r="AF680" s="217">
        <f t="shared" si="401"/>
        <v>0</v>
      </c>
      <c r="AG680" s="217">
        <f t="shared" si="401"/>
        <v>0</v>
      </c>
      <c r="AH680" s="217">
        <f t="shared" si="401"/>
        <v>0</v>
      </c>
      <c r="AI680" s="217">
        <f t="shared" si="401"/>
        <v>0</v>
      </c>
      <c r="AJ680" s="217">
        <f t="shared" si="401"/>
        <v>0</v>
      </c>
      <c r="AK680" s="217">
        <f t="shared" si="401"/>
        <v>0</v>
      </c>
      <c r="AL680" s="217">
        <f t="shared" si="401"/>
        <v>0</v>
      </c>
      <c r="AM680" s="217">
        <f t="shared" si="401"/>
        <v>0</v>
      </c>
      <c r="AN680" s="217">
        <f t="shared" si="401"/>
        <v>0</v>
      </c>
      <c r="AO680" s="217">
        <f t="shared" si="401"/>
        <v>0</v>
      </c>
      <c r="AP680" s="217">
        <f t="shared" si="401"/>
        <v>0</v>
      </c>
    </row>
    <row r="681" spans="1:42" s="122" customFormat="1" x14ac:dyDescent="0.2">
      <c r="A681" s="4"/>
      <c r="B681" s="203"/>
    </row>
    <row r="682" spans="1:42" s="122" customFormat="1" x14ac:dyDescent="0.2">
      <c r="A682" s="25" t="s">
        <v>315</v>
      </c>
    </row>
    <row r="683" spans="1:42" x14ac:dyDescent="0.2">
      <c r="A683" s="4" t="s">
        <v>306</v>
      </c>
      <c r="B683" s="217">
        <v>0</v>
      </c>
      <c r="C683" s="217">
        <f>B686</f>
        <v>0</v>
      </c>
      <c r="D683" s="217">
        <f t="shared" ref="D683:AP683" si="402">C686</f>
        <v>0</v>
      </c>
      <c r="E683" s="217">
        <f t="shared" si="402"/>
        <v>0</v>
      </c>
      <c r="F683" s="217">
        <f t="shared" si="402"/>
        <v>0</v>
      </c>
      <c r="G683" s="217">
        <f t="shared" si="402"/>
        <v>0</v>
      </c>
      <c r="H683" s="217">
        <f t="shared" si="402"/>
        <v>0</v>
      </c>
      <c r="I683" s="217">
        <f t="shared" si="402"/>
        <v>0</v>
      </c>
      <c r="J683" s="217">
        <f t="shared" si="402"/>
        <v>0</v>
      </c>
      <c r="K683" s="217">
        <f t="shared" si="402"/>
        <v>0</v>
      </c>
      <c r="L683" s="217">
        <f t="shared" si="402"/>
        <v>0</v>
      </c>
      <c r="M683" s="217">
        <f t="shared" si="402"/>
        <v>0</v>
      </c>
      <c r="N683" s="217">
        <f t="shared" si="402"/>
        <v>0</v>
      </c>
      <c r="O683" s="217">
        <f t="shared" si="402"/>
        <v>0</v>
      </c>
      <c r="P683" s="217">
        <f t="shared" si="402"/>
        <v>0</v>
      </c>
      <c r="Q683" s="217">
        <f t="shared" si="402"/>
        <v>0</v>
      </c>
      <c r="R683" s="217">
        <f t="shared" si="402"/>
        <v>0</v>
      </c>
      <c r="S683" s="217">
        <f t="shared" si="402"/>
        <v>0</v>
      </c>
      <c r="T683" s="217">
        <f t="shared" si="402"/>
        <v>0</v>
      </c>
      <c r="U683" s="217">
        <f t="shared" si="402"/>
        <v>0</v>
      </c>
      <c r="V683" s="217">
        <f t="shared" si="402"/>
        <v>0</v>
      </c>
      <c r="W683" s="217">
        <f t="shared" si="402"/>
        <v>0</v>
      </c>
      <c r="X683" s="217">
        <f t="shared" si="402"/>
        <v>0</v>
      </c>
      <c r="Y683" s="217">
        <f t="shared" si="402"/>
        <v>0</v>
      </c>
      <c r="Z683" s="217">
        <f t="shared" si="402"/>
        <v>0</v>
      </c>
      <c r="AA683" s="217">
        <f t="shared" si="402"/>
        <v>0</v>
      </c>
      <c r="AB683" s="217">
        <f t="shared" si="402"/>
        <v>0</v>
      </c>
      <c r="AC683" s="217">
        <f t="shared" si="402"/>
        <v>0</v>
      </c>
      <c r="AD683" s="217">
        <f t="shared" si="402"/>
        <v>0</v>
      </c>
      <c r="AE683" s="217">
        <f t="shared" si="402"/>
        <v>0</v>
      </c>
      <c r="AF683" s="217">
        <f t="shared" si="402"/>
        <v>0</v>
      </c>
      <c r="AG683" s="217">
        <f t="shared" si="402"/>
        <v>0</v>
      </c>
      <c r="AH683" s="217">
        <f t="shared" si="402"/>
        <v>0</v>
      </c>
      <c r="AI683" s="217">
        <f t="shared" si="402"/>
        <v>0</v>
      </c>
      <c r="AJ683" s="217">
        <f t="shared" si="402"/>
        <v>0</v>
      </c>
      <c r="AK683" s="217">
        <f t="shared" si="402"/>
        <v>0</v>
      </c>
      <c r="AL683" s="217">
        <f t="shared" si="402"/>
        <v>0</v>
      </c>
      <c r="AM683" s="217">
        <f t="shared" si="402"/>
        <v>0</v>
      </c>
      <c r="AN683" s="217">
        <f t="shared" si="402"/>
        <v>0</v>
      </c>
      <c r="AO683" s="217">
        <f t="shared" si="402"/>
        <v>0</v>
      </c>
      <c r="AP683" s="217">
        <f t="shared" si="402"/>
        <v>0</v>
      </c>
    </row>
    <row r="684" spans="1:42" x14ac:dyDescent="0.2">
      <c r="A684" s="4" t="s">
        <v>73</v>
      </c>
      <c r="B684" s="217">
        <v>0</v>
      </c>
      <c r="C684" s="217">
        <f>C712</f>
        <v>0</v>
      </c>
      <c r="D684" s="217">
        <f t="shared" ref="D684:AP684" si="403">D712</f>
        <v>0</v>
      </c>
      <c r="E684" s="217">
        <f t="shared" si="403"/>
        <v>0</v>
      </c>
      <c r="F684" s="217">
        <f t="shared" si="403"/>
        <v>0</v>
      </c>
      <c r="G684" s="217">
        <f t="shared" si="403"/>
        <v>0</v>
      </c>
      <c r="H684" s="217">
        <f t="shared" si="403"/>
        <v>0</v>
      </c>
      <c r="I684" s="217">
        <f t="shared" si="403"/>
        <v>0</v>
      </c>
      <c r="J684" s="217">
        <f t="shared" si="403"/>
        <v>0</v>
      </c>
      <c r="K684" s="217">
        <f t="shared" si="403"/>
        <v>0</v>
      </c>
      <c r="L684" s="217">
        <f t="shared" si="403"/>
        <v>0</v>
      </c>
      <c r="M684" s="217">
        <f t="shared" si="403"/>
        <v>0</v>
      </c>
      <c r="N684" s="217">
        <f t="shared" si="403"/>
        <v>0</v>
      </c>
      <c r="O684" s="217">
        <f t="shared" si="403"/>
        <v>0</v>
      </c>
      <c r="P684" s="217">
        <f t="shared" si="403"/>
        <v>0</v>
      </c>
      <c r="Q684" s="217">
        <f t="shared" si="403"/>
        <v>0</v>
      </c>
      <c r="R684" s="217">
        <f t="shared" si="403"/>
        <v>0</v>
      </c>
      <c r="S684" s="217">
        <f t="shared" si="403"/>
        <v>0</v>
      </c>
      <c r="T684" s="217">
        <f t="shared" si="403"/>
        <v>0</v>
      </c>
      <c r="U684" s="217">
        <f t="shared" si="403"/>
        <v>0</v>
      </c>
      <c r="V684" s="217">
        <f t="shared" si="403"/>
        <v>0</v>
      </c>
      <c r="W684" s="217">
        <f t="shared" si="403"/>
        <v>0</v>
      </c>
      <c r="X684" s="217">
        <f t="shared" si="403"/>
        <v>0</v>
      </c>
      <c r="Y684" s="217">
        <f t="shared" si="403"/>
        <v>0</v>
      </c>
      <c r="Z684" s="217">
        <f t="shared" si="403"/>
        <v>0</v>
      </c>
      <c r="AA684" s="217">
        <f t="shared" si="403"/>
        <v>0</v>
      </c>
      <c r="AB684" s="217">
        <f t="shared" si="403"/>
        <v>0</v>
      </c>
      <c r="AC684" s="217">
        <f t="shared" si="403"/>
        <v>0</v>
      </c>
      <c r="AD684" s="217">
        <f t="shared" si="403"/>
        <v>0</v>
      </c>
      <c r="AE684" s="217">
        <f t="shared" si="403"/>
        <v>0</v>
      </c>
      <c r="AF684" s="217">
        <f t="shared" si="403"/>
        <v>0</v>
      </c>
      <c r="AG684" s="217">
        <f t="shared" si="403"/>
        <v>0</v>
      </c>
      <c r="AH684" s="217">
        <f t="shared" si="403"/>
        <v>0</v>
      </c>
      <c r="AI684" s="217">
        <f t="shared" si="403"/>
        <v>0</v>
      </c>
      <c r="AJ684" s="217">
        <f t="shared" si="403"/>
        <v>0</v>
      </c>
      <c r="AK684" s="217">
        <f t="shared" si="403"/>
        <v>0</v>
      </c>
      <c r="AL684" s="217">
        <f t="shared" si="403"/>
        <v>0</v>
      </c>
      <c r="AM684" s="217">
        <f t="shared" si="403"/>
        <v>0</v>
      </c>
      <c r="AN684" s="217">
        <f t="shared" si="403"/>
        <v>0</v>
      </c>
      <c r="AO684" s="217">
        <f t="shared" si="403"/>
        <v>0</v>
      </c>
      <c r="AP684" s="217">
        <f t="shared" si="403"/>
        <v>0</v>
      </c>
    </row>
    <row r="685" spans="1:42" x14ac:dyDescent="0.2">
      <c r="A685" s="4" t="s">
        <v>307</v>
      </c>
      <c r="B685" s="218">
        <v>0</v>
      </c>
      <c r="C685" s="218">
        <f>-C700</f>
        <v>0</v>
      </c>
      <c r="D685" s="218">
        <f t="shared" ref="D685:AP685" si="404">-D700</f>
        <v>0</v>
      </c>
      <c r="E685" s="218">
        <f t="shared" si="404"/>
        <v>0</v>
      </c>
      <c r="F685" s="218">
        <f t="shared" si="404"/>
        <v>0</v>
      </c>
      <c r="G685" s="218">
        <f t="shared" si="404"/>
        <v>0</v>
      </c>
      <c r="H685" s="218">
        <f t="shared" si="404"/>
        <v>0</v>
      </c>
      <c r="I685" s="218">
        <f t="shared" si="404"/>
        <v>0</v>
      </c>
      <c r="J685" s="218">
        <f t="shared" si="404"/>
        <v>0</v>
      </c>
      <c r="K685" s="218">
        <f t="shared" si="404"/>
        <v>0</v>
      </c>
      <c r="L685" s="218">
        <f t="shared" si="404"/>
        <v>0</v>
      </c>
      <c r="M685" s="218">
        <f t="shared" si="404"/>
        <v>0</v>
      </c>
      <c r="N685" s="218">
        <f t="shared" si="404"/>
        <v>0</v>
      </c>
      <c r="O685" s="218">
        <f t="shared" si="404"/>
        <v>0</v>
      </c>
      <c r="P685" s="218">
        <f t="shared" si="404"/>
        <v>0</v>
      </c>
      <c r="Q685" s="218">
        <f t="shared" si="404"/>
        <v>0</v>
      </c>
      <c r="R685" s="218">
        <f t="shared" si="404"/>
        <v>0</v>
      </c>
      <c r="S685" s="218">
        <f t="shared" si="404"/>
        <v>0</v>
      </c>
      <c r="T685" s="218">
        <f t="shared" si="404"/>
        <v>0</v>
      </c>
      <c r="U685" s="218">
        <f t="shared" si="404"/>
        <v>0</v>
      </c>
      <c r="V685" s="218">
        <f t="shared" si="404"/>
        <v>0</v>
      </c>
      <c r="W685" s="218">
        <f t="shared" si="404"/>
        <v>0</v>
      </c>
      <c r="X685" s="218">
        <f t="shared" si="404"/>
        <v>0</v>
      </c>
      <c r="Y685" s="218">
        <f t="shared" si="404"/>
        <v>0</v>
      </c>
      <c r="Z685" s="218">
        <f t="shared" si="404"/>
        <v>0</v>
      </c>
      <c r="AA685" s="218">
        <f t="shared" si="404"/>
        <v>0</v>
      </c>
      <c r="AB685" s="218">
        <f t="shared" si="404"/>
        <v>0</v>
      </c>
      <c r="AC685" s="218">
        <f t="shared" si="404"/>
        <v>0</v>
      </c>
      <c r="AD685" s="218">
        <f t="shared" si="404"/>
        <v>0</v>
      </c>
      <c r="AE685" s="218">
        <f t="shared" si="404"/>
        <v>0</v>
      </c>
      <c r="AF685" s="218">
        <f t="shared" si="404"/>
        <v>0</v>
      </c>
      <c r="AG685" s="218">
        <f t="shared" si="404"/>
        <v>0</v>
      </c>
      <c r="AH685" s="218">
        <f t="shared" si="404"/>
        <v>0</v>
      </c>
      <c r="AI685" s="218">
        <f t="shared" si="404"/>
        <v>0</v>
      </c>
      <c r="AJ685" s="218">
        <f t="shared" si="404"/>
        <v>0</v>
      </c>
      <c r="AK685" s="218">
        <f t="shared" si="404"/>
        <v>0</v>
      </c>
      <c r="AL685" s="218">
        <f t="shared" si="404"/>
        <v>0</v>
      </c>
      <c r="AM685" s="218">
        <f t="shared" si="404"/>
        <v>0</v>
      </c>
      <c r="AN685" s="218">
        <f t="shared" si="404"/>
        <v>0</v>
      </c>
      <c r="AO685" s="218">
        <f t="shared" si="404"/>
        <v>0</v>
      </c>
      <c r="AP685" s="218">
        <f t="shared" si="404"/>
        <v>0</v>
      </c>
    </row>
    <row r="686" spans="1:42" x14ac:dyDescent="0.2">
      <c r="A686" s="4" t="s">
        <v>267</v>
      </c>
      <c r="B686" s="217">
        <f>SUM(B683:B685)</f>
        <v>0</v>
      </c>
      <c r="C686" s="217">
        <f>SUM(C683:C685)</f>
        <v>0</v>
      </c>
      <c r="D686" s="217">
        <f t="shared" ref="D686:AP686" si="405">SUM(D683:D685)</f>
        <v>0</v>
      </c>
      <c r="E686" s="217">
        <f t="shared" si="405"/>
        <v>0</v>
      </c>
      <c r="F686" s="217">
        <f t="shared" si="405"/>
        <v>0</v>
      </c>
      <c r="G686" s="217">
        <f t="shared" si="405"/>
        <v>0</v>
      </c>
      <c r="H686" s="217">
        <f t="shared" si="405"/>
        <v>0</v>
      </c>
      <c r="I686" s="217">
        <f t="shared" si="405"/>
        <v>0</v>
      </c>
      <c r="J686" s="217">
        <f t="shared" si="405"/>
        <v>0</v>
      </c>
      <c r="K686" s="217">
        <f t="shared" si="405"/>
        <v>0</v>
      </c>
      <c r="L686" s="217">
        <f t="shared" si="405"/>
        <v>0</v>
      </c>
      <c r="M686" s="217">
        <f t="shared" si="405"/>
        <v>0</v>
      </c>
      <c r="N686" s="217">
        <f t="shared" si="405"/>
        <v>0</v>
      </c>
      <c r="O686" s="217">
        <f t="shared" si="405"/>
        <v>0</v>
      </c>
      <c r="P686" s="217">
        <f t="shared" si="405"/>
        <v>0</v>
      </c>
      <c r="Q686" s="217">
        <f t="shared" si="405"/>
        <v>0</v>
      </c>
      <c r="R686" s="217">
        <f t="shared" si="405"/>
        <v>0</v>
      </c>
      <c r="S686" s="217">
        <f t="shared" si="405"/>
        <v>0</v>
      </c>
      <c r="T686" s="217">
        <f t="shared" si="405"/>
        <v>0</v>
      </c>
      <c r="U686" s="217">
        <f t="shared" si="405"/>
        <v>0</v>
      </c>
      <c r="V686" s="217">
        <f t="shared" si="405"/>
        <v>0</v>
      </c>
      <c r="W686" s="217">
        <f t="shared" si="405"/>
        <v>0</v>
      </c>
      <c r="X686" s="217">
        <f t="shared" si="405"/>
        <v>0</v>
      </c>
      <c r="Y686" s="217">
        <f t="shared" si="405"/>
        <v>0</v>
      </c>
      <c r="Z686" s="217">
        <f t="shared" si="405"/>
        <v>0</v>
      </c>
      <c r="AA686" s="217">
        <f t="shared" si="405"/>
        <v>0</v>
      </c>
      <c r="AB686" s="217">
        <f t="shared" si="405"/>
        <v>0</v>
      </c>
      <c r="AC686" s="217">
        <f t="shared" si="405"/>
        <v>0</v>
      </c>
      <c r="AD686" s="217">
        <f t="shared" si="405"/>
        <v>0</v>
      </c>
      <c r="AE686" s="217">
        <f t="shared" si="405"/>
        <v>0</v>
      </c>
      <c r="AF686" s="217">
        <f t="shared" si="405"/>
        <v>0</v>
      </c>
      <c r="AG686" s="217">
        <f t="shared" si="405"/>
        <v>0</v>
      </c>
      <c r="AH686" s="217">
        <f t="shared" si="405"/>
        <v>0</v>
      </c>
      <c r="AI686" s="217">
        <f t="shared" si="405"/>
        <v>0</v>
      </c>
      <c r="AJ686" s="217">
        <f t="shared" si="405"/>
        <v>0</v>
      </c>
      <c r="AK686" s="217">
        <f t="shared" si="405"/>
        <v>0</v>
      </c>
      <c r="AL686" s="217">
        <f t="shared" si="405"/>
        <v>0</v>
      </c>
      <c r="AM686" s="217">
        <f t="shared" si="405"/>
        <v>0</v>
      </c>
      <c r="AN686" s="217">
        <f t="shared" si="405"/>
        <v>0</v>
      </c>
      <c r="AO686" s="217">
        <f t="shared" si="405"/>
        <v>0</v>
      </c>
      <c r="AP686" s="217">
        <f t="shared" si="405"/>
        <v>0</v>
      </c>
    </row>
    <row r="687" spans="1:42" s="122" customFormat="1" x14ac:dyDescent="0.2">
      <c r="A687" s="4"/>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s="122" customFormat="1" x14ac:dyDescent="0.2">
      <c r="A688" s="4" t="s">
        <v>309</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s="122" customFormat="1" x14ac:dyDescent="0.2">
      <c r="A689" s="4" t="s">
        <v>310</v>
      </c>
      <c r="G689" s="203"/>
      <c r="H689" s="203"/>
      <c r="I689" s="203"/>
      <c r="J689" s="203"/>
      <c r="K689" s="203"/>
      <c r="L689" s="203"/>
      <c r="M689" s="203"/>
      <c r="N689" s="203"/>
      <c r="O689" s="203"/>
      <c r="P689" s="203"/>
      <c r="Q689" s="203"/>
      <c r="R689" s="203"/>
      <c r="S689" s="203"/>
      <c r="T689" s="203"/>
      <c r="U689" s="203"/>
      <c r="V689" s="203"/>
      <c r="W689" s="203"/>
      <c r="X689" s="203"/>
      <c r="Y689" s="203"/>
      <c r="Z689" s="203"/>
      <c r="AA689" s="203"/>
      <c r="AB689" s="203"/>
      <c r="AC689" s="203"/>
      <c r="AD689" s="203"/>
      <c r="AE689" s="203"/>
      <c r="AF689" s="203"/>
      <c r="AG689" s="203"/>
      <c r="AH689" s="203"/>
      <c r="AI689" s="203"/>
      <c r="AJ689" s="203"/>
      <c r="AK689" s="203"/>
      <c r="AL689" s="203"/>
      <c r="AM689" s="203"/>
      <c r="AN689" s="203"/>
      <c r="AO689" s="203"/>
      <c r="AP689" s="203"/>
    </row>
    <row r="690" spans="1:42" x14ac:dyDescent="0.2">
      <c r="A690" s="4">
        <v>1</v>
      </c>
      <c r="B690" s="238">
        <f t="shared" ref="B690:B699" si="406">SUM(C690:AP690)</f>
        <v>0</v>
      </c>
      <c r="C690" s="213">
        <f t="shared" ref="C690:AP690" si="407">IF(C$2&gt;analysis_period,0,IF(C$2=equip3_reserve_freq*$A690,equip3_reserve_cost*system_capacity*1000*(1+inflation_rate/100)^B$2,0))</f>
        <v>0</v>
      </c>
      <c r="D690" s="213">
        <f t="shared" si="407"/>
        <v>0</v>
      </c>
      <c r="E690" s="213">
        <f t="shared" si="407"/>
        <v>0</v>
      </c>
      <c r="F690" s="213">
        <f t="shared" si="407"/>
        <v>0</v>
      </c>
      <c r="G690" s="213">
        <f t="shared" si="407"/>
        <v>0</v>
      </c>
      <c r="H690" s="213">
        <f t="shared" si="407"/>
        <v>0</v>
      </c>
      <c r="I690" s="213">
        <f t="shared" si="407"/>
        <v>0</v>
      </c>
      <c r="J690" s="213">
        <f t="shared" si="407"/>
        <v>0</v>
      </c>
      <c r="K690" s="213">
        <f t="shared" si="407"/>
        <v>0</v>
      </c>
      <c r="L690" s="213">
        <f t="shared" si="407"/>
        <v>0</v>
      </c>
      <c r="M690" s="213">
        <f t="shared" si="407"/>
        <v>0</v>
      </c>
      <c r="N690" s="213">
        <f t="shared" si="407"/>
        <v>0</v>
      </c>
      <c r="O690" s="213">
        <f t="shared" si="407"/>
        <v>0</v>
      </c>
      <c r="P690" s="213">
        <f t="shared" si="407"/>
        <v>0</v>
      </c>
      <c r="Q690" s="213">
        <f t="shared" si="407"/>
        <v>0</v>
      </c>
      <c r="R690" s="213">
        <f t="shared" si="407"/>
        <v>0</v>
      </c>
      <c r="S690" s="213">
        <f t="shared" si="407"/>
        <v>0</v>
      </c>
      <c r="T690" s="213">
        <f t="shared" si="407"/>
        <v>0</v>
      </c>
      <c r="U690" s="213">
        <f t="shared" si="407"/>
        <v>0</v>
      </c>
      <c r="V690" s="213">
        <f t="shared" si="407"/>
        <v>0</v>
      </c>
      <c r="W690" s="213">
        <f t="shared" si="407"/>
        <v>0</v>
      </c>
      <c r="X690" s="213">
        <f t="shared" si="407"/>
        <v>0</v>
      </c>
      <c r="Y690" s="213">
        <f t="shared" si="407"/>
        <v>0</v>
      </c>
      <c r="Z690" s="213">
        <f t="shared" si="407"/>
        <v>0</v>
      </c>
      <c r="AA690" s="213">
        <f t="shared" si="407"/>
        <v>0</v>
      </c>
      <c r="AB690" s="213">
        <f t="shared" si="407"/>
        <v>0</v>
      </c>
      <c r="AC690" s="213">
        <f t="shared" si="407"/>
        <v>0</v>
      </c>
      <c r="AD690" s="213">
        <f t="shared" si="407"/>
        <v>0</v>
      </c>
      <c r="AE690" s="213">
        <f t="shared" si="407"/>
        <v>0</v>
      </c>
      <c r="AF690" s="213">
        <f t="shared" si="407"/>
        <v>0</v>
      </c>
      <c r="AG690" s="213">
        <f t="shared" si="407"/>
        <v>0</v>
      </c>
      <c r="AH690" s="213">
        <f t="shared" si="407"/>
        <v>0</v>
      </c>
      <c r="AI690" s="213">
        <f t="shared" si="407"/>
        <v>0</v>
      </c>
      <c r="AJ690" s="213">
        <f t="shared" si="407"/>
        <v>0</v>
      </c>
      <c r="AK690" s="213">
        <f t="shared" si="407"/>
        <v>0</v>
      </c>
      <c r="AL690" s="213">
        <f t="shared" si="407"/>
        <v>0</v>
      </c>
      <c r="AM690" s="213">
        <f t="shared" si="407"/>
        <v>0</v>
      </c>
      <c r="AN690" s="213">
        <f t="shared" si="407"/>
        <v>0</v>
      </c>
      <c r="AO690" s="213">
        <f t="shared" si="407"/>
        <v>0</v>
      </c>
      <c r="AP690" s="213">
        <f t="shared" si="407"/>
        <v>0</v>
      </c>
    </row>
    <row r="691" spans="1:42" x14ac:dyDescent="0.2">
      <c r="A691" s="4">
        <f>A690+1</f>
        <v>2</v>
      </c>
      <c r="B691" s="238">
        <f t="shared" si="406"/>
        <v>0</v>
      </c>
      <c r="C691" s="213">
        <f t="shared" ref="C691:AP691" si="408">IF(C$2&gt;analysis_period,0,IF(C$2=equip3_reserve_freq*$A691,equip3_reserve_cost*system_capacity*1000*(1+inflation_rate/100)^B$2,0))</f>
        <v>0</v>
      </c>
      <c r="D691" s="213">
        <f t="shared" si="408"/>
        <v>0</v>
      </c>
      <c r="E691" s="213">
        <f t="shared" si="408"/>
        <v>0</v>
      </c>
      <c r="F691" s="213">
        <f t="shared" si="408"/>
        <v>0</v>
      </c>
      <c r="G691" s="213">
        <f t="shared" si="408"/>
        <v>0</v>
      </c>
      <c r="H691" s="213">
        <f t="shared" si="408"/>
        <v>0</v>
      </c>
      <c r="I691" s="213">
        <f t="shared" si="408"/>
        <v>0</v>
      </c>
      <c r="J691" s="213">
        <f t="shared" si="408"/>
        <v>0</v>
      </c>
      <c r="K691" s="213">
        <f t="shared" si="408"/>
        <v>0</v>
      </c>
      <c r="L691" s="213">
        <f t="shared" si="408"/>
        <v>0</v>
      </c>
      <c r="M691" s="213">
        <f t="shared" si="408"/>
        <v>0</v>
      </c>
      <c r="N691" s="213">
        <f t="shared" si="408"/>
        <v>0</v>
      </c>
      <c r="O691" s="213">
        <f t="shared" si="408"/>
        <v>0</v>
      </c>
      <c r="P691" s="213">
        <f t="shared" si="408"/>
        <v>0</v>
      </c>
      <c r="Q691" s="213">
        <f t="shared" si="408"/>
        <v>0</v>
      </c>
      <c r="R691" s="213">
        <f t="shared" si="408"/>
        <v>0</v>
      </c>
      <c r="S691" s="213">
        <f t="shared" si="408"/>
        <v>0</v>
      </c>
      <c r="T691" s="213">
        <f t="shared" si="408"/>
        <v>0</v>
      </c>
      <c r="U691" s="213">
        <f t="shared" si="408"/>
        <v>0</v>
      </c>
      <c r="V691" s="213">
        <f t="shared" si="408"/>
        <v>0</v>
      </c>
      <c r="W691" s="213">
        <f t="shared" si="408"/>
        <v>0</v>
      </c>
      <c r="X691" s="213">
        <f t="shared" si="408"/>
        <v>0</v>
      </c>
      <c r="Y691" s="213">
        <f t="shared" si="408"/>
        <v>0</v>
      </c>
      <c r="Z691" s="213">
        <f t="shared" si="408"/>
        <v>0</v>
      </c>
      <c r="AA691" s="213">
        <f t="shared" si="408"/>
        <v>0</v>
      </c>
      <c r="AB691" s="213">
        <f t="shared" si="408"/>
        <v>0</v>
      </c>
      <c r="AC691" s="213">
        <f t="shared" si="408"/>
        <v>0</v>
      </c>
      <c r="AD691" s="213">
        <f t="shared" si="408"/>
        <v>0</v>
      </c>
      <c r="AE691" s="213">
        <f t="shared" si="408"/>
        <v>0</v>
      </c>
      <c r="AF691" s="213">
        <f t="shared" si="408"/>
        <v>0</v>
      </c>
      <c r="AG691" s="213">
        <f t="shared" si="408"/>
        <v>0</v>
      </c>
      <c r="AH691" s="213">
        <f t="shared" si="408"/>
        <v>0</v>
      </c>
      <c r="AI691" s="213">
        <f t="shared" si="408"/>
        <v>0</v>
      </c>
      <c r="AJ691" s="213">
        <f t="shared" si="408"/>
        <v>0</v>
      </c>
      <c r="AK691" s="213">
        <f t="shared" si="408"/>
        <v>0</v>
      </c>
      <c r="AL691" s="213">
        <f t="shared" si="408"/>
        <v>0</v>
      </c>
      <c r="AM691" s="213">
        <f t="shared" si="408"/>
        <v>0</v>
      </c>
      <c r="AN691" s="213">
        <f t="shared" si="408"/>
        <v>0</v>
      </c>
      <c r="AO691" s="213">
        <f t="shared" si="408"/>
        <v>0</v>
      </c>
      <c r="AP691" s="213">
        <f t="shared" si="408"/>
        <v>0</v>
      </c>
    </row>
    <row r="692" spans="1:42" x14ac:dyDescent="0.2">
      <c r="A692" s="4">
        <f t="shared" ref="A692:A699" si="409">A691+1</f>
        <v>3</v>
      </c>
      <c r="B692" s="238">
        <f t="shared" si="406"/>
        <v>0</v>
      </c>
      <c r="C692" s="213">
        <f t="shared" ref="C692:AP692" si="410">IF(C$2&gt;analysis_period,0,IF(C$2=equip3_reserve_freq*$A692,equip3_reserve_cost*system_capacity*1000*(1+inflation_rate/100)^B$2,0))</f>
        <v>0</v>
      </c>
      <c r="D692" s="213">
        <f t="shared" si="410"/>
        <v>0</v>
      </c>
      <c r="E692" s="213">
        <f t="shared" si="410"/>
        <v>0</v>
      </c>
      <c r="F692" s="213">
        <f t="shared" si="410"/>
        <v>0</v>
      </c>
      <c r="G692" s="213">
        <f t="shared" si="410"/>
        <v>0</v>
      </c>
      <c r="H692" s="213">
        <f t="shared" si="410"/>
        <v>0</v>
      </c>
      <c r="I692" s="213">
        <f t="shared" si="410"/>
        <v>0</v>
      </c>
      <c r="J692" s="213">
        <f t="shared" si="410"/>
        <v>0</v>
      </c>
      <c r="K692" s="213">
        <f t="shared" si="410"/>
        <v>0</v>
      </c>
      <c r="L692" s="213">
        <f t="shared" si="410"/>
        <v>0</v>
      </c>
      <c r="M692" s="213">
        <f t="shared" si="410"/>
        <v>0</v>
      </c>
      <c r="N692" s="213">
        <f t="shared" si="410"/>
        <v>0</v>
      </c>
      <c r="O692" s="213">
        <f t="shared" si="410"/>
        <v>0</v>
      </c>
      <c r="P692" s="213">
        <f t="shared" si="410"/>
        <v>0</v>
      </c>
      <c r="Q692" s="213">
        <f t="shared" si="410"/>
        <v>0</v>
      </c>
      <c r="R692" s="213">
        <f t="shared" si="410"/>
        <v>0</v>
      </c>
      <c r="S692" s="213">
        <f t="shared" si="410"/>
        <v>0</v>
      </c>
      <c r="T692" s="213">
        <f t="shared" si="410"/>
        <v>0</v>
      </c>
      <c r="U692" s="213">
        <f t="shared" si="410"/>
        <v>0</v>
      </c>
      <c r="V692" s="213">
        <f t="shared" si="410"/>
        <v>0</v>
      </c>
      <c r="W692" s="213">
        <f t="shared" si="410"/>
        <v>0</v>
      </c>
      <c r="X692" s="213">
        <f t="shared" si="410"/>
        <v>0</v>
      </c>
      <c r="Y692" s="213">
        <f t="shared" si="410"/>
        <v>0</v>
      </c>
      <c r="Z692" s="213">
        <f t="shared" si="410"/>
        <v>0</v>
      </c>
      <c r="AA692" s="213">
        <f t="shared" si="410"/>
        <v>0</v>
      </c>
      <c r="AB692" s="213">
        <f t="shared" si="410"/>
        <v>0</v>
      </c>
      <c r="AC692" s="213">
        <f t="shared" si="410"/>
        <v>0</v>
      </c>
      <c r="AD692" s="213">
        <f t="shared" si="410"/>
        <v>0</v>
      </c>
      <c r="AE692" s="213">
        <f t="shared" si="410"/>
        <v>0</v>
      </c>
      <c r="AF692" s="213">
        <f t="shared" si="410"/>
        <v>0</v>
      </c>
      <c r="AG692" s="213">
        <f t="shared" si="410"/>
        <v>0</v>
      </c>
      <c r="AH692" s="213">
        <f t="shared" si="410"/>
        <v>0</v>
      </c>
      <c r="AI692" s="213">
        <f t="shared" si="410"/>
        <v>0</v>
      </c>
      <c r="AJ692" s="213">
        <f t="shared" si="410"/>
        <v>0</v>
      </c>
      <c r="AK692" s="213">
        <f t="shared" si="410"/>
        <v>0</v>
      </c>
      <c r="AL692" s="213">
        <f t="shared" si="410"/>
        <v>0</v>
      </c>
      <c r="AM692" s="213">
        <f t="shared" si="410"/>
        <v>0</v>
      </c>
      <c r="AN692" s="213">
        <f t="shared" si="410"/>
        <v>0</v>
      </c>
      <c r="AO692" s="213">
        <f t="shared" si="410"/>
        <v>0</v>
      </c>
      <c r="AP692" s="213">
        <f t="shared" si="410"/>
        <v>0</v>
      </c>
    </row>
    <row r="693" spans="1:42" x14ac:dyDescent="0.2">
      <c r="A693" s="4">
        <f t="shared" si="409"/>
        <v>4</v>
      </c>
      <c r="B693" s="238">
        <f t="shared" si="406"/>
        <v>0</v>
      </c>
      <c r="C693" s="213">
        <f t="shared" ref="C693:AP693" si="411">IF(C$2&gt;analysis_period,0,IF(C$2=equip3_reserve_freq*$A693,equip3_reserve_cost*system_capacity*1000*(1+inflation_rate/100)^B$2,0))</f>
        <v>0</v>
      </c>
      <c r="D693" s="213">
        <f t="shared" si="411"/>
        <v>0</v>
      </c>
      <c r="E693" s="213">
        <f t="shared" si="411"/>
        <v>0</v>
      </c>
      <c r="F693" s="213">
        <f t="shared" si="411"/>
        <v>0</v>
      </c>
      <c r="G693" s="213">
        <f t="shared" si="411"/>
        <v>0</v>
      </c>
      <c r="H693" s="213">
        <f t="shared" si="411"/>
        <v>0</v>
      </c>
      <c r="I693" s="213">
        <f t="shared" si="411"/>
        <v>0</v>
      </c>
      <c r="J693" s="213">
        <f t="shared" si="411"/>
        <v>0</v>
      </c>
      <c r="K693" s="213">
        <f t="shared" si="411"/>
        <v>0</v>
      </c>
      <c r="L693" s="213">
        <f t="shared" si="411"/>
        <v>0</v>
      </c>
      <c r="M693" s="213">
        <f t="shared" si="411"/>
        <v>0</v>
      </c>
      <c r="N693" s="213">
        <f t="shared" si="411"/>
        <v>0</v>
      </c>
      <c r="O693" s="213">
        <f t="shared" si="411"/>
        <v>0</v>
      </c>
      <c r="P693" s="213">
        <f t="shared" si="411"/>
        <v>0</v>
      </c>
      <c r="Q693" s="213">
        <f t="shared" si="411"/>
        <v>0</v>
      </c>
      <c r="R693" s="213">
        <f t="shared" si="411"/>
        <v>0</v>
      </c>
      <c r="S693" s="213">
        <f t="shared" si="411"/>
        <v>0</v>
      </c>
      <c r="T693" s="213">
        <f t="shared" si="411"/>
        <v>0</v>
      </c>
      <c r="U693" s="213">
        <f t="shared" si="411"/>
        <v>0</v>
      </c>
      <c r="V693" s="213">
        <f t="shared" si="411"/>
        <v>0</v>
      </c>
      <c r="W693" s="213">
        <f t="shared" si="411"/>
        <v>0</v>
      </c>
      <c r="X693" s="213">
        <f t="shared" si="411"/>
        <v>0</v>
      </c>
      <c r="Y693" s="213">
        <f t="shared" si="411"/>
        <v>0</v>
      </c>
      <c r="Z693" s="213">
        <f t="shared" si="411"/>
        <v>0</v>
      </c>
      <c r="AA693" s="213">
        <f t="shared" si="411"/>
        <v>0</v>
      </c>
      <c r="AB693" s="213">
        <f t="shared" si="411"/>
        <v>0</v>
      </c>
      <c r="AC693" s="213">
        <f t="shared" si="411"/>
        <v>0</v>
      </c>
      <c r="AD693" s="213">
        <f t="shared" si="411"/>
        <v>0</v>
      </c>
      <c r="AE693" s="213">
        <f t="shared" si="411"/>
        <v>0</v>
      </c>
      <c r="AF693" s="213">
        <f t="shared" si="411"/>
        <v>0</v>
      </c>
      <c r="AG693" s="213">
        <f t="shared" si="411"/>
        <v>0</v>
      </c>
      <c r="AH693" s="213">
        <f t="shared" si="411"/>
        <v>0</v>
      </c>
      <c r="AI693" s="213">
        <f t="shared" si="411"/>
        <v>0</v>
      </c>
      <c r="AJ693" s="213">
        <f t="shared" si="411"/>
        <v>0</v>
      </c>
      <c r="AK693" s="213">
        <f t="shared" si="411"/>
        <v>0</v>
      </c>
      <c r="AL693" s="213">
        <f t="shared" si="411"/>
        <v>0</v>
      </c>
      <c r="AM693" s="213">
        <f t="shared" si="411"/>
        <v>0</v>
      </c>
      <c r="AN693" s="213">
        <f t="shared" si="411"/>
        <v>0</v>
      </c>
      <c r="AO693" s="213">
        <f t="shared" si="411"/>
        <v>0</v>
      </c>
      <c r="AP693" s="213">
        <f t="shared" si="411"/>
        <v>0</v>
      </c>
    </row>
    <row r="694" spans="1:42" x14ac:dyDescent="0.2">
      <c r="A694" s="4">
        <f t="shared" si="409"/>
        <v>5</v>
      </c>
      <c r="B694" s="238">
        <f t="shared" si="406"/>
        <v>0</v>
      </c>
      <c r="C694" s="213">
        <f t="shared" ref="C694:AP694" si="412">IF(C$2&gt;analysis_period,0,IF(C$2=equip3_reserve_freq*$A694,equip3_reserve_cost*system_capacity*1000*(1+inflation_rate/100)^B$2,0))</f>
        <v>0</v>
      </c>
      <c r="D694" s="213">
        <f t="shared" si="412"/>
        <v>0</v>
      </c>
      <c r="E694" s="213">
        <f t="shared" si="412"/>
        <v>0</v>
      </c>
      <c r="F694" s="213">
        <f t="shared" si="412"/>
        <v>0</v>
      </c>
      <c r="G694" s="213">
        <f t="shared" si="412"/>
        <v>0</v>
      </c>
      <c r="H694" s="213">
        <f t="shared" si="412"/>
        <v>0</v>
      </c>
      <c r="I694" s="213">
        <f t="shared" si="412"/>
        <v>0</v>
      </c>
      <c r="J694" s="213">
        <f t="shared" si="412"/>
        <v>0</v>
      </c>
      <c r="K694" s="213">
        <f t="shared" si="412"/>
        <v>0</v>
      </c>
      <c r="L694" s="213">
        <f t="shared" si="412"/>
        <v>0</v>
      </c>
      <c r="M694" s="213">
        <f t="shared" si="412"/>
        <v>0</v>
      </c>
      <c r="N694" s="213">
        <f t="shared" si="412"/>
        <v>0</v>
      </c>
      <c r="O694" s="213">
        <f t="shared" si="412"/>
        <v>0</v>
      </c>
      <c r="P694" s="213">
        <f t="shared" si="412"/>
        <v>0</v>
      </c>
      <c r="Q694" s="213">
        <f t="shared" si="412"/>
        <v>0</v>
      </c>
      <c r="R694" s="213">
        <f t="shared" si="412"/>
        <v>0</v>
      </c>
      <c r="S694" s="213">
        <f t="shared" si="412"/>
        <v>0</v>
      </c>
      <c r="T694" s="213">
        <f t="shared" si="412"/>
        <v>0</v>
      </c>
      <c r="U694" s="213">
        <f t="shared" si="412"/>
        <v>0</v>
      </c>
      <c r="V694" s="213">
        <f t="shared" si="412"/>
        <v>0</v>
      </c>
      <c r="W694" s="213">
        <f t="shared" si="412"/>
        <v>0</v>
      </c>
      <c r="X694" s="213">
        <f t="shared" si="412"/>
        <v>0</v>
      </c>
      <c r="Y694" s="213">
        <f t="shared" si="412"/>
        <v>0</v>
      </c>
      <c r="Z694" s="213">
        <f t="shared" si="412"/>
        <v>0</v>
      </c>
      <c r="AA694" s="213">
        <f t="shared" si="412"/>
        <v>0</v>
      </c>
      <c r="AB694" s="213">
        <f t="shared" si="412"/>
        <v>0</v>
      </c>
      <c r="AC694" s="213">
        <f t="shared" si="412"/>
        <v>0</v>
      </c>
      <c r="AD694" s="213">
        <f t="shared" si="412"/>
        <v>0</v>
      </c>
      <c r="AE694" s="213">
        <f t="shared" si="412"/>
        <v>0</v>
      </c>
      <c r="AF694" s="213">
        <f t="shared" si="412"/>
        <v>0</v>
      </c>
      <c r="AG694" s="213">
        <f t="shared" si="412"/>
        <v>0</v>
      </c>
      <c r="AH694" s="213">
        <f t="shared" si="412"/>
        <v>0</v>
      </c>
      <c r="AI694" s="213">
        <f t="shared" si="412"/>
        <v>0</v>
      </c>
      <c r="AJ694" s="213">
        <f t="shared" si="412"/>
        <v>0</v>
      </c>
      <c r="AK694" s="213">
        <f t="shared" si="412"/>
        <v>0</v>
      </c>
      <c r="AL694" s="213">
        <f t="shared" si="412"/>
        <v>0</v>
      </c>
      <c r="AM694" s="213">
        <f t="shared" si="412"/>
        <v>0</v>
      </c>
      <c r="AN694" s="213">
        <f t="shared" si="412"/>
        <v>0</v>
      </c>
      <c r="AO694" s="213">
        <f t="shared" si="412"/>
        <v>0</v>
      </c>
      <c r="AP694" s="213">
        <f t="shared" si="412"/>
        <v>0</v>
      </c>
    </row>
    <row r="695" spans="1:42" x14ac:dyDescent="0.2">
      <c r="A695" s="4">
        <f t="shared" si="409"/>
        <v>6</v>
      </c>
      <c r="B695" s="238">
        <f t="shared" si="406"/>
        <v>0</v>
      </c>
      <c r="C695" s="213">
        <f t="shared" ref="C695:AP695" si="413">IF(C$2&gt;analysis_period,0,IF(C$2=equip3_reserve_freq*$A695,equip3_reserve_cost*system_capacity*1000*(1+inflation_rate/100)^B$2,0))</f>
        <v>0</v>
      </c>
      <c r="D695" s="213">
        <f t="shared" si="413"/>
        <v>0</v>
      </c>
      <c r="E695" s="213">
        <f t="shared" si="413"/>
        <v>0</v>
      </c>
      <c r="F695" s="213">
        <f t="shared" si="413"/>
        <v>0</v>
      </c>
      <c r="G695" s="213">
        <f t="shared" si="413"/>
        <v>0</v>
      </c>
      <c r="H695" s="213">
        <f t="shared" si="413"/>
        <v>0</v>
      </c>
      <c r="I695" s="213">
        <f t="shared" si="413"/>
        <v>0</v>
      </c>
      <c r="J695" s="213">
        <f t="shared" si="413"/>
        <v>0</v>
      </c>
      <c r="K695" s="213">
        <f t="shared" si="413"/>
        <v>0</v>
      </c>
      <c r="L695" s="213">
        <f t="shared" si="413"/>
        <v>0</v>
      </c>
      <c r="M695" s="213">
        <f t="shared" si="413"/>
        <v>0</v>
      </c>
      <c r="N695" s="213">
        <f t="shared" si="413"/>
        <v>0</v>
      </c>
      <c r="O695" s="213">
        <f t="shared" si="413"/>
        <v>0</v>
      </c>
      <c r="P695" s="213">
        <f t="shared" si="413"/>
        <v>0</v>
      </c>
      <c r="Q695" s="213">
        <f t="shared" si="413"/>
        <v>0</v>
      </c>
      <c r="R695" s="213">
        <f t="shared" si="413"/>
        <v>0</v>
      </c>
      <c r="S695" s="213">
        <f t="shared" si="413"/>
        <v>0</v>
      </c>
      <c r="T695" s="213">
        <f t="shared" si="413"/>
        <v>0</v>
      </c>
      <c r="U695" s="213">
        <f t="shared" si="413"/>
        <v>0</v>
      </c>
      <c r="V695" s="213">
        <f t="shared" si="413"/>
        <v>0</v>
      </c>
      <c r="W695" s="213">
        <f t="shared" si="413"/>
        <v>0</v>
      </c>
      <c r="X695" s="213">
        <f t="shared" si="413"/>
        <v>0</v>
      </c>
      <c r="Y695" s="213">
        <f t="shared" si="413"/>
        <v>0</v>
      </c>
      <c r="Z695" s="213">
        <f t="shared" si="413"/>
        <v>0</v>
      </c>
      <c r="AA695" s="213">
        <f t="shared" si="413"/>
        <v>0</v>
      </c>
      <c r="AB695" s="213">
        <f t="shared" si="413"/>
        <v>0</v>
      </c>
      <c r="AC695" s="213">
        <f t="shared" si="413"/>
        <v>0</v>
      </c>
      <c r="AD695" s="213">
        <f t="shared" si="413"/>
        <v>0</v>
      </c>
      <c r="AE695" s="213">
        <f t="shared" si="413"/>
        <v>0</v>
      </c>
      <c r="AF695" s="213">
        <f t="shared" si="413"/>
        <v>0</v>
      </c>
      <c r="AG695" s="213">
        <f t="shared" si="413"/>
        <v>0</v>
      </c>
      <c r="AH695" s="213">
        <f t="shared" si="413"/>
        <v>0</v>
      </c>
      <c r="AI695" s="213">
        <f t="shared" si="413"/>
        <v>0</v>
      </c>
      <c r="AJ695" s="213">
        <f t="shared" si="413"/>
        <v>0</v>
      </c>
      <c r="AK695" s="213">
        <f t="shared" si="413"/>
        <v>0</v>
      </c>
      <c r="AL695" s="213">
        <f t="shared" si="413"/>
        <v>0</v>
      </c>
      <c r="AM695" s="213">
        <f t="shared" si="413"/>
        <v>0</v>
      </c>
      <c r="AN695" s="213">
        <f t="shared" si="413"/>
        <v>0</v>
      </c>
      <c r="AO695" s="213">
        <f t="shared" si="413"/>
        <v>0</v>
      </c>
      <c r="AP695" s="213">
        <f t="shared" si="413"/>
        <v>0</v>
      </c>
    </row>
    <row r="696" spans="1:42" x14ac:dyDescent="0.2">
      <c r="A696" s="4">
        <f t="shared" si="409"/>
        <v>7</v>
      </c>
      <c r="B696" s="238">
        <f t="shared" si="406"/>
        <v>0</v>
      </c>
      <c r="C696" s="213">
        <f t="shared" ref="C696:AP696" si="414">IF(C$2&gt;analysis_period,0,IF(C$2=equip3_reserve_freq*$A696,equip3_reserve_cost*system_capacity*1000*(1+inflation_rate/100)^B$2,0))</f>
        <v>0</v>
      </c>
      <c r="D696" s="213">
        <f t="shared" si="414"/>
        <v>0</v>
      </c>
      <c r="E696" s="213">
        <f t="shared" si="414"/>
        <v>0</v>
      </c>
      <c r="F696" s="213">
        <f t="shared" si="414"/>
        <v>0</v>
      </c>
      <c r="G696" s="213">
        <f t="shared" si="414"/>
        <v>0</v>
      </c>
      <c r="H696" s="213">
        <f t="shared" si="414"/>
        <v>0</v>
      </c>
      <c r="I696" s="213">
        <f t="shared" si="414"/>
        <v>0</v>
      </c>
      <c r="J696" s="213">
        <f t="shared" si="414"/>
        <v>0</v>
      </c>
      <c r="K696" s="213">
        <f t="shared" si="414"/>
        <v>0</v>
      </c>
      <c r="L696" s="213">
        <f t="shared" si="414"/>
        <v>0</v>
      </c>
      <c r="M696" s="213">
        <f t="shared" si="414"/>
        <v>0</v>
      </c>
      <c r="N696" s="213">
        <f t="shared" si="414"/>
        <v>0</v>
      </c>
      <c r="O696" s="213">
        <f t="shared" si="414"/>
        <v>0</v>
      </c>
      <c r="P696" s="213">
        <f t="shared" si="414"/>
        <v>0</v>
      </c>
      <c r="Q696" s="213">
        <f t="shared" si="414"/>
        <v>0</v>
      </c>
      <c r="R696" s="213">
        <f t="shared" si="414"/>
        <v>0</v>
      </c>
      <c r="S696" s="213">
        <f t="shared" si="414"/>
        <v>0</v>
      </c>
      <c r="T696" s="213">
        <f t="shared" si="414"/>
        <v>0</v>
      </c>
      <c r="U696" s="213">
        <f t="shared" si="414"/>
        <v>0</v>
      </c>
      <c r="V696" s="213">
        <f t="shared" si="414"/>
        <v>0</v>
      </c>
      <c r="W696" s="213">
        <f t="shared" si="414"/>
        <v>0</v>
      </c>
      <c r="X696" s="213">
        <f t="shared" si="414"/>
        <v>0</v>
      </c>
      <c r="Y696" s="213">
        <f t="shared" si="414"/>
        <v>0</v>
      </c>
      <c r="Z696" s="213">
        <f t="shared" si="414"/>
        <v>0</v>
      </c>
      <c r="AA696" s="213">
        <f t="shared" si="414"/>
        <v>0</v>
      </c>
      <c r="AB696" s="213">
        <f t="shared" si="414"/>
        <v>0</v>
      </c>
      <c r="AC696" s="213">
        <f t="shared" si="414"/>
        <v>0</v>
      </c>
      <c r="AD696" s="213">
        <f t="shared" si="414"/>
        <v>0</v>
      </c>
      <c r="AE696" s="213">
        <f t="shared" si="414"/>
        <v>0</v>
      </c>
      <c r="AF696" s="213">
        <f t="shared" si="414"/>
        <v>0</v>
      </c>
      <c r="AG696" s="213">
        <f t="shared" si="414"/>
        <v>0</v>
      </c>
      <c r="AH696" s="213">
        <f t="shared" si="414"/>
        <v>0</v>
      </c>
      <c r="AI696" s="213">
        <f t="shared" si="414"/>
        <v>0</v>
      </c>
      <c r="AJ696" s="213">
        <f t="shared" si="414"/>
        <v>0</v>
      </c>
      <c r="AK696" s="213">
        <f t="shared" si="414"/>
        <v>0</v>
      </c>
      <c r="AL696" s="213">
        <f t="shared" si="414"/>
        <v>0</v>
      </c>
      <c r="AM696" s="213">
        <f t="shared" si="414"/>
        <v>0</v>
      </c>
      <c r="AN696" s="213">
        <f t="shared" si="414"/>
        <v>0</v>
      </c>
      <c r="AO696" s="213">
        <f t="shared" si="414"/>
        <v>0</v>
      </c>
      <c r="AP696" s="213">
        <f t="shared" si="414"/>
        <v>0</v>
      </c>
    </row>
    <row r="697" spans="1:42" x14ac:dyDescent="0.2">
      <c r="A697" s="4">
        <f t="shared" si="409"/>
        <v>8</v>
      </c>
      <c r="B697" s="238">
        <f t="shared" si="406"/>
        <v>0</v>
      </c>
      <c r="C697" s="213">
        <f t="shared" ref="C697:AP697" si="415">IF(C$2&gt;analysis_period,0,IF(C$2=equip3_reserve_freq*$A697,equip3_reserve_cost*system_capacity*1000*(1+inflation_rate/100)^B$2,0))</f>
        <v>0</v>
      </c>
      <c r="D697" s="213">
        <f t="shared" si="415"/>
        <v>0</v>
      </c>
      <c r="E697" s="213">
        <f t="shared" si="415"/>
        <v>0</v>
      </c>
      <c r="F697" s="213">
        <f t="shared" si="415"/>
        <v>0</v>
      </c>
      <c r="G697" s="213">
        <f t="shared" si="415"/>
        <v>0</v>
      </c>
      <c r="H697" s="213">
        <f t="shared" si="415"/>
        <v>0</v>
      </c>
      <c r="I697" s="213">
        <f t="shared" si="415"/>
        <v>0</v>
      </c>
      <c r="J697" s="213">
        <f t="shared" si="415"/>
        <v>0</v>
      </c>
      <c r="K697" s="213">
        <f t="shared" si="415"/>
        <v>0</v>
      </c>
      <c r="L697" s="213">
        <f t="shared" si="415"/>
        <v>0</v>
      </c>
      <c r="M697" s="213">
        <f t="shared" si="415"/>
        <v>0</v>
      </c>
      <c r="N697" s="213">
        <f t="shared" si="415"/>
        <v>0</v>
      </c>
      <c r="O697" s="213">
        <f t="shared" si="415"/>
        <v>0</v>
      </c>
      <c r="P697" s="213">
        <f t="shared" si="415"/>
        <v>0</v>
      </c>
      <c r="Q697" s="213">
        <f t="shared" si="415"/>
        <v>0</v>
      </c>
      <c r="R697" s="213">
        <f t="shared" si="415"/>
        <v>0</v>
      </c>
      <c r="S697" s="213">
        <f t="shared" si="415"/>
        <v>0</v>
      </c>
      <c r="T697" s="213">
        <f t="shared" si="415"/>
        <v>0</v>
      </c>
      <c r="U697" s="213">
        <f t="shared" si="415"/>
        <v>0</v>
      </c>
      <c r="V697" s="213">
        <f t="shared" si="415"/>
        <v>0</v>
      </c>
      <c r="W697" s="213">
        <f t="shared" si="415"/>
        <v>0</v>
      </c>
      <c r="X697" s="213">
        <f t="shared" si="415"/>
        <v>0</v>
      </c>
      <c r="Y697" s="213">
        <f t="shared" si="415"/>
        <v>0</v>
      </c>
      <c r="Z697" s="213">
        <f t="shared" si="415"/>
        <v>0</v>
      </c>
      <c r="AA697" s="213">
        <f t="shared" si="415"/>
        <v>0</v>
      </c>
      <c r="AB697" s="213">
        <f t="shared" si="415"/>
        <v>0</v>
      </c>
      <c r="AC697" s="213">
        <f t="shared" si="415"/>
        <v>0</v>
      </c>
      <c r="AD697" s="213">
        <f t="shared" si="415"/>
        <v>0</v>
      </c>
      <c r="AE697" s="213">
        <f t="shared" si="415"/>
        <v>0</v>
      </c>
      <c r="AF697" s="213">
        <f t="shared" si="415"/>
        <v>0</v>
      </c>
      <c r="AG697" s="213">
        <f t="shared" si="415"/>
        <v>0</v>
      </c>
      <c r="AH697" s="213">
        <f t="shared" si="415"/>
        <v>0</v>
      </c>
      <c r="AI697" s="213">
        <f t="shared" si="415"/>
        <v>0</v>
      </c>
      <c r="AJ697" s="213">
        <f t="shared" si="415"/>
        <v>0</v>
      </c>
      <c r="AK697" s="213">
        <f t="shared" si="415"/>
        <v>0</v>
      </c>
      <c r="AL697" s="213">
        <f t="shared" si="415"/>
        <v>0</v>
      </c>
      <c r="AM697" s="213">
        <f t="shared" si="415"/>
        <v>0</v>
      </c>
      <c r="AN697" s="213">
        <f t="shared" si="415"/>
        <v>0</v>
      </c>
      <c r="AO697" s="213">
        <f t="shared" si="415"/>
        <v>0</v>
      </c>
      <c r="AP697" s="213">
        <f t="shared" si="415"/>
        <v>0</v>
      </c>
    </row>
    <row r="698" spans="1:42" x14ac:dyDescent="0.2">
      <c r="A698" s="4">
        <f>A697+1</f>
        <v>9</v>
      </c>
      <c r="B698" s="238">
        <f t="shared" si="406"/>
        <v>0</v>
      </c>
      <c r="C698" s="213">
        <f t="shared" ref="C698:AP698" si="416">IF(C$2&gt;analysis_period,0,IF(C$2=equip3_reserve_freq*$A698,equip3_reserve_cost*system_capacity*1000*(1+inflation_rate/100)^B$2,0))</f>
        <v>0</v>
      </c>
      <c r="D698" s="213">
        <f t="shared" si="416"/>
        <v>0</v>
      </c>
      <c r="E698" s="213">
        <f t="shared" si="416"/>
        <v>0</v>
      </c>
      <c r="F698" s="213">
        <f t="shared" si="416"/>
        <v>0</v>
      </c>
      <c r="G698" s="213">
        <f t="shared" si="416"/>
        <v>0</v>
      </c>
      <c r="H698" s="213">
        <f t="shared" si="416"/>
        <v>0</v>
      </c>
      <c r="I698" s="213">
        <f t="shared" si="416"/>
        <v>0</v>
      </c>
      <c r="J698" s="213">
        <f t="shared" si="416"/>
        <v>0</v>
      </c>
      <c r="K698" s="213">
        <f t="shared" si="416"/>
        <v>0</v>
      </c>
      <c r="L698" s="213">
        <f t="shared" si="416"/>
        <v>0</v>
      </c>
      <c r="M698" s="213">
        <f t="shared" si="416"/>
        <v>0</v>
      </c>
      <c r="N698" s="213">
        <f t="shared" si="416"/>
        <v>0</v>
      </c>
      <c r="O698" s="213">
        <f t="shared" si="416"/>
        <v>0</v>
      </c>
      <c r="P698" s="213">
        <f t="shared" si="416"/>
        <v>0</v>
      </c>
      <c r="Q698" s="213">
        <f t="shared" si="416"/>
        <v>0</v>
      </c>
      <c r="R698" s="213">
        <f t="shared" si="416"/>
        <v>0</v>
      </c>
      <c r="S698" s="213">
        <f t="shared" si="416"/>
        <v>0</v>
      </c>
      <c r="T698" s="213">
        <f t="shared" si="416"/>
        <v>0</v>
      </c>
      <c r="U698" s="213">
        <f t="shared" si="416"/>
        <v>0</v>
      </c>
      <c r="V698" s="213">
        <f t="shared" si="416"/>
        <v>0</v>
      </c>
      <c r="W698" s="213">
        <f t="shared" si="416"/>
        <v>0</v>
      </c>
      <c r="X698" s="213">
        <f t="shared" si="416"/>
        <v>0</v>
      </c>
      <c r="Y698" s="213">
        <f t="shared" si="416"/>
        <v>0</v>
      </c>
      <c r="Z698" s="213">
        <f t="shared" si="416"/>
        <v>0</v>
      </c>
      <c r="AA698" s="213">
        <f t="shared" si="416"/>
        <v>0</v>
      </c>
      <c r="AB698" s="213">
        <f t="shared" si="416"/>
        <v>0</v>
      </c>
      <c r="AC698" s="213">
        <f t="shared" si="416"/>
        <v>0</v>
      </c>
      <c r="AD698" s="213">
        <f t="shared" si="416"/>
        <v>0</v>
      </c>
      <c r="AE698" s="213">
        <f t="shared" si="416"/>
        <v>0</v>
      </c>
      <c r="AF698" s="213">
        <f t="shared" si="416"/>
        <v>0</v>
      </c>
      <c r="AG698" s="213">
        <f t="shared" si="416"/>
        <v>0</v>
      </c>
      <c r="AH698" s="213">
        <f t="shared" si="416"/>
        <v>0</v>
      </c>
      <c r="AI698" s="213">
        <f t="shared" si="416"/>
        <v>0</v>
      </c>
      <c r="AJ698" s="213">
        <f t="shared" si="416"/>
        <v>0</v>
      </c>
      <c r="AK698" s="213">
        <f t="shared" si="416"/>
        <v>0</v>
      </c>
      <c r="AL698" s="213">
        <f t="shared" si="416"/>
        <v>0</v>
      </c>
      <c r="AM698" s="213">
        <f t="shared" si="416"/>
        <v>0</v>
      </c>
      <c r="AN698" s="213">
        <f t="shared" si="416"/>
        <v>0</v>
      </c>
      <c r="AO698" s="213">
        <f t="shared" si="416"/>
        <v>0</v>
      </c>
      <c r="AP698" s="213">
        <f t="shared" si="416"/>
        <v>0</v>
      </c>
    </row>
    <row r="699" spans="1:42" x14ac:dyDescent="0.2">
      <c r="A699" s="4">
        <f t="shared" si="409"/>
        <v>10</v>
      </c>
      <c r="B699" s="238">
        <f t="shared" si="406"/>
        <v>0</v>
      </c>
      <c r="C699" s="213">
        <f t="shared" ref="C699:AP699" si="417">IF(C$2&gt;analysis_period,0,IF(C$2=equip3_reserve_freq*$A699,equip3_reserve_cost*system_capacity*1000*(1+inflation_rate/100)^B$2,0))</f>
        <v>0</v>
      </c>
      <c r="D699" s="213">
        <f t="shared" si="417"/>
        <v>0</v>
      </c>
      <c r="E699" s="213">
        <f t="shared" si="417"/>
        <v>0</v>
      </c>
      <c r="F699" s="213">
        <f t="shared" si="417"/>
        <v>0</v>
      </c>
      <c r="G699" s="213">
        <f t="shared" si="417"/>
        <v>0</v>
      </c>
      <c r="H699" s="213">
        <f t="shared" si="417"/>
        <v>0</v>
      </c>
      <c r="I699" s="213">
        <f t="shared" si="417"/>
        <v>0</v>
      </c>
      <c r="J699" s="213">
        <f t="shared" si="417"/>
        <v>0</v>
      </c>
      <c r="K699" s="213">
        <f t="shared" si="417"/>
        <v>0</v>
      </c>
      <c r="L699" s="213">
        <f t="shared" si="417"/>
        <v>0</v>
      </c>
      <c r="M699" s="213">
        <f t="shared" si="417"/>
        <v>0</v>
      </c>
      <c r="N699" s="213">
        <f t="shared" si="417"/>
        <v>0</v>
      </c>
      <c r="O699" s="213">
        <f t="shared" si="417"/>
        <v>0</v>
      </c>
      <c r="P699" s="213">
        <f t="shared" si="417"/>
        <v>0</v>
      </c>
      <c r="Q699" s="213">
        <f t="shared" si="417"/>
        <v>0</v>
      </c>
      <c r="R699" s="213">
        <f t="shared" si="417"/>
        <v>0</v>
      </c>
      <c r="S699" s="213">
        <f t="shared" si="417"/>
        <v>0</v>
      </c>
      <c r="T699" s="213">
        <f t="shared" si="417"/>
        <v>0</v>
      </c>
      <c r="U699" s="213">
        <f t="shared" si="417"/>
        <v>0</v>
      </c>
      <c r="V699" s="213">
        <f t="shared" si="417"/>
        <v>0</v>
      </c>
      <c r="W699" s="213">
        <f t="shared" si="417"/>
        <v>0</v>
      </c>
      <c r="X699" s="213">
        <f t="shared" si="417"/>
        <v>0</v>
      </c>
      <c r="Y699" s="213">
        <f t="shared" si="417"/>
        <v>0</v>
      </c>
      <c r="Z699" s="213">
        <f t="shared" si="417"/>
        <v>0</v>
      </c>
      <c r="AA699" s="213">
        <f t="shared" si="417"/>
        <v>0</v>
      </c>
      <c r="AB699" s="213">
        <f t="shared" si="417"/>
        <v>0</v>
      </c>
      <c r="AC699" s="213">
        <f t="shared" si="417"/>
        <v>0</v>
      </c>
      <c r="AD699" s="213">
        <f t="shared" si="417"/>
        <v>0</v>
      </c>
      <c r="AE699" s="213">
        <f t="shared" si="417"/>
        <v>0</v>
      </c>
      <c r="AF699" s="213">
        <f t="shared" si="417"/>
        <v>0</v>
      </c>
      <c r="AG699" s="213">
        <f t="shared" si="417"/>
        <v>0</v>
      </c>
      <c r="AH699" s="213">
        <f t="shared" si="417"/>
        <v>0</v>
      </c>
      <c r="AI699" s="213">
        <f t="shared" si="417"/>
        <v>0</v>
      </c>
      <c r="AJ699" s="213">
        <f t="shared" si="417"/>
        <v>0</v>
      </c>
      <c r="AK699" s="213">
        <f t="shared" si="417"/>
        <v>0</v>
      </c>
      <c r="AL699" s="213">
        <f t="shared" si="417"/>
        <v>0</v>
      </c>
      <c r="AM699" s="213">
        <f t="shared" si="417"/>
        <v>0</v>
      </c>
      <c r="AN699" s="213">
        <f t="shared" si="417"/>
        <v>0</v>
      </c>
      <c r="AO699" s="213">
        <f t="shared" si="417"/>
        <v>0</v>
      </c>
      <c r="AP699" s="213">
        <f t="shared" si="417"/>
        <v>0</v>
      </c>
    </row>
    <row r="700" spans="1:42" x14ac:dyDescent="0.2">
      <c r="A700" s="37" t="s">
        <v>13</v>
      </c>
      <c r="B700" s="28"/>
      <c r="C700" s="217">
        <f>SUM(C690:C699)</f>
        <v>0</v>
      </c>
      <c r="D700" s="217">
        <f t="shared" ref="D700:AP700" si="418">SUM(D690:D699)</f>
        <v>0</v>
      </c>
      <c r="E700" s="217">
        <f t="shared" si="418"/>
        <v>0</v>
      </c>
      <c r="F700" s="217">
        <f t="shared" si="418"/>
        <v>0</v>
      </c>
      <c r="G700" s="217">
        <f t="shared" si="418"/>
        <v>0</v>
      </c>
      <c r="H700" s="217">
        <f t="shared" si="418"/>
        <v>0</v>
      </c>
      <c r="I700" s="217">
        <f t="shared" si="418"/>
        <v>0</v>
      </c>
      <c r="J700" s="217">
        <f t="shared" si="418"/>
        <v>0</v>
      </c>
      <c r="K700" s="217">
        <f t="shared" si="418"/>
        <v>0</v>
      </c>
      <c r="L700" s="217">
        <f t="shared" si="418"/>
        <v>0</v>
      </c>
      <c r="M700" s="217">
        <f t="shared" si="418"/>
        <v>0</v>
      </c>
      <c r="N700" s="217">
        <f t="shared" si="418"/>
        <v>0</v>
      </c>
      <c r="O700" s="217">
        <f t="shared" si="418"/>
        <v>0</v>
      </c>
      <c r="P700" s="217">
        <f t="shared" si="418"/>
        <v>0</v>
      </c>
      <c r="Q700" s="217">
        <f t="shared" si="418"/>
        <v>0</v>
      </c>
      <c r="R700" s="217">
        <f t="shared" si="418"/>
        <v>0</v>
      </c>
      <c r="S700" s="217">
        <f t="shared" si="418"/>
        <v>0</v>
      </c>
      <c r="T700" s="217">
        <f t="shared" si="418"/>
        <v>0</v>
      </c>
      <c r="U700" s="217">
        <f t="shared" si="418"/>
        <v>0</v>
      </c>
      <c r="V700" s="217">
        <f t="shared" si="418"/>
        <v>0</v>
      </c>
      <c r="W700" s="217">
        <f t="shared" si="418"/>
        <v>0</v>
      </c>
      <c r="X700" s="217">
        <f t="shared" si="418"/>
        <v>0</v>
      </c>
      <c r="Y700" s="217">
        <f t="shared" si="418"/>
        <v>0</v>
      </c>
      <c r="Z700" s="217">
        <f t="shared" si="418"/>
        <v>0</v>
      </c>
      <c r="AA700" s="217">
        <f t="shared" si="418"/>
        <v>0</v>
      </c>
      <c r="AB700" s="217">
        <f t="shared" si="418"/>
        <v>0</v>
      </c>
      <c r="AC700" s="217">
        <f t="shared" si="418"/>
        <v>0</v>
      </c>
      <c r="AD700" s="217">
        <f t="shared" si="418"/>
        <v>0</v>
      </c>
      <c r="AE700" s="217">
        <f t="shared" si="418"/>
        <v>0</v>
      </c>
      <c r="AF700" s="217">
        <f t="shared" si="418"/>
        <v>0</v>
      </c>
      <c r="AG700" s="217">
        <f t="shared" si="418"/>
        <v>0</v>
      </c>
      <c r="AH700" s="217">
        <f t="shared" si="418"/>
        <v>0</v>
      </c>
      <c r="AI700" s="217">
        <f t="shared" si="418"/>
        <v>0</v>
      </c>
      <c r="AJ700" s="217">
        <f t="shared" si="418"/>
        <v>0</v>
      </c>
      <c r="AK700" s="217">
        <f t="shared" si="418"/>
        <v>0</v>
      </c>
      <c r="AL700" s="217">
        <f t="shared" si="418"/>
        <v>0</v>
      </c>
      <c r="AM700" s="217">
        <f t="shared" si="418"/>
        <v>0</v>
      </c>
      <c r="AN700" s="217">
        <f t="shared" si="418"/>
        <v>0</v>
      </c>
      <c r="AO700" s="217">
        <f t="shared" si="418"/>
        <v>0</v>
      </c>
      <c r="AP700" s="217">
        <f t="shared" si="418"/>
        <v>0</v>
      </c>
    </row>
    <row r="701" spans="1:42" s="122" customFormat="1" x14ac:dyDescent="0.2">
      <c r="A701" s="4" t="s">
        <v>311</v>
      </c>
      <c r="G701" s="203"/>
      <c r="H701" s="203"/>
      <c r="I701" s="203"/>
      <c r="J701" s="203"/>
      <c r="K701" s="203"/>
      <c r="L701" s="203"/>
      <c r="M701" s="203"/>
      <c r="N701" s="203"/>
      <c r="O701" s="203"/>
      <c r="P701" s="203"/>
      <c r="Q701" s="203"/>
      <c r="R701" s="203"/>
      <c r="S701" s="203"/>
      <c r="T701" s="203"/>
      <c r="U701" s="203"/>
      <c r="V701" s="203"/>
      <c r="W701" s="203"/>
      <c r="X701" s="203"/>
      <c r="Y701" s="203"/>
      <c r="Z701" s="203"/>
      <c r="AA701" s="203"/>
      <c r="AB701" s="203"/>
      <c r="AC701" s="203"/>
      <c r="AD701" s="203"/>
      <c r="AE701" s="203"/>
      <c r="AF701" s="203"/>
      <c r="AG701" s="203"/>
      <c r="AH701" s="203"/>
      <c r="AI701" s="203"/>
      <c r="AJ701" s="203"/>
      <c r="AK701" s="203"/>
      <c r="AL701" s="203"/>
      <c r="AM701" s="203"/>
      <c r="AN701" s="203"/>
      <c r="AO701" s="203"/>
      <c r="AP701" s="203"/>
    </row>
    <row r="702" spans="1:42" x14ac:dyDescent="0.2">
      <c r="A702" s="4">
        <v>1</v>
      </c>
      <c r="B702" s="238">
        <f t="shared" ref="B702:B711" si="419">SUM(C702:AP702)</f>
        <v>0</v>
      </c>
      <c r="C702" s="213">
        <f t="shared" ref="C702:AP702" si="420">IF(C$2&lt;=equip3_reserve_freq*$A$690,$B$690/(equip3_reserve_freq),0)</f>
        <v>0</v>
      </c>
      <c r="D702" s="213">
        <f t="shared" si="420"/>
        <v>0</v>
      </c>
      <c r="E702" s="213">
        <f t="shared" si="420"/>
        <v>0</v>
      </c>
      <c r="F702" s="213">
        <f t="shared" si="420"/>
        <v>0</v>
      </c>
      <c r="G702" s="213">
        <f t="shared" si="420"/>
        <v>0</v>
      </c>
      <c r="H702" s="213">
        <f t="shared" si="420"/>
        <v>0</v>
      </c>
      <c r="I702" s="213">
        <f t="shared" si="420"/>
        <v>0</v>
      </c>
      <c r="J702" s="213">
        <f t="shared" si="420"/>
        <v>0</v>
      </c>
      <c r="K702" s="213">
        <f t="shared" si="420"/>
        <v>0</v>
      </c>
      <c r="L702" s="213">
        <f t="shared" si="420"/>
        <v>0</v>
      </c>
      <c r="M702" s="213">
        <f t="shared" si="420"/>
        <v>0</v>
      </c>
      <c r="N702" s="213">
        <f t="shared" si="420"/>
        <v>0</v>
      </c>
      <c r="O702" s="213">
        <f t="shared" si="420"/>
        <v>0</v>
      </c>
      <c r="P702" s="213">
        <f t="shared" si="420"/>
        <v>0</v>
      </c>
      <c r="Q702" s="213">
        <f t="shared" si="420"/>
        <v>0</v>
      </c>
      <c r="R702" s="213">
        <f t="shared" si="420"/>
        <v>0</v>
      </c>
      <c r="S702" s="213">
        <f t="shared" si="420"/>
        <v>0</v>
      </c>
      <c r="T702" s="213">
        <f t="shared" si="420"/>
        <v>0</v>
      </c>
      <c r="U702" s="213">
        <f t="shared" si="420"/>
        <v>0</v>
      </c>
      <c r="V702" s="213">
        <f t="shared" si="420"/>
        <v>0</v>
      </c>
      <c r="W702" s="213">
        <f t="shared" si="420"/>
        <v>0</v>
      </c>
      <c r="X702" s="213">
        <f t="shared" si="420"/>
        <v>0</v>
      </c>
      <c r="Y702" s="213">
        <f t="shared" si="420"/>
        <v>0</v>
      </c>
      <c r="Z702" s="213">
        <f t="shared" si="420"/>
        <v>0</v>
      </c>
      <c r="AA702" s="213">
        <f t="shared" si="420"/>
        <v>0</v>
      </c>
      <c r="AB702" s="213">
        <f t="shared" si="420"/>
        <v>0</v>
      </c>
      <c r="AC702" s="213">
        <f t="shared" si="420"/>
        <v>0</v>
      </c>
      <c r="AD702" s="213">
        <f t="shared" si="420"/>
        <v>0</v>
      </c>
      <c r="AE702" s="213">
        <f t="shared" si="420"/>
        <v>0</v>
      </c>
      <c r="AF702" s="213">
        <f t="shared" si="420"/>
        <v>0</v>
      </c>
      <c r="AG702" s="213">
        <f t="shared" si="420"/>
        <v>0</v>
      </c>
      <c r="AH702" s="213">
        <f t="shared" si="420"/>
        <v>0</v>
      </c>
      <c r="AI702" s="213">
        <f t="shared" si="420"/>
        <v>0</v>
      </c>
      <c r="AJ702" s="213">
        <f t="shared" si="420"/>
        <v>0</v>
      </c>
      <c r="AK702" s="213">
        <f t="shared" si="420"/>
        <v>0</v>
      </c>
      <c r="AL702" s="213">
        <f t="shared" si="420"/>
        <v>0</v>
      </c>
      <c r="AM702" s="213">
        <f t="shared" si="420"/>
        <v>0</v>
      </c>
      <c r="AN702" s="213">
        <f t="shared" si="420"/>
        <v>0</v>
      </c>
      <c r="AO702" s="213">
        <f t="shared" si="420"/>
        <v>0</v>
      </c>
      <c r="AP702" s="213">
        <f t="shared" si="420"/>
        <v>0</v>
      </c>
    </row>
    <row r="703" spans="1:42" x14ac:dyDescent="0.2">
      <c r="A703" s="4">
        <f>A702+1</f>
        <v>2</v>
      </c>
      <c r="B703" s="238">
        <f t="shared" si="419"/>
        <v>0</v>
      </c>
      <c r="C703" s="213">
        <f t="shared" ref="C703:AP703" si="421">IF(AND(C$2&gt;equip3_reserve_freq*$A690,C$2&lt;=equip3_reserve_freq*$A691),$B691/(equip3_reserve_freq),0)</f>
        <v>0</v>
      </c>
      <c r="D703" s="213">
        <f t="shared" si="421"/>
        <v>0</v>
      </c>
      <c r="E703" s="213">
        <f t="shared" si="421"/>
        <v>0</v>
      </c>
      <c r="F703" s="213">
        <f t="shared" si="421"/>
        <v>0</v>
      </c>
      <c r="G703" s="213">
        <f t="shared" si="421"/>
        <v>0</v>
      </c>
      <c r="H703" s="213">
        <f t="shared" si="421"/>
        <v>0</v>
      </c>
      <c r="I703" s="213">
        <f t="shared" si="421"/>
        <v>0</v>
      </c>
      <c r="J703" s="213">
        <f t="shared" si="421"/>
        <v>0</v>
      </c>
      <c r="K703" s="213">
        <f t="shared" si="421"/>
        <v>0</v>
      </c>
      <c r="L703" s="213">
        <f t="shared" si="421"/>
        <v>0</v>
      </c>
      <c r="M703" s="213">
        <f t="shared" si="421"/>
        <v>0</v>
      </c>
      <c r="N703" s="213">
        <f t="shared" si="421"/>
        <v>0</v>
      </c>
      <c r="O703" s="213">
        <f t="shared" si="421"/>
        <v>0</v>
      </c>
      <c r="P703" s="213">
        <f t="shared" si="421"/>
        <v>0</v>
      </c>
      <c r="Q703" s="213">
        <f t="shared" si="421"/>
        <v>0</v>
      </c>
      <c r="R703" s="213">
        <f t="shared" si="421"/>
        <v>0</v>
      </c>
      <c r="S703" s="213">
        <f t="shared" si="421"/>
        <v>0</v>
      </c>
      <c r="T703" s="213">
        <f t="shared" si="421"/>
        <v>0</v>
      </c>
      <c r="U703" s="213">
        <f t="shared" si="421"/>
        <v>0</v>
      </c>
      <c r="V703" s="213">
        <f t="shared" si="421"/>
        <v>0</v>
      </c>
      <c r="W703" s="213">
        <f t="shared" si="421"/>
        <v>0</v>
      </c>
      <c r="X703" s="213">
        <f t="shared" si="421"/>
        <v>0</v>
      </c>
      <c r="Y703" s="213">
        <f t="shared" si="421"/>
        <v>0</v>
      </c>
      <c r="Z703" s="213">
        <f t="shared" si="421"/>
        <v>0</v>
      </c>
      <c r="AA703" s="213">
        <f t="shared" si="421"/>
        <v>0</v>
      </c>
      <c r="AB703" s="213">
        <f t="shared" si="421"/>
        <v>0</v>
      </c>
      <c r="AC703" s="213">
        <f t="shared" si="421"/>
        <v>0</v>
      </c>
      <c r="AD703" s="213">
        <f t="shared" si="421"/>
        <v>0</v>
      </c>
      <c r="AE703" s="213">
        <f t="shared" si="421"/>
        <v>0</v>
      </c>
      <c r="AF703" s="213">
        <f t="shared" si="421"/>
        <v>0</v>
      </c>
      <c r="AG703" s="213">
        <f t="shared" si="421"/>
        <v>0</v>
      </c>
      <c r="AH703" s="213">
        <f t="shared" si="421"/>
        <v>0</v>
      </c>
      <c r="AI703" s="213">
        <f t="shared" si="421"/>
        <v>0</v>
      </c>
      <c r="AJ703" s="213">
        <f t="shared" si="421"/>
        <v>0</v>
      </c>
      <c r="AK703" s="213">
        <f t="shared" si="421"/>
        <v>0</v>
      </c>
      <c r="AL703" s="213">
        <f t="shared" si="421"/>
        <v>0</v>
      </c>
      <c r="AM703" s="213">
        <f t="shared" si="421"/>
        <v>0</v>
      </c>
      <c r="AN703" s="213">
        <f t="shared" si="421"/>
        <v>0</v>
      </c>
      <c r="AO703" s="213">
        <f t="shared" si="421"/>
        <v>0</v>
      </c>
      <c r="AP703" s="213">
        <f t="shared" si="421"/>
        <v>0</v>
      </c>
    </row>
    <row r="704" spans="1:42" x14ac:dyDescent="0.2">
      <c r="A704" s="4">
        <f t="shared" ref="A704:A709" si="422">A703+1</f>
        <v>3</v>
      </c>
      <c r="B704" s="238">
        <f t="shared" si="419"/>
        <v>0</v>
      </c>
      <c r="C704" s="213">
        <f t="shared" ref="C704:AP704" si="423">IF(AND(C$2&gt;equip3_reserve_freq*$A691,C$2&lt;=equip3_reserve_freq*$A692),$B692/(equip3_reserve_freq),0)</f>
        <v>0</v>
      </c>
      <c r="D704" s="213">
        <f t="shared" si="423"/>
        <v>0</v>
      </c>
      <c r="E704" s="213">
        <f t="shared" si="423"/>
        <v>0</v>
      </c>
      <c r="F704" s="213">
        <f t="shared" si="423"/>
        <v>0</v>
      </c>
      <c r="G704" s="213">
        <f t="shared" si="423"/>
        <v>0</v>
      </c>
      <c r="H704" s="213">
        <f t="shared" si="423"/>
        <v>0</v>
      </c>
      <c r="I704" s="213">
        <f t="shared" si="423"/>
        <v>0</v>
      </c>
      <c r="J704" s="213">
        <f t="shared" si="423"/>
        <v>0</v>
      </c>
      <c r="K704" s="213">
        <f t="shared" si="423"/>
        <v>0</v>
      </c>
      <c r="L704" s="213">
        <f t="shared" si="423"/>
        <v>0</v>
      </c>
      <c r="M704" s="213">
        <f t="shared" si="423"/>
        <v>0</v>
      </c>
      <c r="N704" s="213">
        <f t="shared" si="423"/>
        <v>0</v>
      </c>
      <c r="O704" s="213">
        <f t="shared" si="423"/>
        <v>0</v>
      </c>
      <c r="P704" s="213">
        <f t="shared" si="423"/>
        <v>0</v>
      </c>
      <c r="Q704" s="213">
        <f t="shared" si="423"/>
        <v>0</v>
      </c>
      <c r="R704" s="213">
        <f t="shared" si="423"/>
        <v>0</v>
      </c>
      <c r="S704" s="213">
        <f t="shared" si="423"/>
        <v>0</v>
      </c>
      <c r="T704" s="213">
        <f t="shared" si="423"/>
        <v>0</v>
      </c>
      <c r="U704" s="213">
        <f t="shared" si="423"/>
        <v>0</v>
      </c>
      <c r="V704" s="213">
        <f t="shared" si="423"/>
        <v>0</v>
      </c>
      <c r="W704" s="213">
        <f t="shared" si="423"/>
        <v>0</v>
      </c>
      <c r="X704" s="213">
        <f t="shared" si="423"/>
        <v>0</v>
      </c>
      <c r="Y704" s="213">
        <f t="shared" si="423"/>
        <v>0</v>
      </c>
      <c r="Z704" s="213">
        <f t="shared" si="423"/>
        <v>0</v>
      </c>
      <c r="AA704" s="213">
        <f t="shared" si="423"/>
        <v>0</v>
      </c>
      <c r="AB704" s="213">
        <f t="shared" si="423"/>
        <v>0</v>
      </c>
      <c r="AC704" s="213">
        <f t="shared" si="423"/>
        <v>0</v>
      </c>
      <c r="AD704" s="213">
        <f t="shared" si="423"/>
        <v>0</v>
      </c>
      <c r="AE704" s="213">
        <f t="shared" si="423"/>
        <v>0</v>
      </c>
      <c r="AF704" s="213">
        <f t="shared" si="423"/>
        <v>0</v>
      </c>
      <c r="AG704" s="213">
        <f t="shared" si="423"/>
        <v>0</v>
      </c>
      <c r="AH704" s="213">
        <f t="shared" si="423"/>
        <v>0</v>
      </c>
      <c r="AI704" s="213">
        <f t="shared" si="423"/>
        <v>0</v>
      </c>
      <c r="AJ704" s="213">
        <f t="shared" si="423"/>
        <v>0</v>
      </c>
      <c r="AK704" s="213">
        <f t="shared" si="423"/>
        <v>0</v>
      </c>
      <c r="AL704" s="213">
        <f t="shared" si="423"/>
        <v>0</v>
      </c>
      <c r="AM704" s="213">
        <f t="shared" si="423"/>
        <v>0</v>
      </c>
      <c r="AN704" s="213">
        <f t="shared" si="423"/>
        <v>0</v>
      </c>
      <c r="AO704" s="213">
        <f t="shared" si="423"/>
        <v>0</v>
      </c>
      <c r="AP704" s="213">
        <f t="shared" si="423"/>
        <v>0</v>
      </c>
    </row>
    <row r="705" spans="1:42" x14ac:dyDescent="0.2">
      <c r="A705" s="4">
        <f t="shared" si="422"/>
        <v>4</v>
      </c>
      <c r="B705" s="238">
        <f t="shared" si="419"/>
        <v>0</v>
      </c>
      <c r="C705" s="213">
        <f t="shared" ref="C705:AP705" si="424">IF(AND(C$2&gt;equip3_reserve_freq*$A692,C$2&lt;=equip3_reserve_freq*$A693),$B693/(equip3_reserve_freq),0)</f>
        <v>0</v>
      </c>
      <c r="D705" s="213">
        <f t="shared" si="424"/>
        <v>0</v>
      </c>
      <c r="E705" s="213">
        <f t="shared" si="424"/>
        <v>0</v>
      </c>
      <c r="F705" s="213">
        <f t="shared" si="424"/>
        <v>0</v>
      </c>
      <c r="G705" s="213">
        <f t="shared" si="424"/>
        <v>0</v>
      </c>
      <c r="H705" s="213">
        <f t="shared" si="424"/>
        <v>0</v>
      </c>
      <c r="I705" s="213">
        <f t="shared" si="424"/>
        <v>0</v>
      </c>
      <c r="J705" s="213">
        <f t="shared" si="424"/>
        <v>0</v>
      </c>
      <c r="K705" s="213">
        <f t="shared" si="424"/>
        <v>0</v>
      </c>
      <c r="L705" s="213">
        <f t="shared" si="424"/>
        <v>0</v>
      </c>
      <c r="M705" s="213">
        <f t="shared" si="424"/>
        <v>0</v>
      </c>
      <c r="N705" s="213">
        <f t="shared" si="424"/>
        <v>0</v>
      </c>
      <c r="O705" s="213">
        <f t="shared" si="424"/>
        <v>0</v>
      </c>
      <c r="P705" s="213">
        <f t="shared" si="424"/>
        <v>0</v>
      </c>
      <c r="Q705" s="213">
        <f t="shared" si="424"/>
        <v>0</v>
      </c>
      <c r="R705" s="213">
        <f t="shared" si="424"/>
        <v>0</v>
      </c>
      <c r="S705" s="213">
        <f t="shared" si="424"/>
        <v>0</v>
      </c>
      <c r="T705" s="213">
        <f t="shared" si="424"/>
        <v>0</v>
      </c>
      <c r="U705" s="213">
        <f t="shared" si="424"/>
        <v>0</v>
      </c>
      <c r="V705" s="213">
        <f t="shared" si="424"/>
        <v>0</v>
      </c>
      <c r="W705" s="213">
        <f t="shared" si="424"/>
        <v>0</v>
      </c>
      <c r="X705" s="213">
        <f t="shared" si="424"/>
        <v>0</v>
      </c>
      <c r="Y705" s="213">
        <f t="shared" si="424"/>
        <v>0</v>
      </c>
      <c r="Z705" s="213">
        <f t="shared" si="424"/>
        <v>0</v>
      </c>
      <c r="AA705" s="213">
        <f t="shared" si="424"/>
        <v>0</v>
      </c>
      <c r="AB705" s="213">
        <f t="shared" si="424"/>
        <v>0</v>
      </c>
      <c r="AC705" s="213">
        <f t="shared" si="424"/>
        <v>0</v>
      </c>
      <c r="AD705" s="213">
        <f t="shared" si="424"/>
        <v>0</v>
      </c>
      <c r="AE705" s="213">
        <f t="shared" si="424"/>
        <v>0</v>
      </c>
      <c r="AF705" s="213">
        <f t="shared" si="424"/>
        <v>0</v>
      </c>
      <c r="AG705" s="213">
        <f t="shared" si="424"/>
        <v>0</v>
      </c>
      <c r="AH705" s="213">
        <f t="shared" si="424"/>
        <v>0</v>
      </c>
      <c r="AI705" s="213">
        <f t="shared" si="424"/>
        <v>0</v>
      </c>
      <c r="AJ705" s="213">
        <f t="shared" si="424"/>
        <v>0</v>
      </c>
      <c r="AK705" s="213">
        <f t="shared" si="424"/>
        <v>0</v>
      </c>
      <c r="AL705" s="213">
        <f t="shared" si="424"/>
        <v>0</v>
      </c>
      <c r="AM705" s="213">
        <f t="shared" si="424"/>
        <v>0</v>
      </c>
      <c r="AN705" s="213">
        <f t="shared" si="424"/>
        <v>0</v>
      </c>
      <c r="AO705" s="213">
        <f t="shared" si="424"/>
        <v>0</v>
      </c>
      <c r="AP705" s="213">
        <f t="shared" si="424"/>
        <v>0</v>
      </c>
    </row>
    <row r="706" spans="1:42" x14ac:dyDescent="0.2">
      <c r="A706" s="4">
        <f t="shared" si="422"/>
        <v>5</v>
      </c>
      <c r="B706" s="238">
        <f t="shared" si="419"/>
        <v>0</v>
      </c>
      <c r="C706" s="213">
        <f t="shared" ref="C706:AP706" si="425">IF(AND(C$2&gt;equip3_reserve_freq*$A693,C$2&lt;=equip3_reserve_freq*$A694),$B694/(equip3_reserve_freq),0)</f>
        <v>0</v>
      </c>
      <c r="D706" s="213">
        <f t="shared" si="425"/>
        <v>0</v>
      </c>
      <c r="E706" s="213">
        <f t="shared" si="425"/>
        <v>0</v>
      </c>
      <c r="F706" s="213">
        <f t="shared" si="425"/>
        <v>0</v>
      </c>
      <c r="G706" s="213">
        <f t="shared" si="425"/>
        <v>0</v>
      </c>
      <c r="H706" s="213">
        <f t="shared" si="425"/>
        <v>0</v>
      </c>
      <c r="I706" s="213">
        <f t="shared" si="425"/>
        <v>0</v>
      </c>
      <c r="J706" s="213">
        <f t="shared" si="425"/>
        <v>0</v>
      </c>
      <c r="K706" s="213">
        <f t="shared" si="425"/>
        <v>0</v>
      </c>
      <c r="L706" s="213">
        <f t="shared" si="425"/>
        <v>0</v>
      </c>
      <c r="M706" s="213">
        <f t="shared" si="425"/>
        <v>0</v>
      </c>
      <c r="N706" s="213">
        <f t="shared" si="425"/>
        <v>0</v>
      </c>
      <c r="O706" s="213">
        <f t="shared" si="425"/>
        <v>0</v>
      </c>
      <c r="P706" s="213">
        <f t="shared" si="425"/>
        <v>0</v>
      </c>
      <c r="Q706" s="213">
        <f t="shared" si="425"/>
        <v>0</v>
      </c>
      <c r="R706" s="213">
        <f t="shared" si="425"/>
        <v>0</v>
      </c>
      <c r="S706" s="213">
        <f t="shared" si="425"/>
        <v>0</v>
      </c>
      <c r="T706" s="213">
        <f t="shared" si="425"/>
        <v>0</v>
      </c>
      <c r="U706" s="213">
        <f t="shared" si="425"/>
        <v>0</v>
      </c>
      <c r="V706" s="213">
        <f t="shared" si="425"/>
        <v>0</v>
      </c>
      <c r="W706" s="213">
        <f t="shared" si="425"/>
        <v>0</v>
      </c>
      <c r="X706" s="213">
        <f t="shared" si="425"/>
        <v>0</v>
      </c>
      <c r="Y706" s="213">
        <f t="shared" si="425"/>
        <v>0</v>
      </c>
      <c r="Z706" s="213">
        <f t="shared" si="425"/>
        <v>0</v>
      </c>
      <c r="AA706" s="213">
        <f t="shared" si="425"/>
        <v>0</v>
      </c>
      <c r="AB706" s="213">
        <f t="shared" si="425"/>
        <v>0</v>
      </c>
      <c r="AC706" s="213">
        <f t="shared" si="425"/>
        <v>0</v>
      </c>
      <c r="AD706" s="213">
        <f t="shared" si="425"/>
        <v>0</v>
      </c>
      <c r="AE706" s="213">
        <f t="shared" si="425"/>
        <v>0</v>
      </c>
      <c r="AF706" s="213">
        <f t="shared" si="425"/>
        <v>0</v>
      </c>
      <c r="AG706" s="213">
        <f t="shared" si="425"/>
        <v>0</v>
      </c>
      <c r="AH706" s="213">
        <f t="shared" si="425"/>
        <v>0</v>
      </c>
      <c r="AI706" s="213">
        <f t="shared" si="425"/>
        <v>0</v>
      </c>
      <c r="AJ706" s="213">
        <f t="shared" si="425"/>
        <v>0</v>
      </c>
      <c r="AK706" s="213">
        <f t="shared" si="425"/>
        <v>0</v>
      </c>
      <c r="AL706" s="213">
        <f t="shared" si="425"/>
        <v>0</v>
      </c>
      <c r="AM706" s="213">
        <f t="shared" si="425"/>
        <v>0</v>
      </c>
      <c r="AN706" s="213">
        <f t="shared" si="425"/>
        <v>0</v>
      </c>
      <c r="AO706" s="213">
        <f t="shared" si="425"/>
        <v>0</v>
      </c>
      <c r="AP706" s="213">
        <f t="shared" si="425"/>
        <v>0</v>
      </c>
    </row>
    <row r="707" spans="1:42" x14ac:dyDescent="0.2">
      <c r="A707" s="4">
        <f t="shared" si="422"/>
        <v>6</v>
      </c>
      <c r="B707" s="238">
        <f t="shared" si="419"/>
        <v>0</v>
      </c>
      <c r="C707" s="213">
        <f t="shared" ref="C707:AP707" si="426">IF(AND(C$2&gt;equip3_reserve_freq*$A694,C$2&lt;=equip3_reserve_freq*$A695),$B695/(equip3_reserve_freq),0)</f>
        <v>0</v>
      </c>
      <c r="D707" s="213">
        <f t="shared" si="426"/>
        <v>0</v>
      </c>
      <c r="E707" s="213">
        <f t="shared" si="426"/>
        <v>0</v>
      </c>
      <c r="F707" s="213">
        <f t="shared" si="426"/>
        <v>0</v>
      </c>
      <c r="G707" s="213">
        <f t="shared" si="426"/>
        <v>0</v>
      </c>
      <c r="H707" s="213">
        <f t="shared" si="426"/>
        <v>0</v>
      </c>
      <c r="I707" s="213">
        <f t="shared" si="426"/>
        <v>0</v>
      </c>
      <c r="J707" s="213">
        <f t="shared" si="426"/>
        <v>0</v>
      </c>
      <c r="K707" s="213">
        <f t="shared" si="426"/>
        <v>0</v>
      </c>
      <c r="L707" s="213">
        <f t="shared" si="426"/>
        <v>0</v>
      </c>
      <c r="M707" s="213">
        <f t="shared" si="426"/>
        <v>0</v>
      </c>
      <c r="N707" s="213">
        <f t="shared" si="426"/>
        <v>0</v>
      </c>
      <c r="O707" s="213">
        <f t="shared" si="426"/>
        <v>0</v>
      </c>
      <c r="P707" s="213">
        <f t="shared" si="426"/>
        <v>0</v>
      </c>
      <c r="Q707" s="213">
        <f t="shared" si="426"/>
        <v>0</v>
      </c>
      <c r="R707" s="213">
        <f t="shared" si="426"/>
        <v>0</v>
      </c>
      <c r="S707" s="213">
        <f t="shared" si="426"/>
        <v>0</v>
      </c>
      <c r="T707" s="213">
        <f t="shared" si="426"/>
        <v>0</v>
      </c>
      <c r="U707" s="213">
        <f t="shared" si="426"/>
        <v>0</v>
      </c>
      <c r="V707" s="213">
        <f t="shared" si="426"/>
        <v>0</v>
      </c>
      <c r="W707" s="213">
        <f t="shared" si="426"/>
        <v>0</v>
      </c>
      <c r="X707" s="213">
        <f t="shared" si="426"/>
        <v>0</v>
      </c>
      <c r="Y707" s="213">
        <f t="shared" si="426"/>
        <v>0</v>
      </c>
      <c r="Z707" s="213">
        <f t="shared" si="426"/>
        <v>0</v>
      </c>
      <c r="AA707" s="213">
        <f t="shared" si="426"/>
        <v>0</v>
      </c>
      <c r="AB707" s="213">
        <f t="shared" si="426"/>
        <v>0</v>
      </c>
      <c r="AC707" s="213">
        <f t="shared" si="426"/>
        <v>0</v>
      </c>
      <c r="AD707" s="213">
        <f t="shared" si="426"/>
        <v>0</v>
      </c>
      <c r="AE707" s="213">
        <f t="shared" si="426"/>
        <v>0</v>
      </c>
      <c r="AF707" s="213">
        <f t="shared" si="426"/>
        <v>0</v>
      </c>
      <c r="AG707" s="213">
        <f t="shared" si="426"/>
        <v>0</v>
      </c>
      <c r="AH707" s="213">
        <f t="shared" si="426"/>
        <v>0</v>
      </c>
      <c r="AI707" s="213">
        <f t="shared" si="426"/>
        <v>0</v>
      </c>
      <c r="AJ707" s="213">
        <f t="shared" si="426"/>
        <v>0</v>
      </c>
      <c r="AK707" s="213">
        <f t="shared" si="426"/>
        <v>0</v>
      </c>
      <c r="AL707" s="213">
        <f t="shared" si="426"/>
        <v>0</v>
      </c>
      <c r="AM707" s="213">
        <f t="shared" si="426"/>
        <v>0</v>
      </c>
      <c r="AN707" s="213">
        <f t="shared" si="426"/>
        <v>0</v>
      </c>
      <c r="AO707" s="213">
        <f t="shared" si="426"/>
        <v>0</v>
      </c>
      <c r="AP707" s="213">
        <f t="shared" si="426"/>
        <v>0</v>
      </c>
    </row>
    <row r="708" spans="1:42" x14ac:dyDescent="0.2">
      <c r="A708" s="4">
        <f t="shared" si="422"/>
        <v>7</v>
      </c>
      <c r="B708" s="238">
        <f t="shared" si="419"/>
        <v>0</v>
      </c>
      <c r="C708" s="213">
        <f t="shared" ref="C708:AP708" si="427">IF(AND(C$2&gt;equip3_reserve_freq*$A695,C$2&lt;=equip3_reserve_freq*$A696),$B696/(equip3_reserve_freq),0)</f>
        <v>0</v>
      </c>
      <c r="D708" s="213">
        <f t="shared" si="427"/>
        <v>0</v>
      </c>
      <c r="E708" s="213">
        <f t="shared" si="427"/>
        <v>0</v>
      </c>
      <c r="F708" s="213">
        <f t="shared" si="427"/>
        <v>0</v>
      </c>
      <c r="G708" s="213">
        <f t="shared" si="427"/>
        <v>0</v>
      </c>
      <c r="H708" s="213">
        <f t="shared" si="427"/>
        <v>0</v>
      </c>
      <c r="I708" s="213">
        <f t="shared" si="427"/>
        <v>0</v>
      </c>
      <c r="J708" s="213">
        <f t="shared" si="427"/>
        <v>0</v>
      </c>
      <c r="K708" s="213">
        <f t="shared" si="427"/>
        <v>0</v>
      </c>
      <c r="L708" s="213">
        <f t="shared" si="427"/>
        <v>0</v>
      </c>
      <c r="M708" s="213">
        <f t="shared" si="427"/>
        <v>0</v>
      </c>
      <c r="N708" s="213">
        <f t="shared" si="427"/>
        <v>0</v>
      </c>
      <c r="O708" s="213">
        <f t="shared" si="427"/>
        <v>0</v>
      </c>
      <c r="P708" s="213">
        <f t="shared" si="427"/>
        <v>0</v>
      </c>
      <c r="Q708" s="213">
        <f t="shared" si="427"/>
        <v>0</v>
      </c>
      <c r="R708" s="213">
        <f t="shared" si="427"/>
        <v>0</v>
      </c>
      <c r="S708" s="213">
        <f t="shared" si="427"/>
        <v>0</v>
      </c>
      <c r="T708" s="213">
        <f t="shared" si="427"/>
        <v>0</v>
      </c>
      <c r="U708" s="213">
        <f t="shared" si="427"/>
        <v>0</v>
      </c>
      <c r="V708" s="213">
        <f t="shared" si="427"/>
        <v>0</v>
      </c>
      <c r="W708" s="213">
        <f t="shared" si="427"/>
        <v>0</v>
      </c>
      <c r="X708" s="213">
        <f t="shared" si="427"/>
        <v>0</v>
      </c>
      <c r="Y708" s="213">
        <f t="shared" si="427"/>
        <v>0</v>
      </c>
      <c r="Z708" s="213">
        <f t="shared" si="427"/>
        <v>0</v>
      </c>
      <c r="AA708" s="213">
        <f t="shared" si="427"/>
        <v>0</v>
      </c>
      <c r="AB708" s="213">
        <f t="shared" si="427"/>
        <v>0</v>
      </c>
      <c r="AC708" s="213">
        <f t="shared" si="427"/>
        <v>0</v>
      </c>
      <c r="AD708" s="213">
        <f t="shared" si="427"/>
        <v>0</v>
      </c>
      <c r="AE708" s="213">
        <f t="shared" si="427"/>
        <v>0</v>
      </c>
      <c r="AF708" s="213">
        <f t="shared" si="427"/>
        <v>0</v>
      </c>
      <c r="AG708" s="213">
        <f t="shared" si="427"/>
        <v>0</v>
      </c>
      <c r="AH708" s="213">
        <f t="shared" si="427"/>
        <v>0</v>
      </c>
      <c r="AI708" s="213">
        <f t="shared" si="427"/>
        <v>0</v>
      </c>
      <c r="AJ708" s="213">
        <f t="shared" si="427"/>
        <v>0</v>
      </c>
      <c r="AK708" s="213">
        <f t="shared" si="427"/>
        <v>0</v>
      </c>
      <c r="AL708" s="213">
        <f t="shared" si="427"/>
        <v>0</v>
      </c>
      <c r="AM708" s="213">
        <f t="shared" si="427"/>
        <v>0</v>
      </c>
      <c r="AN708" s="213">
        <f t="shared" si="427"/>
        <v>0</v>
      </c>
      <c r="AO708" s="213">
        <f t="shared" si="427"/>
        <v>0</v>
      </c>
      <c r="AP708" s="213">
        <f t="shared" si="427"/>
        <v>0</v>
      </c>
    </row>
    <row r="709" spans="1:42" x14ac:dyDescent="0.2">
      <c r="A709" s="4">
        <f t="shared" si="422"/>
        <v>8</v>
      </c>
      <c r="B709" s="238">
        <f t="shared" si="419"/>
        <v>0</v>
      </c>
      <c r="C709" s="213">
        <f t="shared" ref="C709:AP709" si="428">IF(AND(C$2&gt;equip3_reserve_freq*$A696,C$2&lt;=equip3_reserve_freq*$A697),$B697/(equip3_reserve_freq),0)</f>
        <v>0</v>
      </c>
      <c r="D709" s="213">
        <f t="shared" si="428"/>
        <v>0</v>
      </c>
      <c r="E709" s="213">
        <f t="shared" si="428"/>
        <v>0</v>
      </c>
      <c r="F709" s="213">
        <f t="shared" si="428"/>
        <v>0</v>
      </c>
      <c r="G709" s="213">
        <f t="shared" si="428"/>
        <v>0</v>
      </c>
      <c r="H709" s="213">
        <f t="shared" si="428"/>
        <v>0</v>
      </c>
      <c r="I709" s="213">
        <f t="shared" si="428"/>
        <v>0</v>
      </c>
      <c r="J709" s="213">
        <f t="shared" si="428"/>
        <v>0</v>
      </c>
      <c r="K709" s="213">
        <f t="shared" si="428"/>
        <v>0</v>
      </c>
      <c r="L709" s="213">
        <f t="shared" si="428"/>
        <v>0</v>
      </c>
      <c r="M709" s="213">
        <f t="shared" si="428"/>
        <v>0</v>
      </c>
      <c r="N709" s="213">
        <f t="shared" si="428"/>
        <v>0</v>
      </c>
      <c r="O709" s="213">
        <f t="shared" si="428"/>
        <v>0</v>
      </c>
      <c r="P709" s="213">
        <f t="shared" si="428"/>
        <v>0</v>
      </c>
      <c r="Q709" s="213">
        <f t="shared" si="428"/>
        <v>0</v>
      </c>
      <c r="R709" s="213">
        <f t="shared" si="428"/>
        <v>0</v>
      </c>
      <c r="S709" s="213">
        <f t="shared" si="428"/>
        <v>0</v>
      </c>
      <c r="T709" s="213">
        <f t="shared" si="428"/>
        <v>0</v>
      </c>
      <c r="U709" s="213">
        <f t="shared" si="428"/>
        <v>0</v>
      </c>
      <c r="V709" s="213">
        <f t="shared" si="428"/>
        <v>0</v>
      </c>
      <c r="W709" s="213">
        <f t="shared" si="428"/>
        <v>0</v>
      </c>
      <c r="X709" s="213">
        <f t="shared" si="428"/>
        <v>0</v>
      </c>
      <c r="Y709" s="213">
        <f t="shared" si="428"/>
        <v>0</v>
      </c>
      <c r="Z709" s="213">
        <f t="shared" si="428"/>
        <v>0</v>
      </c>
      <c r="AA709" s="213">
        <f t="shared" si="428"/>
        <v>0</v>
      </c>
      <c r="AB709" s="213">
        <f t="shared" si="428"/>
        <v>0</v>
      </c>
      <c r="AC709" s="213">
        <f t="shared" si="428"/>
        <v>0</v>
      </c>
      <c r="AD709" s="213">
        <f t="shared" si="428"/>
        <v>0</v>
      </c>
      <c r="AE709" s="213">
        <f t="shared" si="428"/>
        <v>0</v>
      </c>
      <c r="AF709" s="213">
        <f t="shared" si="428"/>
        <v>0</v>
      </c>
      <c r="AG709" s="213">
        <f t="shared" si="428"/>
        <v>0</v>
      </c>
      <c r="AH709" s="213">
        <f t="shared" si="428"/>
        <v>0</v>
      </c>
      <c r="AI709" s="213">
        <f t="shared" si="428"/>
        <v>0</v>
      </c>
      <c r="AJ709" s="213">
        <f t="shared" si="428"/>
        <v>0</v>
      </c>
      <c r="AK709" s="213">
        <f t="shared" si="428"/>
        <v>0</v>
      </c>
      <c r="AL709" s="213">
        <f t="shared" si="428"/>
        <v>0</v>
      </c>
      <c r="AM709" s="213">
        <f t="shared" si="428"/>
        <v>0</v>
      </c>
      <c r="AN709" s="213">
        <f t="shared" si="428"/>
        <v>0</v>
      </c>
      <c r="AO709" s="213">
        <f t="shared" si="428"/>
        <v>0</v>
      </c>
      <c r="AP709" s="213">
        <f t="shared" si="428"/>
        <v>0</v>
      </c>
    </row>
    <row r="710" spans="1:42" x14ac:dyDescent="0.2">
      <c r="A710" s="4">
        <f>A709+1</f>
        <v>9</v>
      </c>
      <c r="B710" s="238">
        <f t="shared" si="419"/>
        <v>0</v>
      </c>
      <c r="C710" s="213">
        <f t="shared" ref="C710:AP710" si="429">IF(AND(C$2&gt;equip3_reserve_freq*$A697,C$2&lt;=equip3_reserve_freq*$A698),$B698/(equip3_reserve_freq),0)</f>
        <v>0</v>
      </c>
      <c r="D710" s="213">
        <f t="shared" si="429"/>
        <v>0</v>
      </c>
      <c r="E710" s="213">
        <f t="shared" si="429"/>
        <v>0</v>
      </c>
      <c r="F710" s="213">
        <f t="shared" si="429"/>
        <v>0</v>
      </c>
      <c r="G710" s="213">
        <f t="shared" si="429"/>
        <v>0</v>
      </c>
      <c r="H710" s="213">
        <f t="shared" si="429"/>
        <v>0</v>
      </c>
      <c r="I710" s="213">
        <f t="shared" si="429"/>
        <v>0</v>
      </c>
      <c r="J710" s="213">
        <f t="shared" si="429"/>
        <v>0</v>
      </c>
      <c r="K710" s="213">
        <f t="shared" si="429"/>
        <v>0</v>
      </c>
      <c r="L710" s="213">
        <f t="shared" si="429"/>
        <v>0</v>
      </c>
      <c r="M710" s="213">
        <f t="shared" si="429"/>
        <v>0</v>
      </c>
      <c r="N710" s="213">
        <f t="shared" si="429"/>
        <v>0</v>
      </c>
      <c r="O710" s="213">
        <f t="shared" si="429"/>
        <v>0</v>
      </c>
      <c r="P710" s="213">
        <f t="shared" si="429"/>
        <v>0</v>
      </c>
      <c r="Q710" s="213">
        <f t="shared" si="429"/>
        <v>0</v>
      </c>
      <c r="R710" s="213">
        <f t="shared" si="429"/>
        <v>0</v>
      </c>
      <c r="S710" s="213">
        <f t="shared" si="429"/>
        <v>0</v>
      </c>
      <c r="T710" s="213">
        <f t="shared" si="429"/>
        <v>0</v>
      </c>
      <c r="U710" s="213">
        <f t="shared" si="429"/>
        <v>0</v>
      </c>
      <c r="V710" s="213">
        <f t="shared" si="429"/>
        <v>0</v>
      </c>
      <c r="W710" s="213">
        <f t="shared" si="429"/>
        <v>0</v>
      </c>
      <c r="X710" s="213">
        <f t="shared" si="429"/>
        <v>0</v>
      </c>
      <c r="Y710" s="213">
        <f t="shared" si="429"/>
        <v>0</v>
      </c>
      <c r="Z710" s="213">
        <f t="shared" si="429"/>
        <v>0</v>
      </c>
      <c r="AA710" s="213">
        <f t="shared" si="429"/>
        <v>0</v>
      </c>
      <c r="AB710" s="213">
        <f t="shared" si="429"/>
        <v>0</v>
      </c>
      <c r="AC710" s="213">
        <f t="shared" si="429"/>
        <v>0</v>
      </c>
      <c r="AD710" s="213">
        <f t="shared" si="429"/>
        <v>0</v>
      </c>
      <c r="AE710" s="213">
        <f t="shared" si="429"/>
        <v>0</v>
      </c>
      <c r="AF710" s="213">
        <f t="shared" si="429"/>
        <v>0</v>
      </c>
      <c r="AG710" s="213">
        <f t="shared" si="429"/>
        <v>0</v>
      </c>
      <c r="AH710" s="213">
        <f t="shared" si="429"/>
        <v>0</v>
      </c>
      <c r="AI710" s="213">
        <f t="shared" si="429"/>
        <v>0</v>
      </c>
      <c r="AJ710" s="213">
        <f t="shared" si="429"/>
        <v>0</v>
      </c>
      <c r="AK710" s="213">
        <f t="shared" si="429"/>
        <v>0</v>
      </c>
      <c r="AL710" s="213">
        <f t="shared" si="429"/>
        <v>0</v>
      </c>
      <c r="AM710" s="213">
        <f t="shared" si="429"/>
        <v>0</v>
      </c>
      <c r="AN710" s="213">
        <f t="shared" si="429"/>
        <v>0</v>
      </c>
      <c r="AO710" s="213">
        <f t="shared" si="429"/>
        <v>0</v>
      </c>
      <c r="AP710" s="213">
        <f t="shared" si="429"/>
        <v>0</v>
      </c>
    </row>
    <row r="711" spans="1:42" x14ac:dyDescent="0.2">
      <c r="A711" s="4">
        <f t="shared" ref="A711" si="430">A710+1</f>
        <v>10</v>
      </c>
      <c r="B711" s="238">
        <f t="shared" si="419"/>
        <v>0</v>
      </c>
      <c r="C711" s="218">
        <f t="shared" ref="C711:AP711" si="431">IF(AND(C$2&gt;equip3_reserve_freq*$A698,C$2&lt;=equip3_reserve_freq*$A699),$B699/(equip3_reserve_freq),0)</f>
        <v>0</v>
      </c>
      <c r="D711" s="218">
        <f t="shared" si="431"/>
        <v>0</v>
      </c>
      <c r="E711" s="218">
        <f t="shared" si="431"/>
        <v>0</v>
      </c>
      <c r="F711" s="218">
        <f t="shared" si="431"/>
        <v>0</v>
      </c>
      <c r="G711" s="218">
        <f t="shared" si="431"/>
        <v>0</v>
      </c>
      <c r="H711" s="218">
        <f t="shared" si="431"/>
        <v>0</v>
      </c>
      <c r="I711" s="218">
        <f t="shared" si="431"/>
        <v>0</v>
      </c>
      <c r="J711" s="218">
        <f t="shared" si="431"/>
        <v>0</v>
      </c>
      <c r="K711" s="218">
        <f t="shared" si="431"/>
        <v>0</v>
      </c>
      <c r="L711" s="218">
        <f t="shared" si="431"/>
        <v>0</v>
      </c>
      <c r="M711" s="218">
        <f t="shared" si="431"/>
        <v>0</v>
      </c>
      <c r="N711" s="218">
        <f t="shared" si="431"/>
        <v>0</v>
      </c>
      <c r="O711" s="218">
        <f t="shared" si="431"/>
        <v>0</v>
      </c>
      <c r="P711" s="218">
        <f t="shared" si="431"/>
        <v>0</v>
      </c>
      <c r="Q711" s="218">
        <f t="shared" si="431"/>
        <v>0</v>
      </c>
      <c r="R711" s="218">
        <f t="shared" si="431"/>
        <v>0</v>
      </c>
      <c r="S711" s="218">
        <f t="shared" si="431"/>
        <v>0</v>
      </c>
      <c r="T711" s="218">
        <f t="shared" si="431"/>
        <v>0</v>
      </c>
      <c r="U711" s="218">
        <f t="shared" si="431"/>
        <v>0</v>
      </c>
      <c r="V711" s="218">
        <f t="shared" si="431"/>
        <v>0</v>
      </c>
      <c r="W711" s="218">
        <f t="shared" si="431"/>
        <v>0</v>
      </c>
      <c r="X711" s="218">
        <f t="shared" si="431"/>
        <v>0</v>
      </c>
      <c r="Y711" s="218">
        <f t="shared" si="431"/>
        <v>0</v>
      </c>
      <c r="Z711" s="218">
        <f t="shared" si="431"/>
        <v>0</v>
      </c>
      <c r="AA711" s="218">
        <f t="shared" si="431"/>
        <v>0</v>
      </c>
      <c r="AB711" s="218">
        <f t="shared" si="431"/>
        <v>0</v>
      </c>
      <c r="AC711" s="218">
        <f t="shared" si="431"/>
        <v>0</v>
      </c>
      <c r="AD711" s="218">
        <f t="shared" si="431"/>
        <v>0</v>
      </c>
      <c r="AE711" s="218">
        <f t="shared" si="431"/>
        <v>0</v>
      </c>
      <c r="AF711" s="218">
        <f t="shared" si="431"/>
        <v>0</v>
      </c>
      <c r="AG711" s="218">
        <f t="shared" si="431"/>
        <v>0</v>
      </c>
      <c r="AH711" s="218">
        <f t="shared" si="431"/>
        <v>0</v>
      </c>
      <c r="AI711" s="218">
        <f t="shared" si="431"/>
        <v>0</v>
      </c>
      <c r="AJ711" s="218">
        <f t="shared" si="431"/>
        <v>0</v>
      </c>
      <c r="AK711" s="218">
        <f t="shared" si="431"/>
        <v>0</v>
      </c>
      <c r="AL711" s="218">
        <f t="shared" si="431"/>
        <v>0</v>
      </c>
      <c r="AM711" s="218">
        <f t="shared" si="431"/>
        <v>0</v>
      </c>
      <c r="AN711" s="218">
        <f t="shared" si="431"/>
        <v>0</v>
      </c>
      <c r="AO711" s="218">
        <f t="shared" si="431"/>
        <v>0</v>
      </c>
      <c r="AP711" s="218">
        <f t="shared" si="431"/>
        <v>0</v>
      </c>
    </row>
    <row r="712" spans="1:42" x14ac:dyDescent="0.2">
      <c r="A712" s="37" t="s">
        <v>13</v>
      </c>
      <c r="B712" s="28"/>
      <c r="C712" s="217">
        <f>SUM(C702:C711)</f>
        <v>0</v>
      </c>
      <c r="D712" s="217">
        <f t="shared" ref="D712:AP712" si="432">SUM(D702:D711)</f>
        <v>0</v>
      </c>
      <c r="E712" s="217">
        <f t="shared" si="432"/>
        <v>0</v>
      </c>
      <c r="F712" s="217">
        <f t="shared" si="432"/>
        <v>0</v>
      </c>
      <c r="G712" s="217">
        <f t="shared" si="432"/>
        <v>0</v>
      </c>
      <c r="H712" s="217">
        <f t="shared" si="432"/>
        <v>0</v>
      </c>
      <c r="I712" s="217">
        <f t="shared" si="432"/>
        <v>0</v>
      </c>
      <c r="J712" s="217">
        <f t="shared" si="432"/>
        <v>0</v>
      </c>
      <c r="K712" s="217">
        <f t="shared" si="432"/>
        <v>0</v>
      </c>
      <c r="L712" s="217">
        <f t="shared" si="432"/>
        <v>0</v>
      </c>
      <c r="M712" s="217">
        <f t="shared" si="432"/>
        <v>0</v>
      </c>
      <c r="N712" s="217">
        <f t="shared" si="432"/>
        <v>0</v>
      </c>
      <c r="O712" s="217">
        <f t="shared" si="432"/>
        <v>0</v>
      </c>
      <c r="P712" s="217">
        <f t="shared" si="432"/>
        <v>0</v>
      </c>
      <c r="Q712" s="217">
        <f t="shared" si="432"/>
        <v>0</v>
      </c>
      <c r="R712" s="217">
        <f t="shared" si="432"/>
        <v>0</v>
      </c>
      <c r="S712" s="217">
        <f t="shared" si="432"/>
        <v>0</v>
      </c>
      <c r="T712" s="217">
        <f t="shared" si="432"/>
        <v>0</v>
      </c>
      <c r="U712" s="217">
        <f t="shared" si="432"/>
        <v>0</v>
      </c>
      <c r="V712" s="217">
        <f t="shared" si="432"/>
        <v>0</v>
      </c>
      <c r="W712" s="217">
        <f t="shared" si="432"/>
        <v>0</v>
      </c>
      <c r="X712" s="217">
        <f t="shared" si="432"/>
        <v>0</v>
      </c>
      <c r="Y712" s="217">
        <f t="shared" si="432"/>
        <v>0</v>
      </c>
      <c r="Z712" s="217">
        <f t="shared" si="432"/>
        <v>0</v>
      </c>
      <c r="AA712" s="217">
        <f t="shared" si="432"/>
        <v>0</v>
      </c>
      <c r="AB712" s="217">
        <f t="shared" si="432"/>
        <v>0</v>
      </c>
      <c r="AC712" s="217">
        <f t="shared" si="432"/>
        <v>0</v>
      </c>
      <c r="AD712" s="217">
        <f t="shared" si="432"/>
        <v>0</v>
      </c>
      <c r="AE712" s="217">
        <f t="shared" si="432"/>
        <v>0</v>
      </c>
      <c r="AF712" s="217">
        <f t="shared" si="432"/>
        <v>0</v>
      </c>
      <c r="AG712" s="217">
        <f t="shared" si="432"/>
        <v>0</v>
      </c>
      <c r="AH712" s="217">
        <f t="shared" si="432"/>
        <v>0</v>
      </c>
      <c r="AI712" s="217">
        <f t="shared" si="432"/>
        <v>0</v>
      </c>
      <c r="AJ712" s="217">
        <f t="shared" si="432"/>
        <v>0</v>
      </c>
      <c r="AK712" s="217">
        <f t="shared" si="432"/>
        <v>0</v>
      </c>
      <c r="AL712" s="217">
        <f t="shared" si="432"/>
        <v>0</v>
      </c>
      <c r="AM712" s="217">
        <f t="shared" si="432"/>
        <v>0</v>
      </c>
      <c r="AN712" s="217">
        <f t="shared" si="432"/>
        <v>0</v>
      </c>
      <c r="AO712" s="217">
        <f t="shared" si="432"/>
        <v>0</v>
      </c>
      <c r="AP712" s="217">
        <f t="shared" si="432"/>
        <v>0</v>
      </c>
    </row>
    <row r="713" spans="1:42" s="122" customFormat="1" x14ac:dyDescent="0.2">
      <c r="A713" s="4"/>
      <c r="B713" s="203"/>
    </row>
    <row r="714" spans="1:42" s="122" customFormat="1" x14ac:dyDescent="0.2">
      <c r="A714" s="4" t="s">
        <v>312</v>
      </c>
      <c r="B714" s="203"/>
    </row>
    <row r="715" spans="1:42" x14ac:dyDescent="0.2">
      <c r="A715" s="27" t="s">
        <v>313</v>
      </c>
      <c r="B715" s="217">
        <f>B604+B610+B616+B622+B654+B686</f>
        <v>0</v>
      </c>
      <c r="C715" s="217">
        <f t="shared" ref="C715:AP715" si="433">C604+C610+C616+C622+C654+C686</f>
        <v>0</v>
      </c>
      <c r="D715" s="217">
        <f t="shared" si="433"/>
        <v>0</v>
      </c>
      <c r="E715" s="217">
        <f t="shared" si="433"/>
        <v>0</v>
      </c>
      <c r="F715" s="217">
        <f t="shared" si="433"/>
        <v>0</v>
      </c>
      <c r="G715" s="217">
        <f t="shared" si="433"/>
        <v>0</v>
      </c>
      <c r="H715" s="217">
        <f t="shared" si="433"/>
        <v>0</v>
      </c>
      <c r="I715" s="217">
        <f t="shared" si="433"/>
        <v>0</v>
      </c>
      <c r="J715" s="217">
        <f t="shared" si="433"/>
        <v>0</v>
      </c>
      <c r="K715" s="217">
        <f t="shared" si="433"/>
        <v>0</v>
      </c>
      <c r="L715" s="217">
        <f t="shared" si="433"/>
        <v>0</v>
      </c>
      <c r="M715" s="217">
        <f t="shared" si="433"/>
        <v>0</v>
      </c>
      <c r="N715" s="217">
        <f t="shared" si="433"/>
        <v>0</v>
      </c>
      <c r="O715" s="217">
        <f t="shared" si="433"/>
        <v>0</v>
      </c>
      <c r="P715" s="217">
        <f t="shared" si="433"/>
        <v>0</v>
      </c>
      <c r="Q715" s="217">
        <f t="shared" si="433"/>
        <v>0</v>
      </c>
      <c r="R715" s="217">
        <f t="shared" si="433"/>
        <v>0</v>
      </c>
      <c r="S715" s="217">
        <f t="shared" si="433"/>
        <v>0</v>
      </c>
      <c r="T715" s="217">
        <f t="shared" si="433"/>
        <v>0</v>
      </c>
      <c r="U715" s="217">
        <f t="shared" si="433"/>
        <v>0</v>
      </c>
      <c r="V715" s="217">
        <f t="shared" si="433"/>
        <v>0</v>
      </c>
      <c r="W715" s="217">
        <f t="shared" si="433"/>
        <v>0</v>
      </c>
      <c r="X715" s="217">
        <f t="shared" si="433"/>
        <v>0</v>
      </c>
      <c r="Y715" s="217">
        <f t="shared" si="433"/>
        <v>0</v>
      </c>
      <c r="Z715" s="217">
        <f t="shared" si="433"/>
        <v>0</v>
      </c>
      <c r="AA715" s="217">
        <f t="shared" si="433"/>
        <v>0</v>
      </c>
      <c r="AB715" s="217">
        <f t="shared" si="433"/>
        <v>0</v>
      </c>
      <c r="AC715" s="217">
        <f t="shared" si="433"/>
        <v>0</v>
      </c>
      <c r="AD715" s="217">
        <f t="shared" si="433"/>
        <v>0</v>
      </c>
      <c r="AE715" s="217">
        <f t="shared" si="433"/>
        <v>0</v>
      </c>
      <c r="AF715" s="217">
        <f t="shared" si="433"/>
        <v>0</v>
      </c>
      <c r="AG715" s="217">
        <f t="shared" si="433"/>
        <v>0</v>
      </c>
      <c r="AH715" s="217">
        <f t="shared" si="433"/>
        <v>0</v>
      </c>
      <c r="AI715" s="217">
        <f t="shared" si="433"/>
        <v>0</v>
      </c>
      <c r="AJ715" s="217">
        <f t="shared" si="433"/>
        <v>0</v>
      </c>
      <c r="AK715" s="217">
        <f t="shared" si="433"/>
        <v>0</v>
      </c>
      <c r="AL715" s="217">
        <f t="shared" si="433"/>
        <v>0</v>
      </c>
      <c r="AM715" s="217">
        <f t="shared" si="433"/>
        <v>0</v>
      </c>
      <c r="AN715" s="217">
        <f t="shared" si="433"/>
        <v>0</v>
      </c>
      <c r="AO715" s="217">
        <f t="shared" si="433"/>
        <v>0</v>
      </c>
      <c r="AP715" s="217">
        <f t="shared" si="433"/>
        <v>0</v>
      </c>
    </row>
    <row r="716" spans="1:42" x14ac:dyDescent="0.2">
      <c r="A716" s="27" t="s">
        <v>312</v>
      </c>
      <c r="B716" s="213"/>
      <c r="C716" s="217">
        <f t="shared" ref="C716:AP716" si="434">IF(C$2&lt;=analysis_period,B715*reserves_interest/100,0)</f>
        <v>0</v>
      </c>
      <c r="D716" s="217">
        <f t="shared" si="434"/>
        <v>0</v>
      </c>
      <c r="E716" s="217">
        <f t="shared" si="434"/>
        <v>0</v>
      </c>
      <c r="F716" s="217">
        <f t="shared" si="434"/>
        <v>0</v>
      </c>
      <c r="G716" s="217">
        <f t="shared" si="434"/>
        <v>0</v>
      </c>
      <c r="H716" s="217">
        <f t="shared" si="434"/>
        <v>0</v>
      </c>
      <c r="I716" s="217">
        <f t="shared" si="434"/>
        <v>0</v>
      </c>
      <c r="J716" s="217">
        <f t="shared" si="434"/>
        <v>0</v>
      </c>
      <c r="K716" s="217">
        <f t="shared" si="434"/>
        <v>0</v>
      </c>
      <c r="L716" s="217">
        <f t="shared" si="434"/>
        <v>0</v>
      </c>
      <c r="M716" s="217">
        <f t="shared" si="434"/>
        <v>0</v>
      </c>
      <c r="N716" s="217">
        <f t="shared" si="434"/>
        <v>0</v>
      </c>
      <c r="O716" s="217">
        <f t="shared" si="434"/>
        <v>0</v>
      </c>
      <c r="P716" s="217">
        <f t="shared" si="434"/>
        <v>0</v>
      </c>
      <c r="Q716" s="217">
        <f t="shared" si="434"/>
        <v>0</v>
      </c>
      <c r="R716" s="217">
        <f t="shared" si="434"/>
        <v>0</v>
      </c>
      <c r="S716" s="217">
        <f t="shared" si="434"/>
        <v>0</v>
      </c>
      <c r="T716" s="217">
        <f t="shared" si="434"/>
        <v>0</v>
      </c>
      <c r="U716" s="217">
        <f t="shared" si="434"/>
        <v>0</v>
      </c>
      <c r="V716" s="217">
        <f t="shared" si="434"/>
        <v>0</v>
      </c>
      <c r="W716" s="217">
        <f t="shared" si="434"/>
        <v>0</v>
      </c>
      <c r="X716" s="217">
        <f t="shared" si="434"/>
        <v>0</v>
      </c>
      <c r="Y716" s="217">
        <f t="shared" si="434"/>
        <v>0</v>
      </c>
      <c r="Z716" s="217">
        <f t="shared" si="434"/>
        <v>0</v>
      </c>
      <c r="AA716" s="217">
        <f t="shared" si="434"/>
        <v>0</v>
      </c>
      <c r="AB716" s="217">
        <f t="shared" si="434"/>
        <v>0</v>
      </c>
      <c r="AC716" s="217">
        <f t="shared" si="434"/>
        <v>0</v>
      </c>
      <c r="AD716" s="217">
        <f t="shared" si="434"/>
        <v>0</v>
      </c>
      <c r="AE716" s="217">
        <f t="shared" si="434"/>
        <v>0</v>
      </c>
      <c r="AF716" s="217">
        <f t="shared" si="434"/>
        <v>0</v>
      </c>
      <c r="AG716" s="217">
        <f t="shared" si="434"/>
        <v>0</v>
      </c>
      <c r="AH716" s="217">
        <f t="shared" si="434"/>
        <v>0</v>
      </c>
      <c r="AI716" s="217">
        <f t="shared" si="434"/>
        <v>0</v>
      </c>
      <c r="AJ716" s="217">
        <f t="shared" si="434"/>
        <v>0</v>
      </c>
      <c r="AK716" s="217">
        <f t="shared" si="434"/>
        <v>0</v>
      </c>
      <c r="AL716" s="217">
        <f t="shared" si="434"/>
        <v>0</v>
      </c>
      <c r="AM716" s="217">
        <f t="shared" si="434"/>
        <v>0</v>
      </c>
      <c r="AN716" s="217">
        <f t="shared" si="434"/>
        <v>0</v>
      </c>
      <c r="AO716" s="217">
        <f t="shared" si="434"/>
        <v>0</v>
      </c>
      <c r="AP716" s="217">
        <f t="shared" si="434"/>
        <v>0</v>
      </c>
    </row>
  </sheetData>
  <mergeCells count="4">
    <mergeCell ref="G245:J245"/>
    <mergeCell ref="K245:L245"/>
    <mergeCell ref="G381:J381"/>
    <mergeCell ref="K381:L381"/>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6" t="s">
        <v>236</v>
      </c>
      <c r="B1" s="307"/>
      <c r="C1" s="308"/>
      <c r="D1" s="307"/>
      <c r="E1" s="338"/>
      <c r="F1" s="338"/>
      <c r="G1" s="339"/>
    </row>
    <row r="2" spans="1:7" s="1" customFormat="1" ht="12.75" x14ac:dyDescent="0.2">
      <c r="A2" s="2" t="s">
        <v>77</v>
      </c>
      <c r="B2" s="3" t="s">
        <v>44</v>
      </c>
      <c r="C2" s="3" t="s">
        <v>45</v>
      </c>
      <c r="D2" s="3" t="s">
        <v>46</v>
      </c>
      <c r="E2" s="3" t="s">
        <v>47</v>
      </c>
      <c r="F2" s="3" t="s">
        <v>48</v>
      </c>
      <c r="G2" s="340"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191</v>
      </c>
      <c r="B43" s="130"/>
      <c r="C43" s="130"/>
      <c r="D43" s="130"/>
      <c r="E43" s="130"/>
      <c r="F43" s="130"/>
      <c r="G43" s="130"/>
    </row>
    <row r="44" spans="1:7" x14ac:dyDescent="0.25">
      <c r="A44" s="130" t="s">
        <v>94</v>
      </c>
      <c r="B44" s="130"/>
      <c r="C44" s="130"/>
      <c r="D44" s="130"/>
      <c r="E44" s="130"/>
      <c r="F44" s="130"/>
      <c r="G44" s="130"/>
    </row>
    <row r="45" spans="1:7" x14ac:dyDescent="0.25">
      <c r="A45" s="378" t="s">
        <v>334</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AnnualCapacityRevenue</vt:lpstr>
      <vt:lpstr>AnnualCurtailmentRevenue</vt:lpstr>
      <vt:lpstr>AnnualLandLease</vt:lpstr>
      <vt:lpstr>AnnualOMCapacity</vt:lpstr>
      <vt:lpstr>AnnualOMFixed</vt:lpstr>
      <vt:lpstr>AnnualOMProduction</vt:lpstr>
      <vt:lpstr>AnnualPBIFederal</vt:lpstr>
      <vt:lpstr>AnnualPBIOther</vt:lpstr>
      <vt:lpstr>AnnualPBIState</vt:lpstr>
      <vt:lpstr>AnnualPBIUtility</vt:lpstr>
      <vt:lpstr>AnnualPPAPrice</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GrossRevenue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RevenueSelfConsumption</vt:lpstr>
      <vt:lpstr>sales_tax_rate</vt:lpstr>
      <vt:lpstr>salvage_percentage</vt:lpstr>
      <vt:lpstr>state_tax_rate</vt:lpstr>
      <vt:lpstr>StorageCosts</vt:lpstr>
      <vt:lpstr>StorageDischarge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2022-02-16T00:24:27Z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