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Inputs!$B$38</definedName>
    <definedName name="annual_fuel_usage">Inputs!$B$18</definedName>
    <definedName name="AnnualEnergy">Inputs!$B$137</definedName>
    <definedName name="AnnualPPAPrice">Inputs!$B$138</definedName>
    <definedName name="cbi_fed_amount">Inputs!$B$115</definedName>
    <definedName name="cbi_fed_deprbas_fed">Inputs!$F$115</definedName>
    <definedName name="cbi_fed_deprbas_sta">Inputs!$G$115</definedName>
    <definedName name="cbi_fed_maxvalue">Inputs!$C$115</definedName>
    <definedName name="cbi_fed_tax_fed">Inputs!$D$115</definedName>
    <definedName name="cbi_fed_tax_sta">Inputs!$E$115</definedName>
    <definedName name="cbi_oth_amount">Inputs!$B$118</definedName>
    <definedName name="cbi_oth_deprbas_fed">Inputs!$F$118</definedName>
    <definedName name="cbi_oth_deprbas_sta">Inputs!$G$118</definedName>
    <definedName name="cbi_oth_maxvalue">Inputs!$C$118</definedName>
    <definedName name="cbi_oth_tax_fed">Inputs!$D$118</definedName>
    <definedName name="cbi_oth_tax_sta">Inputs!$E$118</definedName>
    <definedName name="cbi_sta_amount">Inputs!$B$116</definedName>
    <definedName name="cbi_sta_deprbas_fed">Inputs!$F$116</definedName>
    <definedName name="cbi_sta_deprbas_sta">Inputs!$G$116</definedName>
    <definedName name="cbi_sta_maxvalue">Inputs!$C$116</definedName>
    <definedName name="cbi_sta_tax_fed">Inputs!$D$116</definedName>
    <definedName name="cbi_sta_tax_sta">Inputs!$E$116</definedName>
    <definedName name="cbi_uti_amount">Inputs!$B$117</definedName>
    <definedName name="cbi_uti_deprbas_fed">Inputs!$F$117</definedName>
    <definedName name="cbi_uti_deprbas_sta">Inputs!$G$117</definedName>
    <definedName name="cbi_uti_maxvalue">Inputs!$C$117</definedName>
    <definedName name="cbi_uti_tax_fed">Inputs!$D$117</definedName>
    <definedName name="cbi_uti_tax_sta">Inputs!$E$117</definedName>
    <definedName name="const_per_interest_rate1">Inputs!$E$71</definedName>
    <definedName name="const_per_interest_rate2">Inputs!$E$72</definedName>
    <definedName name="const_per_interest_rate3">Inputs!$E$73</definedName>
    <definedName name="const_per_interest_rate4">Inputs!$E$74</definedName>
    <definedName name="const_per_interest_rate5">Inputs!$E$75</definedName>
    <definedName name="const_per_months1">Inputs!$D$71</definedName>
    <definedName name="const_per_months2">Inputs!$D$72</definedName>
    <definedName name="const_per_months3">Inputs!$D$73</definedName>
    <definedName name="const_per_months4">Inputs!$D$74</definedName>
    <definedName name="const_per_months5">Inputs!$D$75</definedName>
    <definedName name="const_per_percent1">Inputs!$B$71</definedName>
    <definedName name="const_per_percent2">Inputs!$B$72</definedName>
    <definedName name="const_per_percent3">Inputs!$B$73</definedName>
    <definedName name="const_per_percent4">Inputs!$B$74</definedName>
    <definedName name="const_per_percent5">Inputs!$B$75</definedName>
    <definedName name="const_per_upfront_rate1">Inputs!$C$71</definedName>
    <definedName name="const_per_upfront_rate2">Inputs!$C$72</definedName>
    <definedName name="const_per_upfront_rate3">Inputs!$C$73</definedName>
    <definedName name="const_per_upfront_rate4">Inputs!$C$74</definedName>
    <definedName name="const_per_upfront_rate5">Inputs!$C$75</definedName>
    <definedName name="construction_financing_cost">Inputs!$B$67</definedName>
    <definedName name="cost_debt_closing">Inputs!$B$60</definedName>
    <definedName name="cost_debt_fee">Inputs!$B$61</definedName>
    <definedName name="cost_other_financing">Inputs!$B$64</definedName>
    <definedName name="depr_alloc_macrs_15_percent">Inputs!$B$128</definedName>
    <definedName name="depr_alloc_macrs_5_percent">Inputs!$B$127</definedName>
    <definedName name="depr_alloc_sl_15_percent">Inputs!$B$130</definedName>
    <definedName name="depr_alloc_sl_20_percent">Inputs!$B$131</definedName>
    <definedName name="depr_alloc_sl_39_percent">Inputs!$B$132</definedName>
    <definedName name="depr_alloc_sl_5_percent">Inputs!$B$129</definedName>
    <definedName name="depr_bonus_fed">Inputs!$C$133</definedName>
    <definedName name="depr_bonus_fed_macrs_15">Inputs!$C$128</definedName>
    <definedName name="depr_bonus_fed_macrs_5">Inputs!$C$127</definedName>
    <definedName name="depr_bonus_fed_sl_15">Inputs!$C$130</definedName>
    <definedName name="depr_bonus_fed_sl_20">Inputs!$C$131</definedName>
    <definedName name="depr_bonus_fed_sl_39">Inputs!$C$132</definedName>
    <definedName name="depr_bonus_fed_sl_5">Inputs!$C$129</definedName>
    <definedName name="depr_bonus_sta">Inputs!$D$133</definedName>
    <definedName name="depr_bonus_sta_macrs_15">Inputs!$D$128</definedName>
    <definedName name="depr_bonus_sta_macrs_5">Inputs!$D$127</definedName>
    <definedName name="depr_bonus_sta_sl_15">Inputs!$D$130</definedName>
    <definedName name="depr_bonus_sta_sl_20">Inputs!$D$131</definedName>
    <definedName name="depr_bonus_sta_sl_39">Inputs!$D$132</definedName>
    <definedName name="depr_bonus_sta_sl_5">Inputs!$D$129</definedName>
    <definedName name="depr_itc_fed_macrs_15">Inputs!$E$128</definedName>
    <definedName name="depr_itc_fed_macrs_5">Inputs!$E$127</definedName>
    <definedName name="depr_itc_fed_sl_15">Inputs!$E$130</definedName>
    <definedName name="depr_itc_fed_sl_20">Inputs!$E$131</definedName>
    <definedName name="depr_itc_fed_sl_39">Inputs!$E$132</definedName>
    <definedName name="depr_itc_fed_sl_5">Inputs!$E$129</definedName>
    <definedName name="depr_itc_sta_macrs_15">Inputs!$F$128</definedName>
    <definedName name="depr_itc_sta_macrs_5">Inputs!$F$127</definedName>
    <definedName name="depr_itc_sta_sl_15">Inputs!$F$130</definedName>
    <definedName name="depr_itc_sta_sl_20">Inputs!$F$131</definedName>
    <definedName name="depr_itc_sta_sl_39">Inputs!$F$132</definedName>
    <definedName name="depr_itc_sta_sl_5">Inputs!$F$129</definedName>
    <definedName name="dscr">Inputs!$B$57</definedName>
    <definedName name="dscr_reserve_months">Inputs!$B$81</definedName>
    <definedName name="equip_reserve_depr_fed">Inputs!$B$87</definedName>
    <definedName name="equip_reserve_depr_sta">Inputs!$B$88</definedName>
    <definedName name="equip1_reserve_cost">Inputs!$B$83</definedName>
    <definedName name="equip1_reserve_freq">Inputs!$D$83</definedName>
    <definedName name="equip2_reserve_cost">Inputs!$B$84</definedName>
    <definedName name="equip2_reserve_freq">Inputs!$D$84</definedName>
    <definedName name="equip3_reserve_cost">Inputs!$B$85</definedName>
    <definedName name="equip3_reserve_freq">Inputs!$D$85</definedName>
    <definedName name="federal_tax_rate">Inputs!$B$43</definedName>
    <definedName name="ibi_fed_amount">Inputs!$B$105</definedName>
    <definedName name="ibi_fed_amount_deprbas_fed">Inputs!$F$105</definedName>
    <definedName name="ibi_fed_amount_deprbas_sta">Inputs!$G$105</definedName>
    <definedName name="ibi_fed_amount_tax_fed">Inputs!$D$105</definedName>
    <definedName name="ibi_fed_amount_tax_sta">Inputs!$E$105</definedName>
    <definedName name="ibi_fed_percent">Inputs!$B$110</definedName>
    <definedName name="ibi_fed_percent_deprbas_fed">Inputs!$F$110</definedName>
    <definedName name="ibi_fed_percent_deprbas_sta">Inputs!$G$110</definedName>
    <definedName name="ibi_fed_percent_maxvalue">Inputs!$C$110</definedName>
    <definedName name="ibi_fed_percent_tax_fed">Inputs!$D$110</definedName>
    <definedName name="ibi_fed_percent_tax_sta">Inputs!$E$110</definedName>
    <definedName name="ibi_oth_amount">Inputs!$B$108</definedName>
    <definedName name="ibi_oth_amount_deprbas_fed">Inputs!$F$108</definedName>
    <definedName name="ibi_oth_amount_deprbas_sta">Inputs!$G$108</definedName>
    <definedName name="ibi_oth_amount_tax_fed">Inputs!$D$108</definedName>
    <definedName name="ibi_oth_amount_tax_sta">Inputs!$E$108</definedName>
    <definedName name="ibi_oth_percent">Inputs!$B$113</definedName>
    <definedName name="ibi_oth_percent_deprbas_fed">Inputs!$F$113</definedName>
    <definedName name="ibi_oth_percent_deprbas_sta">Inputs!$G$113</definedName>
    <definedName name="ibi_oth_percent_maxvalue">Inputs!$C$113</definedName>
    <definedName name="ibi_oth_percent_tax_fed">Inputs!$D$113</definedName>
    <definedName name="ibi_oth_percent_tax_sta">Inputs!$E$113</definedName>
    <definedName name="ibi_sta_amount">Inputs!$B$106</definedName>
    <definedName name="ibi_sta_amount_deprbas_fed">Inputs!$F$106</definedName>
    <definedName name="ibi_sta_amount_deprbas_sta">Inputs!$G$106</definedName>
    <definedName name="ibi_sta_amount_tax_fed">Inputs!$D$106</definedName>
    <definedName name="ibi_sta_amount_tax_sta">Inputs!$E$106</definedName>
    <definedName name="ibi_sta_percent">Inputs!$B$111</definedName>
    <definedName name="ibi_sta_percent_deprbas_fed">Inputs!$F$111</definedName>
    <definedName name="ibi_sta_percent_deprbas_sta">Inputs!$G$111</definedName>
    <definedName name="ibi_sta_percent_maxvalue">Inputs!$C$111</definedName>
    <definedName name="ibi_sta_percent_tax_fed">Inputs!$D$111</definedName>
    <definedName name="ibi_sta_percent_tax_sta">Inputs!$E$111</definedName>
    <definedName name="ibi_uti_amount">Inputs!$B$107</definedName>
    <definedName name="ibi_uti_amount_deprbas_fed">Inputs!$F$107</definedName>
    <definedName name="ibi_uti_amount_deprbas_sta">Inputs!$G$107</definedName>
    <definedName name="ibi_uti_amount_tax_fed">Inputs!$D$107</definedName>
    <definedName name="ibi_uti_amount_tax_sta">Inputs!$E$107</definedName>
    <definedName name="ibi_uti_percent">Inputs!$B$112</definedName>
    <definedName name="ibi_uti_percent_deprbas_fed">Inputs!$F$112</definedName>
    <definedName name="ibi_uti_percent_deprbas_sta">Inputs!$G$112</definedName>
    <definedName name="ibi_uti_percent_maxvalue">Inputs!$C$112</definedName>
    <definedName name="ibi_uti_percent_tax_fed">Inputs!$D$112</definedName>
    <definedName name="ibi_uti_percent_tax_sta">Inputs!$E$112</definedName>
    <definedName name="inflation_rate">Inputs!$B$39</definedName>
    <definedName name="insurance_rate">Inputs!$B$46</definedName>
    <definedName name="IRRTarget">Inputs!$B$33</definedName>
    <definedName name="IRRTargetYear">Inputs!$B$34</definedName>
    <definedName name="itc_fed_amount">Inputs!$B$93</definedName>
    <definedName name="itc_fed_amount_deprbas_fed">Inputs!$D$93</definedName>
    <definedName name="itc_fed_amount_deprbas_sta">Inputs!$E$93</definedName>
    <definedName name="itc_fed_percent">Inputs!$B$96</definedName>
    <definedName name="itc_fed_percent_deprbas_fed">Inputs!$D$96</definedName>
    <definedName name="itc_fed_percent_deprbas_sta">Inputs!$E$96</definedName>
    <definedName name="itc_fed_percent_maxvalue">Inputs!$C$96</definedName>
    <definedName name="itc_sta_amount">Inputs!$B$94</definedName>
    <definedName name="itc_sta_amount_deprbas_fed">Inputs!$D$94</definedName>
    <definedName name="itc_sta_amount_deprbas_sta">Inputs!$E$94</definedName>
    <definedName name="itc_sta_percent">Inputs!$B$97</definedName>
    <definedName name="itc_sta_percent_deprbas_fed">Inputs!$D$97</definedName>
    <definedName name="itc_sta_percent_deprbas_sta">Inputs!$E$97</definedName>
    <definedName name="itc_sta_percent_maxvalue">Inputs!$C$97</definedName>
    <definedName name="months_working_reserve">Inputs!$B$80</definedName>
    <definedName name="NominalDiscountRate">Inputs!$B$41</definedName>
    <definedName name="om_capacity">Inputs!$B$11</definedName>
    <definedName name="om_capacity_escal">Inputs!$B$12</definedName>
    <definedName name="om_fixed">Inputs!$B$9</definedName>
    <definedName name="om_fixed_escal">Inputs!$B$10</definedName>
    <definedName name="om_fuel_cost">Inputs!$B$20</definedName>
    <definedName name="om_fuel_cost_escal">Inputs!$B$21</definedName>
    <definedName name="om_opt_fuel_1_cost">Inputs!$B$24</definedName>
    <definedName name="om_opt_fuel_1_cost_escal">Inputs!$B$25</definedName>
    <definedName name="om_opt_fuel_1_usage">Inputs!$B$23</definedName>
    <definedName name="om_opt_fuel_2_cost">Inputs!$B$28</definedName>
    <definedName name="om_opt_fuel_2_cost_escal">Inputs!$B$29</definedName>
    <definedName name="om_opt_fuel_2_usage">Inputs!$B$27</definedName>
    <definedName name="om_production">Inputs!$B$13</definedName>
    <definedName name="om_production_escal">Inputs!$B$14</definedName>
    <definedName name="pbi_fed_amount">Inputs!$B$120</definedName>
    <definedName name="pbi_fed_escal">Inputs!$D$120</definedName>
    <definedName name="pbi_fed_for_ds">Inputs!$G$120</definedName>
    <definedName name="pbi_fed_tax_fed">Inputs!$E$120</definedName>
    <definedName name="pbi_fed_tax_sta">Inputs!$F$120</definedName>
    <definedName name="pbi_fed_term">Inputs!$C$120</definedName>
    <definedName name="pbi_oth_amount">Inputs!$B$123</definedName>
    <definedName name="pbi_oth_escal">Inputs!$D$123</definedName>
    <definedName name="pbi_oth_for_ds">Inputs!$G$123</definedName>
    <definedName name="pbi_oth_tax_fed">Inputs!$E$123</definedName>
    <definedName name="pbi_oth_tax_sta">Inputs!$F$123</definedName>
    <definedName name="pbi_oth_term">Inputs!$C$123</definedName>
    <definedName name="pbi_sta_amount">Inputs!$B$121</definedName>
    <definedName name="pbi_sta_escal">Inputs!$D$121</definedName>
    <definedName name="pbi_sta_for_ds">Inputs!$G$121</definedName>
    <definedName name="pbi_sta_tax_fed">Inputs!$E$121</definedName>
    <definedName name="pbi_sta_tax_sta">Inputs!$F$121</definedName>
    <definedName name="pbi_sta_term">Inputs!$C$121</definedName>
    <definedName name="pbi_uti_amount">Inputs!$B$122</definedName>
    <definedName name="pbi_uti_escal">Inputs!$D$122</definedName>
    <definedName name="pbi_uti_for_ds">Inputs!$G$122</definedName>
    <definedName name="pbi_uti_tax_fed">Inputs!$E$122</definedName>
    <definedName name="pbi_uti_tax_sta">Inputs!$F$122</definedName>
    <definedName name="pbi_uti_term">Inputs!$C$122</definedName>
    <definedName name="ppa_escalation">Inputs!$B$36</definedName>
    <definedName name="PPAPriceInput">Inputs!$B$35</definedName>
    <definedName name="prop_tax_assessed_decline">Inputs!$B$50</definedName>
    <definedName name="prop_tax_cost_assessed_percent">Inputs!$B$48</definedName>
    <definedName name="property_tax_rate">Inputs!$B$51</definedName>
    <definedName name="PropertyTaxAssessedValue">Inputs!$B$49</definedName>
    <definedName name="ptc_fed_amount">Inputs!$B$99</definedName>
    <definedName name="ptc_fed_escal">Inputs!$D$99</definedName>
    <definedName name="ptc_fed_term">Inputs!$C$99</definedName>
    <definedName name="ptc_sta_amount">Inputs!$B$100</definedName>
    <definedName name="ptc_sta_escal">Inputs!$D$100</definedName>
    <definedName name="ptc_sta_term">Inputs!$C$100</definedName>
    <definedName name="real_discount_rate">Inputs!$B$40</definedName>
    <definedName name="reserves_interest">Inputs!$B$79</definedName>
    <definedName name="sales_tax_rate">Inputs!$B$45</definedName>
    <definedName name="salvage_percentage">Inputs!$B$53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Inputs!$B$44</definedName>
    <definedName name="system_capacity">Inputs!$B$3</definedName>
    <definedName name="system_heat_rate">Inputs!$B$19</definedName>
    <definedName name="term_int_rate">Inputs!$B$59</definedName>
    <definedName name="term_tenor">Inputs!$B$58</definedName>
    <definedName name="total_installed_cost">Inputs!$B$6</definedName>
  </definedNames>
  <calcPr calcId="145621"/>
</workbook>
</file>

<file path=xl/calcChain.xml><?xml version="1.0" encoding="utf-8"?>
<calcChain xmlns="http://schemas.openxmlformats.org/spreadsheetml/2006/main">
  <c r="P224" i="7" l="1"/>
  <c r="P223" i="7"/>
  <c r="P222" i="7"/>
  <c r="P221" i="7"/>
  <c r="P220" i="7"/>
  <c r="P219" i="7"/>
  <c r="P357" i="7"/>
  <c r="P356" i="7"/>
  <c r="P355" i="7"/>
  <c r="P354" i="7"/>
  <c r="M352" i="7" l="1"/>
  <c r="B378" i="7"/>
  <c r="B377" i="7"/>
  <c r="B375" i="7"/>
  <c r="B242" i="7"/>
  <c r="B372" i="7"/>
  <c r="B371" i="7"/>
  <c r="B370" i="7"/>
  <c r="B369" i="7"/>
  <c r="B239" i="7"/>
  <c r="B238" i="7"/>
  <c r="B237" i="7"/>
  <c r="B245" i="7"/>
  <c r="B244"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E8" i="1" s="1"/>
  <c r="AO11" i="7"/>
  <c r="AK11" i="7"/>
  <c r="AG11" i="7"/>
  <c r="AC11" i="7"/>
  <c r="Y11" i="7"/>
  <c r="U11" i="7"/>
  <c r="Q11" i="7"/>
  <c r="AO5" i="7"/>
  <c r="AK5" i="7"/>
  <c r="AG5" i="7"/>
  <c r="AC5" i="7"/>
  <c r="Y5" i="7"/>
  <c r="Y10" i="7" s="1"/>
  <c r="U5" i="7"/>
  <c r="U10" i="7" s="1"/>
  <c r="Q5" i="7"/>
  <c r="Q10" i="7" s="1"/>
  <c r="M5" i="7"/>
  <c r="M10" i="7" s="1"/>
  <c r="I5" i="7"/>
  <c r="I10" i="7" s="1"/>
  <c r="E10" i="7"/>
  <c r="AK10" i="7" l="1"/>
  <c r="AK129" i="7"/>
  <c r="AP129" i="7"/>
  <c r="AB10" i="7"/>
  <c r="AB129" i="7"/>
  <c r="AD10" i="7"/>
  <c r="AD129" i="7"/>
  <c r="AO10" i="7"/>
  <c r="AO129" i="7"/>
  <c r="AH10" i="7"/>
  <c r="AH129" i="7"/>
  <c r="AI10" i="7"/>
  <c r="AI129" i="7"/>
  <c r="AC10" i="7"/>
  <c r="AC129" i="7"/>
  <c r="AE10" i="7"/>
  <c r="AE129" i="7"/>
  <c r="AF10" i="7"/>
  <c r="AF129" i="7"/>
  <c r="AM10" i="7"/>
  <c r="AM129" i="7"/>
  <c r="AN10" i="7"/>
  <c r="AN129" i="7"/>
  <c r="AG10" i="7"/>
  <c r="AG129" i="7"/>
  <c r="AJ10" i="7"/>
  <c r="AJ129" i="7"/>
  <c r="AL129" i="7"/>
  <c r="B570" i="7"/>
  <c r="B68" i="7"/>
  <c r="E9" i="1" l="1"/>
  <c r="B62" i="7"/>
  <c r="B60" i="7"/>
  <c r="P225" i="7" l="1"/>
  <c r="B134" i="1"/>
  <c r="B352" i="7" s="1"/>
  <c r="F75" i="1"/>
  <c r="F74" i="1"/>
  <c r="F73" i="1"/>
  <c r="F72" i="1"/>
  <c r="F71" i="1"/>
  <c r="B133" i="1" l="1"/>
  <c r="B357" i="7"/>
  <c r="B353" i="7"/>
  <c r="B222" i="7"/>
  <c r="B224" i="7"/>
  <c r="B220" i="7"/>
  <c r="B223" i="7"/>
  <c r="B356" i="7"/>
  <c r="B221" i="7"/>
  <c r="B355" i="7"/>
  <c r="B219" i="7"/>
  <c r="B354" i="7"/>
  <c r="G71" i="1"/>
  <c r="H71" i="1" s="1"/>
  <c r="G73" i="1"/>
  <c r="H73" i="1" s="1"/>
  <c r="G74" i="1"/>
  <c r="H74" i="1" s="1"/>
  <c r="G75" i="1"/>
  <c r="H75" i="1" s="1"/>
  <c r="G72" i="1"/>
  <c r="H72" i="1" s="1"/>
  <c r="F76" i="1"/>
  <c r="B358" i="7" l="1"/>
  <c r="G76" i="1"/>
  <c r="H76" i="1"/>
  <c r="B63" i="7" s="1"/>
  <c r="B41" i="1"/>
  <c r="B258" i="7" l="1"/>
  <c r="G42" i="4"/>
  <c r="G3" i="4"/>
  <c r="C512" i="7" l="1"/>
  <c r="C160" i="7" s="1"/>
  <c r="C513" i="7"/>
  <c r="C514" i="7"/>
  <c r="C162" i="7" s="1"/>
  <c r="C515" i="7"/>
  <c r="C505" i="7"/>
  <c r="B236" i="7" s="1"/>
  <c r="C506" i="7"/>
  <c r="C507" i="7"/>
  <c r="C156" i="7" s="1"/>
  <c r="C508" i="7"/>
  <c r="B243" i="7" l="1"/>
  <c r="B246" i="7" s="1"/>
  <c r="B376" i="7"/>
  <c r="C509" i="7"/>
  <c r="C516" i="7"/>
  <c r="C155" i="7"/>
  <c r="C157" i="7"/>
  <c r="C161" i="7"/>
  <c r="C163" i="7"/>
  <c r="C193" i="7"/>
  <c r="C195" i="7"/>
  <c r="C199" i="7"/>
  <c r="C201" i="7"/>
  <c r="C154" i="7"/>
  <c r="C194" i="7"/>
  <c r="C196" i="7"/>
  <c r="C200" i="7"/>
  <c r="C202" i="7"/>
  <c r="B82" i="7" l="1"/>
  <c r="C203" i="7"/>
  <c r="B54" i="1"/>
  <c r="B49" i="1"/>
  <c r="B366" i="7" l="1"/>
  <c r="B365" i="7"/>
  <c r="B364" i="7"/>
  <c r="B363" i="7"/>
  <c r="B233" i="7"/>
  <c r="B232" i="7"/>
  <c r="B231" i="7"/>
  <c r="B230"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37" i="7" l="1"/>
  <c r="C36" i="7"/>
  <c r="C38" i="7"/>
  <c r="C492" i="7"/>
  <c r="C486" i="7"/>
  <c r="C12" i="7"/>
  <c r="C128" i="7" s="1"/>
  <c r="C549" i="7"/>
  <c r="C22" i="7"/>
  <c r="C39" i="7" s="1"/>
  <c r="C638" i="7"/>
  <c r="C606" i="7"/>
  <c r="C574" i="7"/>
  <c r="C532" i="7"/>
  <c r="C528" i="7"/>
  <c r="C520" i="7"/>
  <c r="C524" i="7"/>
  <c r="C33" i="7"/>
  <c r="C29" i="7"/>
  <c r="C26" i="7"/>
  <c r="C19" i="7"/>
  <c r="C40" i="7"/>
  <c r="D2" i="7"/>
  <c r="D38" i="7" l="1"/>
  <c r="D37" i="7"/>
  <c r="D36" i="7"/>
  <c r="D492" i="7"/>
  <c r="D486" i="7"/>
  <c r="D549" i="7"/>
  <c r="D22" i="7"/>
  <c r="D39" i="7" s="1"/>
  <c r="D12" i="7"/>
  <c r="D128" i="7" s="1"/>
  <c r="D638" i="7"/>
  <c r="D606" i="7"/>
  <c r="D574" i="7"/>
  <c r="D524" i="7"/>
  <c r="D33" i="7"/>
  <c r="D29" i="7"/>
  <c r="D532" i="7"/>
  <c r="D528" i="7"/>
  <c r="D520" i="7"/>
  <c r="D19" i="7"/>
  <c r="D40" i="7"/>
  <c r="D26" i="7"/>
  <c r="E2" i="7"/>
  <c r="E38" i="7" l="1"/>
  <c r="E37" i="7"/>
  <c r="E36" i="7"/>
  <c r="E492" i="7"/>
  <c r="E486" i="7"/>
  <c r="E549" i="7"/>
  <c r="E22" i="7"/>
  <c r="E39" i="7" s="1"/>
  <c r="E12" i="7"/>
  <c r="E128" i="7" s="1"/>
  <c r="E638" i="7"/>
  <c r="E606" i="7"/>
  <c r="E574" i="7"/>
  <c r="E524" i="7"/>
  <c r="E33" i="7"/>
  <c r="E29" i="7"/>
  <c r="E532" i="7"/>
  <c r="E528" i="7"/>
  <c r="E520" i="7"/>
  <c r="E40" i="7"/>
  <c r="E26" i="7"/>
  <c r="E19" i="7"/>
  <c r="F2" i="7"/>
  <c r="C83" i="1"/>
  <c r="C85" i="1"/>
  <c r="C84" i="1"/>
  <c r="F38" i="7" l="1"/>
  <c r="F37" i="7"/>
  <c r="F36" i="7"/>
  <c r="F492" i="7"/>
  <c r="F486" i="7"/>
  <c r="F549" i="7"/>
  <c r="F22" i="7"/>
  <c r="F39" i="7" s="1"/>
  <c r="F12" i="7"/>
  <c r="F128" i="7" s="1"/>
  <c r="F606" i="7"/>
  <c r="F638" i="7"/>
  <c r="F574" i="7"/>
  <c r="F524" i="7"/>
  <c r="F33" i="7"/>
  <c r="F29" i="7"/>
  <c r="F532" i="7"/>
  <c r="F528" i="7"/>
  <c r="F520" i="7"/>
  <c r="F40" i="7"/>
  <c r="F26" i="7"/>
  <c r="F19" i="7"/>
  <c r="G2" i="7"/>
  <c r="AP564" i="7"/>
  <c r="G38" i="7" l="1"/>
  <c r="G37" i="7"/>
  <c r="G36" i="7"/>
  <c r="G492" i="7"/>
  <c r="G486" i="7"/>
  <c r="G549" i="7"/>
  <c r="G12" i="7"/>
  <c r="G128" i="7" s="1"/>
  <c r="G22" i="7"/>
  <c r="G39" i="7" s="1"/>
  <c r="G638" i="7"/>
  <c r="G606" i="7"/>
  <c r="G574" i="7"/>
  <c r="G532" i="7"/>
  <c r="G528" i="7"/>
  <c r="G520" i="7"/>
  <c r="G524" i="7"/>
  <c r="G33" i="7"/>
  <c r="G29" i="7"/>
  <c r="G26" i="7"/>
  <c r="G19" i="7"/>
  <c r="G40" i="7"/>
  <c r="H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182" i="7"/>
  <c r="G353" i="7"/>
  <c r="G354" i="7"/>
  <c r="G355" i="7"/>
  <c r="G356" i="7"/>
  <c r="G357" i="7"/>
  <c r="G221" i="7"/>
  <c r="G222" i="7"/>
  <c r="G223" i="7"/>
  <c r="G224" i="7"/>
  <c r="G220" i="7"/>
  <c r="H38" i="7" l="1"/>
  <c r="H37" i="7"/>
  <c r="H36" i="7"/>
  <c r="H492" i="7"/>
  <c r="H486" i="7"/>
  <c r="H549" i="7"/>
  <c r="H22" i="7"/>
  <c r="H39" i="7" s="1"/>
  <c r="H12" i="7"/>
  <c r="H128" i="7" s="1"/>
  <c r="H638" i="7"/>
  <c r="H574" i="7"/>
  <c r="H606" i="7"/>
  <c r="H524" i="7"/>
  <c r="H33" i="7"/>
  <c r="H29" i="7"/>
  <c r="H532" i="7"/>
  <c r="H528" i="7"/>
  <c r="H520" i="7"/>
  <c r="H19" i="7"/>
  <c r="H40" i="7"/>
  <c r="H26" i="7"/>
  <c r="I2" i="7"/>
  <c r="A651" i="7"/>
  <c r="A652" i="7" s="1"/>
  <c r="A653" i="7" s="1"/>
  <c r="A654" i="7" s="1"/>
  <c r="A655" i="7" s="1"/>
  <c r="A656" i="7" s="1"/>
  <c r="A657" i="7" s="1"/>
  <c r="A658" i="7" s="1"/>
  <c r="A659" i="7" s="1"/>
  <c r="A639" i="7"/>
  <c r="H639" i="7" s="1"/>
  <c r="B634" i="7"/>
  <c r="C631" i="7" s="1"/>
  <c r="A619" i="7"/>
  <c r="A620" i="7" s="1"/>
  <c r="A621" i="7" s="1"/>
  <c r="A622" i="7" s="1"/>
  <c r="A623" i="7" s="1"/>
  <c r="A624" i="7" s="1"/>
  <c r="A625" i="7" s="1"/>
  <c r="A626" i="7" s="1"/>
  <c r="A627" i="7" s="1"/>
  <c r="A607" i="7"/>
  <c r="H607" i="7" s="1"/>
  <c r="B602" i="7"/>
  <c r="C599" i="7" s="1"/>
  <c r="A587" i="7"/>
  <c r="A588" i="7" s="1"/>
  <c r="A589" i="7" s="1"/>
  <c r="A590" i="7" s="1"/>
  <c r="A591" i="7" s="1"/>
  <c r="A592" i="7" s="1"/>
  <c r="A593" i="7" s="1"/>
  <c r="A594" i="7" s="1"/>
  <c r="A595" i="7" s="1"/>
  <c r="A575" i="7"/>
  <c r="H575" i="7" s="1"/>
  <c r="C567" i="7"/>
  <c r="A531" i="7"/>
  <c r="A527" i="7"/>
  <c r="A523" i="7"/>
  <c r="A519" i="7"/>
  <c r="A515" i="7"/>
  <c r="A245" i="7" s="1"/>
  <c r="A514" i="7"/>
  <c r="A244" i="7" s="1"/>
  <c r="A513" i="7"/>
  <c r="A243" i="7" s="1"/>
  <c r="A512" i="7"/>
  <c r="A242" i="7" s="1"/>
  <c r="A508" i="7"/>
  <c r="A239" i="7" s="1"/>
  <c r="A507" i="7"/>
  <c r="A238" i="7" s="1"/>
  <c r="A506" i="7"/>
  <c r="A237" i="7" s="1"/>
  <c r="A505" i="7"/>
  <c r="A236" i="7" s="1"/>
  <c r="A504" i="7"/>
  <c r="A235" i="7" s="1"/>
  <c r="C502" i="7"/>
  <c r="A502" i="7"/>
  <c r="A233" i="7" s="1"/>
  <c r="C501" i="7"/>
  <c r="A501" i="7"/>
  <c r="A232" i="7" s="1"/>
  <c r="C500" i="7"/>
  <c r="A500" i="7"/>
  <c r="A231" i="7" s="1"/>
  <c r="C499" i="7"/>
  <c r="A499" i="7"/>
  <c r="A230" i="7" s="1"/>
  <c r="A498" i="7"/>
  <c r="A229" i="7" s="1"/>
  <c r="K358" i="7"/>
  <c r="K225" i="7"/>
  <c r="A472" i="7"/>
  <c r="A473" i="7" s="1"/>
  <c r="A474" i="7" s="1"/>
  <c r="A475" i="7" s="1"/>
  <c r="A476" i="7" s="1"/>
  <c r="A477" i="7" s="1"/>
  <c r="A478" i="7" s="1"/>
  <c r="A479" i="7" s="1"/>
  <c r="A480" i="7" s="1"/>
  <c r="A460" i="7"/>
  <c r="A461" i="7" s="1"/>
  <c r="A462" i="7" s="1"/>
  <c r="A463" i="7" s="1"/>
  <c r="A464" i="7" s="1"/>
  <c r="A465" i="7" s="1"/>
  <c r="A466" i="7" s="1"/>
  <c r="A467" i="7" s="1"/>
  <c r="A468" i="7" s="1"/>
  <c r="A446" i="7"/>
  <c r="A447" i="7" s="1"/>
  <c r="A448" i="7" s="1"/>
  <c r="A449" i="7" s="1"/>
  <c r="A450" i="7" s="1"/>
  <c r="A451" i="7" s="1"/>
  <c r="A452" i="7" s="1"/>
  <c r="A453" i="7" s="1"/>
  <c r="A454" i="7" s="1"/>
  <c r="A434" i="7"/>
  <c r="A435" i="7" s="1"/>
  <c r="A436" i="7" s="1"/>
  <c r="A437" i="7" s="1"/>
  <c r="A438" i="7" s="1"/>
  <c r="A439" i="7" s="1"/>
  <c r="A440" i="7" s="1"/>
  <c r="A441" i="7" s="1"/>
  <c r="A442" i="7" s="1"/>
  <c r="A420" i="7"/>
  <c r="A421" i="7" s="1"/>
  <c r="A422" i="7" s="1"/>
  <c r="A423" i="7" s="1"/>
  <c r="A424" i="7" s="1"/>
  <c r="A425" i="7" s="1"/>
  <c r="A426" i="7" s="1"/>
  <c r="A427" i="7" s="1"/>
  <c r="A428" i="7" s="1"/>
  <c r="A408" i="7"/>
  <c r="A409" i="7" s="1"/>
  <c r="A410" i="7" s="1"/>
  <c r="A411" i="7" s="1"/>
  <c r="A412" i="7" s="1"/>
  <c r="A413" i="7" s="1"/>
  <c r="A414" i="7" s="1"/>
  <c r="A415" i="7" s="1"/>
  <c r="A416" i="7" s="1"/>
  <c r="B402" i="7"/>
  <c r="B401" i="7"/>
  <c r="A380" i="7"/>
  <c r="A338" i="7"/>
  <c r="A339" i="7" s="1"/>
  <c r="A340" i="7" s="1"/>
  <c r="A341" i="7" s="1"/>
  <c r="A342" i="7" s="1"/>
  <c r="A343" i="7" s="1"/>
  <c r="A344" i="7" s="1"/>
  <c r="A345" i="7" s="1"/>
  <c r="A346" i="7" s="1"/>
  <c r="A326" i="7"/>
  <c r="A327" i="7" s="1"/>
  <c r="A328" i="7" s="1"/>
  <c r="A329" i="7" s="1"/>
  <c r="A330" i="7" s="1"/>
  <c r="A331" i="7" s="1"/>
  <c r="A332" i="7" s="1"/>
  <c r="A333" i="7" s="1"/>
  <c r="A334" i="7" s="1"/>
  <c r="A312" i="7"/>
  <c r="A313" i="7" s="1"/>
  <c r="A314" i="7" s="1"/>
  <c r="A315" i="7" s="1"/>
  <c r="A316" i="7" s="1"/>
  <c r="A317" i="7" s="1"/>
  <c r="A318" i="7" s="1"/>
  <c r="A319" i="7" s="1"/>
  <c r="A320" i="7" s="1"/>
  <c r="A300" i="7"/>
  <c r="A301" i="7" s="1"/>
  <c r="A302" i="7" s="1"/>
  <c r="A303" i="7" s="1"/>
  <c r="A304" i="7" s="1"/>
  <c r="A305" i="7" s="1"/>
  <c r="A306" i="7" s="1"/>
  <c r="A307" i="7" s="1"/>
  <c r="A308" i="7" s="1"/>
  <c r="A286" i="7"/>
  <c r="A287" i="7" s="1"/>
  <c r="A288" i="7" s="1"/>
  <c r="A289" i="7" s="1"/>
  <c r="A290" i="7" s="1"/>
  <c r="A291" i="7" s="1"/>
  <c r="A292" i="7" s="1"/>
  <c r="A293" i="7" s="1"/>
  <c r="A294" i="7" s="1"/>
  <c r="A275" i="7"/>
  <c r="A276" i="7" s="1"/>
  <c r="A277" i="7" s="1"/>
  <c r="A278" i="7" s="1"/>
  <c r="A279" i="7" s="1"/>
  <c r="A280" i="7" s="1"/>
  <c r="A281" i="7" s="1"/>
  <c r="A282" i="7" s="1"/>
  <c r="A283" i="7" s="1"/>
  <c r="B269" i="7"/>
  <c r="B268" i="7"/>
  <c r="A246" i="7"/>
  <c r="A241" i="7"/>
  <c r="A240" i="7"/>
  <c r="A234" i="7"/>
  <c r="A228" i="7"/>
  <c r="A224" i="7"/>
  <c r="A357" i="7" s="1"/>
  <c r="A223" i="7"/>
  <c r="A356" i="7" s="1"/>
  <c r="A222" i="7"/>
  <c r="A355" i="7" s="1"/>
  <c r="A221" i="7"/>
  <c r="A354" i="7" s="1"/>
  <c r="A220" i="7"/>
  <c r="A353" i="7" s="1"/>
  <c r="A219" i="7"/>
  <c r="A352" i="7" s="1"/>
  <c r="A204" i="7"/>
  <c r="A198" i="7"/>
  <c r="A192" i="7"/>
  <c r="A186" i="7"/>
  <c r="A185" i="7"/>
  <c r="A165" i="7"/>
  <c r="A159" i="7"/>
  <c r="A153" i="7"/>
  <c r="A147" i="7"/>
  <c r="A146" i="7"/>
  <c r="B114" i="7"/>
  <c r="B113" i="7"/>
  <c r="B110" i="7"/>
  <c r="B109" i="7"/>
  <c r="AP93" i="7"/>
  <c r="AP101" i="7" s="1"/>
  <c r="AO93" i="7"/>
  <c r="AN93" i="7"/>
  <c r="AN101" i="7" s="1"/>
  <c r="AM93" i="7"/>
  <c r="AL93" i="7"/>
  <c r="AL101" i="7" s="1"/>
  <c r="AK93" i="7"/>
  <c r="AJ93" i="7"/>
  <c r="AJ101" i="7" s="1"/>
  <c r="AI93" i="7"/>
  <c r="AH93" i="7"/>
  <c r="AH101" i="7" s="1"/>
  <c r="AG93" i="7"/>
  <c r="AF93" i="7"/>
  <c r="AF101" i="7" s="1"/>
  <c r="AE93" i="7"/>
  <c r="AD93" i="7"/>
  <c r="AD101" i="7" s="1"/>
  <c r="AC93" i="7"/>
  <c r="AB93" i="7"/>
  <c r="AB101" i="7" s="1"/>
  <c r="AA93" i="7"/>
  <c r="Z93" i="7"/>
  <c r="Z101" i="7" s="1"/>
  <c r="Y93" i="7"/>
  <c r="X93" i="7"/>
  <c r="X101" i="7" s="1"/>
  <c r="W93" i="7"/>
  <c r="V93" i="7"/>
  <c r="V101" i="7" s="1"/>
  <c r="U93" i="7"/>
  <c r="T93" i="7"/>
  <c r="T101" i="7" s="1"/>
  <c r="S93" i="7"/>
  <c r="R93" i="7"/>
  <c r="R101" i="7" s="1"/>
  <c r="Q93" i="7"/>
  <c r="P93" i="7"/>
  <c r="P101" i="7" s="1"/>
  <c r="O93" i="7"/>
  <c r="N93" i="7"/>
  <c r="N101" i="7" s="1"/>
  <c r="M93" i="7"/>
  <c r="L93" i="7"/>
  <c r="L101" i="7" s="1"/>
  <c r="K93" i="7"/>
  <c r="J93" i="7"/>
  <c r="J101" i="7" s="1"/>
  <c r="I93" i="7"/>
  <c r="H93" i="7"/>
  <c r="H101" i="7" s="1"/>
  <c r="G93" i="7"/>
  <c r="F93" i="7"/>
  <c r="F101" i="7" s="1"/>
  <c r="E93" i="7"/>
  <c r="D93" i="7"/>
  <c r="D101" i="7" s="1"/>
  <c r="C93" i="7"/>
  <c r="B75" i="7"/>
  <c r="B74" i="7"/>
  <c r="B73" i="7"/>
  <c r="B70" i="7"/>
  <c r="B69" i="7"/>
  <c r="B56" i="7"/>
  <c r="A17" i="7"/>
  <c r="A52" i="7" s="1"/>
  <c r="A16" i="7"/>
  <c r="A51" i="7" s="1"/>
  <c r="A15" i="7"/>
  <c r="A50" i="7" s="1"/>
  <c r="A14" i="7"/>
  <c r="A49" i="7" s="1"/>
  <c r="I38" i="7" l="1"/>
  <c r="I37" i="7"/>
  <c r="I36" i="7"/>
  <c r="I492" i="7"/>
  <c r="I486" i="7"/>
  <c r="I549" i="7"/>
  <c r="I22" i="7"/>
  <c r="I39" i="7" s="1"/>
  <c r="I12" i="7"/>
  <c r="I128" i="7" s="1"/>
  <c r="A640" i="7"/>
  <c r="C652" i="7" s="1"/>
  <c r="C639" i="7"/>
  <c r="C326" i="7" s="1"/>
  <c r="D639" i="7"/>
  <c r="E639" i="7"/>
  <c r="F639" i="7"/>
  <c r="G639" i="7"/>
  <c r="A576" i="7"/>
  <c r="C588" i="7" s="1"/>
  <c r="C575" i="7"/>
  <c r="D575" i="7"/>
  <c r="E575" i="7"/>
  <c r="F575" i="7"/>
  <c r="G575" i="7"/>
  <c r="A608" i="7"/>
  <c r="I608" i="7" s="1"/>
  <c r="C607" i="7"/>
  <c r="C300" i="7" s="1"/>
  <c r="D607" i="7"/>
  <c r="E607" i="7"/>
  <c r="F607" i="7"/>
  <c r="G607" i="7"/>
  <c r="I639" i="7"/>
  <c r="I638" i="7"/>
  <c r="I640" i="7"/>
  <c r="I606" i="7"/>
  <c r="I607" i="7"/>
  <c r="I574" i="7"/>
  <c r="I575" i="7"/>
  <c r="I524" i="7"/>
  <c r="I33" i="7"/>
  <c r="I29" i="7"/>
  <c r="I532" i="7"/>
  <c r="I528" i="7"/>
  <c r="I520" i="7"/>
  <c r="I40" i="7"/>
  <c r="I19" i="7"/>
  <c r="I26" i="7"/>
  <c r="C187" i="7"/>
  <c r="C148" i="7"/>
  <c r="C189" i="7"/>
  <c r="C150" i="7"/>
  <c r="C188" i="7"/>
  <c r="C149" i="7"/>
  <c r="C190" i="7"/>
  <c r="C151" i="7"/>
  <c r="J2" i="7"/>
  <c r="C563" i="7"/>
  <c r="C503" i="7"/>
  <c r="C557" i="7"/>
  <c r="B240" i="7"/>
  <c r="B234" i="7"/>
  <c r="B76" i="7"/>
  <c r="B367" i="7"/>
  <c r="B373" i="7"/>
  <c r="D587" i="7"/>
  <c r="D387" i="7"/>
  <c r="D256" i="7"/>
  <c r="C651" i="7"/>
  <c r="C325" i="7"/>
  <c r="C619" i="7"/>
  <c r="C587" i="7"/>
  <c r="C274" i="7"/>
  <c r="C493" i="7"/>
  <c r="C487" i="7"/>
  <c r="C388" i="7"/>
  <c r="C387" i="7"/>
  <c r="C386" i="7"/>
  <c r="C385" i="7"/>
  <c r="C384" i="7"/>
  <c r="C402" i="7"/>
  <c r="C269" i="7"/>
  <c r="C255" i="7"/>
  <c r="C254" i="7"/>
  <c r="C253" i="7"/>
  <c r="C252" i="7"/>
  <c r="C251" i="7"/>
  <c r="B115" i="7"/>
  <c r="C28" i="7"/>
  <c r="C101" i="7"/>
  <c r="E101" i="7"/>
  <c r="G101" i="7"/>
  <c r="I101" i="7"/>
  <c r="K101" i="7"/>
  <c r="M101" i="7"/>
  <c r="O101" i="7"/>
  <c r="Q101" i="7"/>
  <c r="S101" i="7"/>
  <c r="U101" i="7"/>
  <c r="W101" i="7"/>
  <c r="Y101" i="7"/>
  <c r="AA101" i="7"/>
  <c r="AC101" i="7"/>
  <c r="AE101" i="7"/>
  <c r="AG101" i="7"/>
  <c r="AI101" i="7"/>
  <c r="AK101" i="7"/>
  <c r="AM101" i="7"/>
  <c r="AO101" i="7"/>
  <c r="D28" i="7"/>
  <c r="B111" i="7"/>
  <c r="A385" i="7"/>
  <c r="A392" i="7" s="1"/>
  <c r="A387" i="7"/>
  <c r="A394" i="7" s="1"/>
  <c r="A389" i="7"/>
  <c r="A396" i="7" s="1"/>
  <c r="A362" i="7"/>
  <c r="A373" i="7"/>
  <c r="A374" i="7"/>
  <c r="A251" i="7"/>
  <c r="A258" i="7" s="1"/>
  <c r="A252" i="7"/>
  <c r="A259" i="7" s="1"/>
  <c r="A253" i="7"/>
  <c r="A260" i="7" s="1"/>
  <c r="A254" i="7"/>
  <c r="A261" i="7" s="1"/>
  <c r="A255" i="7"/>
  <c r="A262" i="7" s="1"/>
  <c r="A256" i="7"/>
  <c r="A263" i="7" s="1"/>
  <c r="A384" i="7"/>
  <c r="A391" i="7" s="1"/>
  <c r="A386" i="7"/>
  <c r="A393" i="7" s="1"/>
  <c r="A388" i="7"/>
  <c r="A395" i="7" s="1"/>
  <c r="A361" i="7"/>
  <c r="A367" i="7"/>
  <c r="A368" i="7"/>
  <c r="A379" i="7"/>
  <c r="J38" i="7" l="1"/>
  <c r="J37" i="7"/>
  <c r="J36" i="7"/>
  <c r="J492" i="7"/>
  <c r="J486" i="7"/>
  <c r="I576" i="7"/>
  <c r="J549" i="7"/>
  <c r="J12" i="7"/>
  <c r="J128" i="7" s="1"/>
  <c r="J22" i="7"/>
  <c r="J39" i="7" s="1"/>
  <c r="D358" i="7"/>
  <c r="D620" i="7"/>
  <c r="C620" i="7"/>
  <c r="C270" i="7"/>
  <c r="A577" i="7"/>
  <c r="D589" i="7" s="1"/>
  <c r="C576" i="7"/>
  <c r="C276" i="7" s="1"/>
  <c r="D576" i="7"/>
  <c r="E576" i="7"/>
  <c r="F576" i="7"/>
  <c r="G576" i="7"/>
  <c r="H576" i="7"/>
  <c r="A609" i="7"/>
  <c r="D621" i="7" s="1"/>
  <c r="C608" i="7"/>
  <c r="C301" i="7" s="1"/>
  <c r="D608" i="7"/>
  <c r="E608" i="7"/>
  <c r="F608" i="7"/>
  <c r="G608" i="7"/>
  <c r="H608" i="7"/>
  <c r="A641" i="7"/>
  <c r="J641" i="7" s="1"/>
  <c r="C640" i="7"/>
  <c r="C327" i="7" s="1"/>
  <c r="D640" i="7"/>
  <c r="E640" i="7"/>
  <c r="F640" i="7"/>
  <c r="G640" i="7"/>
  <c r="H640" i="7"/>
  <c r="B81" i="7"/>
  <c r="J638" i="7"/>
  <c r="J609" i="7"/>
  <c r="J608" i="7"/>
  <c r="J607" i="7"/>
  <c r="J606" i="7"/>
  <c r="J640" i="7"/>
  <c r="J639" i="7"/>
  <c r="J575" i="7"/>
  <c r="J576" i="7"/>
  <c r="J574" i="7"/>
  <c r="C152" i="7"/>
  <c r="J524" i="7"/>
  <c r="J33" i="7"/>
  <c r="J29" i="7"/>
  <c r="J532" i="7"/>
  <c r="J528" i="7"/>
  <c r="J520" i="7"/>
  <c r="J40" i="7"/>
  <c r="J19" i="7"/>
  <c r="J26" i="7"/>
  <c r="K2" i="7"/>
  <c r="D487" i="7"/>
  <c r="D252" i="7"/>
  <c r="D557" i="7"/>
  <c r="D253" i="7"/>
  <c r="D384" i="7"/>
  <c r="D388" i="7"/>
  <c r="D493" i="7"/>
  <c r="D588" i="7"/>
  <c r="D299" i="7"/>
  <c r="D326" i="7"/>
  <c r="D269" i="7"/>
  <c r="D254" i="7"/>
  <c r="D385" i="7"/>
  <c r="D389" i="7"/>
  <c r="D274" i="7"/>
  <c r="D651" i="7"/>
  <c r="D30" i="7"/>
  <c r="D251" i="7"/>
  <c r="D255" i="7"/>
  <c r="D386" i="7"/>
  <c r="D402" i="7"/>
  <c r="D275" i="7"/>
  <c r="D619" i="7"/>
  <c r="D652" i="7"/>
  <c r="D563" i="7"/>
  <c r="D225" i="7"/>
  <c r="E557" i="7"/>
  <c r="C191" i="7"/>
  <c r="C403" i="7"/>
  <c r="C299" i="7"/>
  <c r="C30" i="7"/>
  <c r="E651" i="7"/>
  <c r="E652" i="7"/>
  <c r="E620" i="7"/>
  <c r="E619" i="7"/>
  <c r="E587" i="7"/>
  <c r="E493" i="7"/>
  <c r="E389" i="7"/>
  <c r="E388" i="7"/>
  <c r="E387" i="7"/>
  <c r="E385" i="7"/>
  <c r="E384" i="7"/>
  <c r="E402" i="7"/>
  <c r="E256" i="7"/>
  <c r="E255" i="7"/>
  <c r="E254" i="7"/>
  <c r="E252" i="7"/>
  <c r="E251" i="7"/>
  <c r="E28" i="7"/>
  <c r="C460" i="7"/>
  <c r="C275" i="7"/>
  <c r="C407" i="7"/>
  <c r="C434" i="7"/>
  <c r="C459" i="7"/>
  <c r="D325" i="7"/>
  <c r="K37" i="7" l="1"/>
  <c r="K36" i="7"/>
  <c r="K38" i="7"/>
  <c r="D220" i="7"/>
  <c r="D221" i="7"/>
  <c r="D223" i="7"/>
  <c r="D224" i="7"/>
  <c r="D219" i="7"/>
  <c r="D222" i="7"/>
  <c r="D357" i="7"/>
  <c r="D355" i="7"/>
  <c r="D352" i="7"/>
  <c r="D353" i="7"/>
  <c r="D354" i="7"/>
  <c r="D356" i="7"/>
  <c r="K492" i="7"/>
  <c r="K486" i="7"/>
  <c r="D433" i="7"/>
  <c r="C409" i="7"/>
  <c r="C435" i="7"/>
  <c r="D408" i="7"/>
  <c r="C461" i="7"/>
  <c r="C433" i="7"/>
  <c r="E621" i="7"/>
  <c r="K549" i="7"/>
  <c r="K22" i="7"/>
  <c r="K39" i="7" s="1"/>
  <c r="K12" i="7"/>
  <c r="K128" i="7" s="1"/>
  <c r="E589" i="7"/>
  <c r="D276" i="7"/>
  <c r="D327" i="7"/>
  <c r="D653" i="7"/>
  <c r="J577" i="7"/>
  <c r="A642" i="7"/>
  <c r="C654" i="7" s="1"/>
  <c r="C641" i="7"/>
  <c r="D641" i="7"/>
  <c r="E641" i="7"/>
  <c r="F641" i="7"/>
  <c r="G641" i="7"/>
  <c r="H641" i="7"/>
  <c r="C653" i="7"/>
  <c r="I641" i="7"/>
  <c r="A578" i="7"/>
  <c r="F590" i="7" s="1"/>
  <c r="C577" i="7"/>
  <c r="D577" i="7"/>
  <c r="E577" i="7"/>
  <c r="F577" i="7"/>
  <c r="G577" i="7"/>
  <c r="H577" i="7"/>
  <c r="I577" i="7"/>
  <c r="C589" i="7"/>
  <c r="D301" i="7"/>
  <c r="A610" i="7"/>
  <c r="K610" i="7" s="1"/>
  <c r="C609" i="7"/>
  <c r="D609" i="7"/>
  <c r="E609" i="7"/>
  <c r="F609" i="7"/>
  <c r="G609" i="7"/>
  <c r="H609" i="7"/>
  <c r="C621" i="7"/>
  <c r="C622" i="7"/>
  <c r="I609" i="7"/>
  <c r="K641" i="7"/>
  <c r="K640" i="7"/>
  <c r="K638" i="7"/>
  <c r="K609" i="7"/>
  <c r="K639" i="7"/>
  <c r="K607" i="7"/>
  <c r="K577" i="7"/>
  <c r="K575" i="7"/>
  <c r="K608" i="7"/>
  <c r="K576" i="7"/>
  <c r="K574" i="7"/>
  <c r="K606" i="7"/>
  <c r="D270" i="7"/>
  <c r="D403" i="7"/>
  <c r="K532" i="7"/>
  <c r="K528" i="7"/>
  <c r="K520" i="7"/>
  <c r="K524" i="7"/>
  <c r="K33" i="7"/>
  <c r="K29" i="7"/>
  <c r="K26" i="7"/>
  <c r="K19" i="7"/>
  <c r="K40" i="7"/>
  <c r="L2" i="7"/>
  <c r="E253" i="7"/>
  <c r="E269" i="7"/>
  <c r="E386" i="7"/>
  <c r="E487" i="7"/>
  <c r="E588" i="7"/>
  <c r="E653" i="7"/>
  <c r="E301" i="7"/>
  <c r="E274" i="7"/>
  <c r="E327" i="7"/>
  <c r="E326" i="7"/>
  <c r="D300" i="7"/>
  <c r="E275" i="7"/>
  <c r="E300" i="7"/>
  <c r="F563" i="7"/>
  <c r="E563" i="7"/>
  <c r="F557" i="7"/>
  <c r="E325" i="7"/>
  <c r="E30" i="7"/>
  <c r="D460" i="7"/>
  <c r="D459" i="7"/>
  <c r="C408" i="7"/>
  <c r="D407" i="7"/>
  <c r="F653" i="7"/>
  <c r="F652" i="7"/>
  <c r="F327" i="7"/>
  <c r="F326" i="7"/>
  <c r="F325" i="7"/>
  <c r="F621" i="7"/>
  <c r="F620" i="7"/>
  <c r="F619" i="7"/>
  <c r="F301" i="7"/>
  <c r="F300" i="7"/>
  <c r="F299" i="7"/>
  <c r="F589" i="7"/>
  <c r="F588" i="7"/>
  <c r="F587" i="7"/>
  <c r="F275" i="7"/>
  <c r="F274" i="7"/>
  <c r="F493" i="7"/>
  <c r="F487" i="7"/>
  <c r="F402" i="7"/>
  <c r="F389" i="7"/>
  <c r="F388" i="7"/>
  <c r="F387" i="7"/>
  <c r="F386" i="7"/>
  <c r="F385" i="7"/>
  <c r="F384" i="7"/>
  <c r="F256" i="7"/>
  <c r="F255" i="7"/>
  <c r="F254" i="7"/>
  <c r="F253" i="7"/>
  <c r="F252" i="7"/>
  <c r="F251" i="7"/>
  <c r="F269" i="7"/>
  <c r="F28" i="7"/>
  <c r="E270" i="7"/>
  <c r="E403" i="7"/>
  <c r="L38" i="7" l="1"/>
  <c r="L37" i="7"/>
  <c r="L36" i="7"/>
  <c r="L492" i="7"/>
  <c r="L486" i="7"/>
  <c r="D435" i="7"/>
  <c r="E434" i="7"/>
  <c r="E408" i="7"/>
  <c r="D434" i="7"/>
  <c r="E460" i="7"/>
  <c r="E459" i="7"/>
  <c r="E461" i="7"/>
  <c r="D461" i="7"/>
  <c r="E407" i="7"/>
  <c r="D409" i="7"/>
  <c r="E435" i="7"/>
  <c r="L549" i="7"/>
  <c r="L22" i="7"/>
  <c r="L39" i="7" s="1"/>
  <c r="L12" i="7"/>
  <c r="L128" i="7" s="1"/>
  <c r="F654" i="7"/>
  <c r="F622" i="7"/>
  <c r="F277" i="7"/>
  <c r="E302" i="7"/>
  <c r="F302" i="7"/>
  <c r="K578" i="7"/>
  <c r="E277" i="7"/>
  <c r="E328" i="7"/>
  <c r="C302" i="7"/>
  <c r="D302" i="7"/>
  <c r="C277" i="7"/>
  <c r="D277" i="7"/>
  <c r="A611" i="7"/>
  <c r="C623" i="7" s="1"/>
  <c r="C610" i="7"/>
  <c r="D610" i="7"/>
  <c r="E610" i="7"/>
  <c r="F610" i="7"/>
  <c r="G610" i="7"/>
  <c r="H610" i="7"/>
  <c r="I610" i="7"/>
  <c r="J610" i="7"/>
  <c r="D622" i="7"/>
  <c r="A579" i="7"/>
  <c r="E591" i="7" s="1"/>
  <c r="C578" i="7"/>
  <c r="D578" i="7"/>
  <c r="E578" i="7"/>
  <c r="F578" i="7"/>
  <c r="G578" i="7"/>
  <c r="H578" i="7"/>
  <c r="I578" i="7"/>
  <c r="C591" i="7"/>
  <c r="J578" i="7"/>
  <c r="E590" i="7"/>
  <c r="D590" i="7"/>
  <c r="E622" i="7"/>
  <c r="K642" i="7"/>
  <c r="C590" i="7"/>
  <c r="C328" i="7"/>
  <c r="D328" i="7"/>
  <c r="A643" i="7"/>
  <c r="C655" i="7" s="1"/>
  <c r="C642" i="7"/>
  <c r="D642" i="7"/>
  <c r="E642" i="7"/>
  <c r="F642" i="7"/>
  <c r="G642" i="7"/>
  <c r="H642" i="7"/>
  <c r="I642" i="7"/>
  <c r="D655" i="7"/>
  <c r="E654" i="7"/>
  <c r="J642" i="7"/>
  <c r="D654" i="7"/>
  <c r="E655" i="7"/>
  <c r="L641" i="7"/>
  <c r="L639" i="7"/>
  <c r="L642" i="7"/>
  <c r="L640" i="7"/>
  <c r="L638" i="7"/>
  <c r="L609" i="7"/>
  <c r="L607" i="7"/>
  <c r="L578" i="7"/>
  <c r="L577" i="7"/>
  <c r="L576" i="7"/>
  <c r="L575" i="7"/>
  <c r="L574" i="7"/>
  <c r="L610" i="7"/>
  <c r="L608" i="7"/>
  <c r="L606" i="7"/>
  <c r="L524" i="7"/>
  <c r="L33" i="7"/>
  <c r="L29" i="7"/>
  <c r="L532" i="7"/>
  <c r="L528" i="7"/>
  <c r="L520" i="7"/>
  <c r="L19" i="7"/>
  <c r="L40" i="7"/>
  <c r="L26" i="7"/>
  <c r="M2" i="7"/>
  <c r="E276" i="7"/>
  <c r="E299" i="7"/>
  <c r="F328" i="7"/>
  <c r="F276" i="7"/>
  <c r="G563" i="7"/>
  <c r="G557" i="7"/>
  <c r="F30" i="7"/>
  <c r="F407" i="7"/>
  <c r="F435" i="7"/>
  <c r="F459" i="7"/>
  <c r="F460" i="7"/>
  <c r="G654" i="7"/>
  <c r="G653" i="7"/>
  <c r="G652" i="7"/>
  <c r="G328" i="7"/>
  <c r="G327" i="7"/>
  <c r="G326" i="7"/>
  <c r="G325" i="7"/>
  <c r="G622" i="7"/>
  <c r="G621" i="7"/>
  <c r="G620" i="7"/>
  <c r="G619" i="7"/>
  <c r="G302" i="7"/>
  <c r="G301" i="7"/>
  <c r="G300" i="7"/>
  <c r="G299" i="7"/>
  <c r="G590" i="7"/>
  <c r="G589" i="7"/>
  <c r="G588" i="7"/>
  <c r="G587" i="7"/>
  <c r="G277" i="7"/>
  <c r="G276" i="7"/>
  <c r="G275" i="7"/>
  <c r="G274" i="7"/>
  <c r="G493" i="7"/>
  <c r="G487" i="7"/>
  <c r="G389" i="7"/>
  <c r="G388" i="7"/>
  <c r="G387" i="7"/>
  <c r="G386" i="7"/>
  <c r="G385" i="7"/>
  <c r="G384" i="7"/>
  <c r="G402" i="7"/>
  <c r="G269" i="7"/>
  <c r="G256" i="7"/>
  <c r="G255" i="7"/>
  <c r="G254" i="7"/>
  <c r="G253" i="7"/>
  <c r="G252" i="7"/>
  <c r="G251" i="7"/>
  <c r="G28" i="7"/>
  <c r="F270" i="7"/>
  <c r="F408" i="7"/>
  <c r="F433" i="7"/>
  <c r="F461" i="7"/>
  <c r="F403" i="7"/>
  <c r="F434" i="7"/>
  <c r="M38" i="7" l="1"/>
  <c r="M37" i="7"/>
  <c r="M36" i="7"/>
  <c r="M492" i="7"/>
  <c r="M486" i="7"/>
  <c r="E433" i="7"/>
  <c r="F436" i="7"/>
  <c r="D410" i="7"/>
  <c r="E436" i="7"/>
  <c r="C410" i="7"/>
  <c r="F410" i="7"/>
  <c r="D436" i="7"/>
  <c r="F409" i="7"/>
  <c r="C436" i="7"/>
  <c r="F462" i="7"/>
  <c r="E462" i="7"/>
  <c r="D462" i="7"/>
  <c r="E410" i="7"/>
  <c r="E409" i="7"/>
  <c r="C462" i="7"/>
  <c r="G623" i="7"/>
  <c r="M549" i="7"/>
  <c r="M22" i="7"/>
  <c r="M39" i="7" s="1"/>
  <c r="M12" i="7"/>
  <c r="M128" i="7" s="1"/>
  <c r="E623" i="7"/>
  <c r="L611" i="7"/>
  <c r="G303" i="7"/>
  <c r="D591" i="7"/>
  <c r="G278" i="7"/>
  <c r="G591" i="7"/>
  <c r="L579" i="7"/>
  <c r="G329" i="7"/>
  <c r="D623" i="7"/>
  <c r="G655" i="7"/>
  <c r="L643" i="7"/>
  <c r="F623" i="7"/>
  <c r="C278" i="7"/>
  <c r="D278" i="7"/>
  <c r="F278" i="7"/>
  <c r="E278" i="7"/>
  <c r="D329" i="7"/>
  <c r="C329" i="7"/>
  <c r="F329" i="7"/>
  <c r="E329" i="7"/>
  <c r="A580" i="7"/>
  <c r="C592" i="7" s="1"/>
  <c r="C579" i="7"/>
  <c r="D579" i="7"/>
  <c r="E579" i="7"/>
  <c r="F579" i="7"/>
  <c r="G579" i="7"/>
  <c r="H579" i="7"/>
  <c r="I579" i="7"/>
  <c r="J579" i="7"/>
  <c r="K579" i="7"/>
  <c r="F591" i="7"/>
  <c r="C303" i="7"/>
  <c r="D303" i="7"/>
  <c r="F303" i="7"/>
  <c r="E303" i="7"/>
  <c r="A644" i="7"/>
  <c r="E656" i="7" s="1"/>
  <c r="C643" i="7"/>
  <c r="D643" i="7"/>
  <c r="E643" i="7"/>
  <c r="F643" i="7"/>
  <c r="G643" i="7"/>
  <c r="H643" i="7"/>
  <c r="I643" i="7"/>
  <c r="J643" i="7"/>
  <c r="K643" i="7"/>
  <c r="F655" i="7"/>
  <c r="A612" i="7"/>
  <c r="D624" i="7" s="1"/>
  <c r="C611" i="7"/>
  <c r="D611" i="7"/>
  <c r="E611" i="7"/>
  <c r="F611" i="7"/>
  <c r="G611" i="7"/>
  <c r="H611" i="7"/>
  <c r="I611" i="7"/>
  <c r="J611" i="7"/>
  <c r="K611" i="7"/>
  <c r="M642" i="7"/>
  <c r="M640" i="7"/>
  <c r="M639" i="7"/>
  <c r="M638" i="7"/>
  <c r="M643" i="7"/>
  <c r="M606" i="7"/>
  <c r="M611" i="7"/>
  <c r="M609" i="7"/>
  <c r="M641" i="7"/>
  <c r="M610" i="7"/>
  <c r="M608" i="7"/>
  <c r="M578" i="7"/>
  <c r="M576" i="7"/>
  <c r="M574" i="7"/>
  <c r="M607" i="7"/>
  <c r="M579" i="7"/>
  <c r="M577" i="7"/>
  <c r="M575" i="7"/>
  <c r="M524" i="7"/>
  <c r="M33" i="7"/>
  <c r="M29" i="7"/>
  <c r="M532" i="7"/>
  <c r="M528" i="7"/>
  <c r="M520" i="7"/>
  <c r="M40" i="7"/>
  <c r="M26" i="7"/>
  <c r="M19" i="7"/>
  <c r="N2" i="7"/>
  <c r="H563" i="7"/>
  <c r="H557" i="7"/>
  <c r="G30" i="7"/>
  <c r="G407" i="7"/>
  <c r="G410" i="7"/>
  <c r="G434" i="7"/>
  <c r="G462" i="7"/>
  <c r="G435" i="7"/>
  <c r="G459" i="7"/>
  <c r="H655" i="7"/>
  <c r="H654" i="7"/>
  <c r="H653" i="7"/>
  <c r="H652" i="7"/>
  <c r="H329" i="7"/>
  <c r="H328" i="7"/>
  <c r="H327" i="7"/>
  <c r="H326" i="7"/>
  <c r="H325" i="7"/>
  <c r="H623" i="7"/>
  <c r="H622" i="7"/>
  <c r="H621" i="7"/>
  <c r="H620" i="7"/>
  <c r="H619" i="7"/>
  <c r="H303" i="7"/>
  <c r="H302" i="7"/>
  <c r="H301" i="7"/>
  <c r="H300" i="7"/>
  <c r="H299" i="7"/>
  <c r="H591" i="7"/>
  <c r="H590" i="7"/>
  <c r="H589" i="7"/>
  <c r="H588" i="7"/>
  <c r="H587" i="7"/>
  <c r="H278" i="7"/>
  <c r="H277" i="7"/>
  <c r="H276" i="7"/>
  <c r="H275" i="7"/>
  <c r="H274" i="7"/>
  <c r="H493" i="7"/>
  <c r="H487" i="7"/>
  <c r="H402" i="7"/>
  <c r="H389" i="7"/>
  <c r="H388" i="7"/>
  <c r="H387" i="7"/>
  <c r="H386" i="7"/>
  <c r="H385" i="7"/>
  <c r="H384" i="7"/>
  <c r="H256" i="7"/>
  <c r="H255" i="7"/>
  <c r="H254" i="7"/>
  <c r="H253" i="7"/>
  <c r="H252" i="7"/>
  <c r="H251" i="7"/>
  <c r="H269" i="7"/>
  <c r="H28" i="7"/>
  <c r="G270" i="7"/>
  <c r="G409" i="7"/>
  <c r="G408" i="7"/>
  <c r="G436" i="7"/>
  <c r="G460" i="7"/>
  <c r="G433" i="7"/>
  <c r="G461" i="7"/>
  <c r="G403" i="7"/>
  <c r="N38" i="7" l="1"/>
  <c r="N37" i="7"/>
  <c r="N36" i="7"/>
  <c r="N492" i="7"/>
  <c r="N486" i="7"/>
  <c r="C411" i="7"/>
  <c r="G411" i="7"/>
  <c r="E463" i="7"/>
  <c r="E437" i="7"/>
  <c r="F463" i="7"/>
  <c r="G437" i="7"/>
  <c r="F437" i="7"/>
  <c r="C463" i="7"/>
  <c r="D411" i="7"/>
  <c r="D437" i="7"/>
  <c r="D463" i="7"/>
  <c r="F411" i="7"/>
  <c r="C437" i="7"/>
  <c r="E411" i="7"/>
  <c r="G463" i="7"/>
  <c r="N549" i="7"/>
  <c r="N22" i="7"/>
  <c r="N39" i="7" s="1"/>
  <c r="N12" i="7"/>
  <c r="N128" i="7" s="1"/>
  <c r="H624" i="7"/>
  <c r="H656" i="7"/>
  <c r="H592" i="7"/>
  <c r="F592" i="7"/>
  <c r="M612" i="7"/>
  <c r="E624" i="7"/>
  <c r="F624" i="7"/>
  <c r="H279" i="7"/>
  <c r="D592" i="7"/>
  <c r="C624" i="7"/>
  <c r="E592" i="7"/>
  <c r="M580" i="7"/>
  <c r="H304" i="7"/>
  <c r="M644" i="7"/>
  <c r="F656" i="7"/>
  <c r="D656" i="7"/>
  <c r="C656" i="7"/>
  <c r="H330" i="7"/>
  <c r="A613" i="7"/>
  <c r="E625" i="7" s="1"/>
  <c r="C612" i="7"/>
  <c r="D612" i="7"/>
  <c r="E612" i="7"/>
  <c r="F612" i="7"/>
  <c r="G612" i="7"/>
  <c r="H612" i="7"/>
  <c r="I612" i="7"/>
  <c r="J612" i="7"/>
  <c r="K612" i="7"/>
  <c r="L612" i="7"/>
  <c r="G624" i="7"/>
  <c r="C330" i="7"/>
  <c r="D330" i="7"/>
  <c r="E330" i="7"/>
  <c r="F330" i="7"/>
  <c r="G330" i="7"/>
  <c r="C279" i="7"/>
  <c r="D279" i="7"/>
  <c r="E279" i="7"/>
  <c r="G279" i="7"/>
  <c r="F279" i="7"/>
  <c r="C304" i="7"/>
  <c r="D304" i="7"/>
  <c r="E304" i="7"/>
  <c r="F304" i="7"/>
  <c r="G304" i="7"/>
  <c r="A645" i="7"/>
  <c r="G657" i="7" s="1"/>
  <c r="C644" i="7"/>
  <c r="D644" i="7"/>
  <c r="E644" i="7"/>
  <c r="F644" i="7"/>
  <c r="G644" i="7"/>
  <c r="H644" i="7"/>
  <c r="I644" i="7"/>
  <c r="J644" i="7"/>
  <c r="K644" i="7"/>
  <c r="G656" i="7"/>
  <c r="L644" i="7"/>
  <c r="A581" i="7"/>
  <c r="G593" i="7" s="1"/>
  <c r="C580" i="7"/>
  <c r="D580" i="7"/>
  <c r="E580" i="7"/>
  <c r="F580" i="7"/>
  <c r="G580" i="7"/>
  <c r="H580" i="7"/>
  <c r="I580" i="7"/>
  <c r="C593" i="7"/>
  <c r="J580" i="7"/>
  <c r="K580" i="7"/>
  <c r="L580" i="7"/>
  <c r="G592" i="7"/>
  <c r="N644" i="7"/>
  <c r="N642" i="7"/>
  <c r="N640" i="7"/>
  <c r="N612" i="7"/>
  <c r="N611" i="7"/>
  <c r="N610" i="7"/>
  <c r="N609" i="7"/>
  <c r="N608" i="7"/>
  <c r="N607" i="7"/>
  <c r="N606" i="7"/>
  <c r="N639" i="7"/>
  <c r="N643" i="7"/>
  <c r="N638" i="7"/>
  <c r="N641" i="7"/>
  <c r="N580" i="7"/>
  <c r="N578" i="7"/>
  <c r="N576" i="7"/>
  <c r="N574" i="7"/>
  <c r="N579" i="7"/>
  <c r="N577" i="7"/>
  <c r="N575" i="7"/>
  <c r="N524" i="7"/>
  <c r="N33" i="7"/>
  <c r="N29" i="7"/>
  <c r="N532" i="7"/>
  <c r="N528" i="7"/>
  <c r="N520" i="7"/>
  <c r="N40" i="7"/>
  <c r="N26" i="7"/>
  <c r="N19" i="7"/>
  <c r="O2" i="7"/>
  <c r="I563" i="7"/>
  <c r="I557" i="7"/>
  <c r="H30" i="7"/>
  <c r="H408" i="7"/>
  <c r="H409" i="7"/>
  <c r="H433" i="7"/>
  <c r="H437" i="7"/>
  <c r="H461" i="7"/>
  <c r="H403" i="7"/>
  <c r="H434" i="7"/>
  <c r="H462" i="7"/>
  <c r="I656" i="7"/>
  <c r="I655" i="7"/>
  <c r="I654" i="7"/>
  <c r="I653" i="7"/>
  <c r="I330" i="7"/>
  <c r="I329" i="7"/>
  <c r="I328" i="7"/>
  <c r="I327" i="7"/>
  <c r="I326" i="7"/>
  <c r="I304" i="7"/>
  <c r="I303" i="7"/>
  <c r="I325" i="7"/>
  <c r="I624" i="7"/>
  <c r="I623" i="7"/>
  <c r="I622" i="7"/>
  <c r="I621" i="7"/>
  <c r="I620" i="7"/>
  <c r="I619" i="7"/>
  <c r="I279" i="7"/>
  <c r="I278" i="7"/>
  <c r="I302" i="7"/>
  <c r="I300" i="7"/>
  <c r="I299" i="7"/>
  <c r="I592" i="7"/>
  <c r="I591" i="7"/>
  <c r="I590" i="7"/>
  <c r="I589" i="7"/>
  <c r="I588" i="7"/>
  <c r="I587" i="7"/>
  <c r="I277" i="7"/>
  <c r="I276" i="7"/>
  <c r="I275" i="7"/>
  <c r="I274" i="7"/>
  <c r="I493" i="7"/>
  <c r="I487" i="7"/>
  <c r="I389" i="7"/>
  <c r="I388" i="7"/>
  <c r="I387" i="7"/>
  <c r="I386" i="7"/>
  <c r="I385" i="7"/>
  <c r="I384" i="7"/>
  <c r="I301" i="7"/>
  <c r="I402" i="7"/>
  <c r="I269" i="7"/>
  <c r="I256" i="7"/>
  <c r="I255" i="7"/>
  <c r="I254" i="7"/>
  <c r="I253" i="7"/>
  <c r="I252" i="7"/>
  <c r="I251" i="7"/>
  <c r="I28" i="7"/>
  <c r="H270" i="7"/>
  <c r="H410" i="7"/>
  <c r="H407" i="7"/>
  <c r="H411" i="7"/>
  <c r="H435" i="7"/>
  <c r="H459" i="7"/>
  <c r="H463" i="7"/>
  <c r="H436" i="7"/>
  <c r="H460" i="7"/>
  <c r="O38" i="7" l="1"/>
  <c r="O37" i="7"/>
  <c r="O36" i="7"/>
  <c r="O492" i="7"/>
  <c r="O486" i="7"/>
  <c r="G438" i="7"/>
  <c r="D412" i="7"/>
  <c r="H438" i="7"/>
  <c r="E438" i="7"/>
  <c r="G464" i="7"/>
  <c r="D438" i="7"/>
  <c r="F464" i="7"/>
  <c r="H464" i="7"/>
  <c r="C412" i="7"/>
  <c r="C438" i="7"/>
  <c r="E464" i="7"/>
  <c r="F412" i="7"/>
  <c r="D464" i="7"/>
  <c r="H412" i="7"/>
  <c r="G412" i="7"/>
  <c r="C464" i="7"/>
  <c r="F438" i="7"/>
  <c r="E412" i="7"/>
  <c r="O549" i="7"/>
  <c r="O12" i="7"/>
  <c r="O128" i="7" s="1"/>
  <c r="O22" i="7"/>
  <c r="O39" i="7" s="1"/>
  <c r="C657" i="7"/>
  <c r="F657" i="7"/>
  <c r="I625" i="7"/>
  <c r="N613" i="7"/>
  <c r="F625" i="7"/>
  <c r="C625" i="7"/>
  <c r="I657" i="7"/>
  <c r="E657" i="7"/>
  <c r="D657" i="7"/>
  <c r="I593" i="7"/>
  <c r="N645" i="7"/>
  <c r="I305" i="7"/>
  <c r="D625" i="7"/>
  <c r="D593" i="7"/>
  <c r="G625" i="7"/>
  <c r="N581" i="7"/>
  <c r="F593" i="7"/>
  <c r="I331" i="7"/>
  <c r="A646" i="7"/>
  <c r="D658" i="7" s="1"/>
  <c r="C645" i="7"/>
  <c r="D645" i="7"/>
  <c r="E645" i="7"/>
  <c r="F645" i="7"/>
  <c r="G645" i="7"/>
  <c r="H645" i="7"/>
  <c r="I645" i="7"/>
  <c r="C658" i="7"/>
  <c r="J645" i="7"/>
  <c r="K645" i="7"/>
  <c r="L645" i="7"/>
  <c r="H657" i="7"/>
  <c r="M645" i="7"/>
  <c r="C280" i="7"/>
  <c r="E280" i="7"/>
  <c r="D280" i="7"/>
  <c r="F280" i="7"/>
  <c r="G280" i="7"/>
  <c r="H280" i="7"/>
  <c r="C305" i="7"/>
  <c r="D305" i="7"/>
  <c r="F305" i="7"/>
  <c r="E305" i="7"/>
  <c r="G305" i="7"/>
  <c r="H305" i="7"/>
  <c r="A582" i="7"/>
  <c r="E594" i="7" s="1"/>
  <c r="C581" i="7"/>
  <c r="D581" i="7"/>
  <c r="E581" i="7"/>
  <c r="F581" i="7"/>
  <c r="G581" i="7"/>
  <c r="H581" i="7"/>
  <c r="I581" i="7"/>
  <c r="C594" i="7"/>
  <c r="J581" i="7"/>
  <c r="K581" i="7"/>
  <c r="L581" i="7"/>
  <c r="M581" i="7"/>
  <c r="H593" i="7"/>
  <c r="A614" i="7"/>
  <c r="F626" i="7" s="1"/>
  <c r="C613" i="7"/>
  <c r="D613" i="7"/>
  <c r="E613" i="7"/>
  <c r="F613" i="7"/>
  <c r="G613" i="7"/>
  <c r="H613" i="7"/>
  <c r="I613" i="7"/>
  <c r="C626" i="7"/>
  <c r="J613" i="7"/>
  <c r="K613" i="7"/>
  <c r="L613" i="7"/>
  <c r="M613" i="7"/>
  <c r="H625" i="7"/>
  <c r="I280" i="7"/>
  <c r="E593" i="7"/>
  <c r="C331" i="7"/>
  <c r="D331" i="7"/>
  <c r="E331" i="7"/>
  <c r="F331" i="7"/>
  <c r="G331" i="7"/>
  <c r="H331" i="7"/>
  <c r="O645" i="7"/>
  <c r="O644" i="7"/>
  <c r="O643" i="7"/>
  <c r="O642" i="7"/>
  <c r="O641" i="7"/>
  <c r="O640" i="7"/>
  <c r="O638" i="7"/>
  <c r="O613" i="7"/>
  <c r="O611" i="7"/>
  <c r="O639" i="7"/>
  <c r="O612" i="7"/>
  <c r="O610" i="7"/>
  <c r="O608" i="7"/>
  <c r="O606" i="7"/>
  <c r="O582" i="7"/>
  <c r="O579" i="7"/>
  <c r="O577" i="7"/>
  <c r="O575" i="7"/>
  <c r="O607" i="7"/>
  <c r="O581" i="7"/>
  <c r="O609" i="7"/>
  <c r="O580" i="7"/>
  <c r="O578" i="7"/>
  <c r="O576" i="7"/>
  <c r="O574" i="7"/>
  <c r="O532" i="7"/>
  <c r="O528" i="7"/>
  <c r="O520" i="7"/>
  <c r="O524" i="7"/>
  <c r="O33" i="7"/>
  <c r="O29" i="7"/>
  <c r="O26" i="7"/>
  <c r="O19" i="7"/>
  <c r="O40" i="7"/>
  <c r="P2" i="7"/>
  <c r="J563" i="7"/>
  <c r="J557" i="7"/>
  <c r="I411" i="7"/>
  <c r="I410" i="7"/>
  <c r="I434" i="7"/>
  <c r="I438" i="7"/>
  <c r="I462" i="7"/>
  <c r="I435" i="7"/>
  <c r="I459" i="7"/>
  <c r="I463" i="7"/>
  <c r="I30" i="7"/>
  <c r="J657" i="7"/>
  <c r="J656" i="7"/>
  <c r="J655" i="7"/>
  <c r="J654" i="7"/>
  <c r="J653" i="7"/>
  <c r="J331" i="7"/>
  <c r="J330" i="7"/>
  <c r="J329" i="7"/>
  <c r="J328" i="7"/>
  <c r="J327" i="7"/>
  <c r="J326" i="7"/>
  <c r="J325" i="7"/>
  <c r="J625" i="7"/>
  <c r="J624" i="7"/>
  <c r="J623" i="7"/>
  <c r="J622" i="7"/>
  <c r="J621" i="7"/>
  <c r="J620" i="7"/>
  <c r="J619" i="7"/>
  <c r="J305" i="7"/>
  <c r="J304" i="7"/>
  <c r="J303" i="7"/>
  <c r="J302" i="7"/>
  <c r="J301" i="7"/>
  <c r="J300" i="7"/>
  <c r="J299" i="7"/>
  <c r="J593" i="7"/>
  <c r="J592" i="7"/>
  <c r="J591" i="7"/>
  <c r="J590" i="7"/>
  <c r="J589" i="7"/>
  <c r="J588" i="7"/>
  <c r="J587" i="7"/>
  <c r="J280" i="7"/>
  <c r="J279" i="7"/>
  <c r="J278" i="7"/>
  <c r="J277" i="7"/>
  <c r="J276" i="7"/>
  <c r="J275" i="7"/>
  <c r="J274" i="7"/>
  <c r="J493" i="7"/>
  <c r="J487" i="7"/>
  <c r="J402" i="7"/>
  <c r="J389" i="7"/>
  <c r="J388" i="7"/>
  <c r="J387" i="7"/>
  <c r="J386" i="7"/>
  <c r="J385" i="7"/>
  <c r="J384" i="7"/>
  <c r="J256" i="7"/>
  <c r="J255" i="7"/>
  <c r="J254" i="7"/>
  <c r="J253" i="7"/>
  <c r="J252" i="7"/>
  <c r="J251" i="7"/>
  <c r="J269" i="7"/>
  <c r="J28" i="7"/>
  <c r="I270" i="7"/>
  <c r="I407" i="7"/>
  <c r="I409" i="7"/>
  <c r="I408" i="7"/>
  <c r="I412" i="7"/>
  <c r="I436" i="7"/>
  <c r="I460" i="7"/>
  <c r="I464" i="7"/>
  <c r="I433" i="7"/>
  <c r="I437" i="7"/>
  <c r="I461" i="7"/>
  <c r="I403" i="7"/>
  <c r="P38" i="7" l="1"/>
  <c r="P37" i="7"/>
  <c r="P36" i="7"/>
  <c r="P492" i="7"/>
  <c r="P486" i="7"/>
  <c r="C413" i="7"/>
  <c r="H465" i="7"/>
  <c r="D439" i="7"/>
  <c r="I413" i="7"/>
  <c r="G465" i="7"/>
  <c r="C439" i="7"/>
  <c r="F465" i="7"/>
  <c r="H413" i="7"/>
  <c r="F439" i="7"/>
  <c r="E465" i="7"/>
  <c r="G413" i="7"/>
  <c r="D465" i="7"/>
  <c r="H439" i="7"/>
  <c r="F413" i="7"/>
  <c r="I439" i="7"/>
  <c r="C465" i="7"/>
  <c r="G439" i="7"/>
  <c r="D413" i="7"/>
  <c r="E439" i="7"/>
  <c r="E413" i="7"/>
  <c r="I465" i="7"/>
  <c r="P549" i="7"/>
  <c r="P22" i="7"/>
  <c r="P39" i="7" s="1"/>
  <c r="P12" i="7"/>
  <c r="P128" i="7" s="1"/>
  <c r="E626" i="7"/>
  <c r="G594" i="7"/>
  <c r="D594" i="7"/>
  <c r="J594" i="7"/>
  <c r="H594" i="7"/>
  <c r="F594" i="7"/>
  <c r="J658" i="7"/>
  <c r="F658" i="7"/>
  <c r="O614" i="7"/>
  <c r="H626" i="7"/>
  <c r="G626" i="7"/>
  <c r="J281" i="7"/>
  <c r="H658" i="7"/>
  <c r="J626" i="7"/>
  <c r="D626" i="7"/>
  <c r="E658" i="7"/>
  <c r="O646" i="7"/>
  <c r="G658" i="7"/>
  <c r="J306" i="7"/>
  <c r="A615" i="7"/>
  <c r="D627" i="7" s="1"/>
  <c r="C614" i="7"/>
  <c r="D614" i="7"/>
  <c r="E614" i="7"/>
  <c r="F614" i="7"/>
  <c r="G614" i="7"/>
  <c r="H614" i="7"/>
  <c r="I614" i="7"/>
  <c r="J614" i="7"/>
  <c r="K614" i="7"/>
  <c r="L614" i="7"/>
  <c r="M614" i="7"/>
  <c r="I626" i="7"/>
  <c r="N614" i="7"/>
  <c r="D332" i="7"/>
  <c r="C332" i="7"/>
  <c r="E332" i="7"/>
  <c r="F332" i="7"/>
  <c r="G332" i="7"/>
  <c r="H332" i="7"/>
  <c r="I332" i="7"/>
  <c r="C281" i="7"/>
  <c r="D281" i="7"/>
  <c r="F281" i="7"/>
  <c r="E281" i="7"/>
  <c r="G281" i="7"/>
  <c r="H281" i="7"/>
  <c r="I281" i="7"/>
  <c r="A647" i="7"/>
  <c r="I659" i="7" s="1"/>
  <c r="C646" i="7"/>
  <c r="D646" i="7"/>
  <c r="E646" i="7"/>
  <c r="F646" i="7"/>
  <c r="G646" i="7"/>
  <c r="H646" i="7"/>
  <c r="I646" i="7"/>
  <c r="C659" i="7"/>
  <c r="J646" i="7"/>
  <c r="K646" i="7"/>
  <c r="L646" i="7"/>
  <c r="M646" i="7"/>
  <c r="I658" i="7"/>
  <c r="N646" i="7"/>
  <c r="J332" i="7"/>
  <c r="C306" i="7"/>
  <c r="E306" i="7"/>
  <c r="D306" i="7"/>
  <c r="F306" i="7"/>
  <c r="G306" i="7"/>
  <c r="H306" i="7"/>
  <c r="I306" i="7"/>
  <c r="A583" i="7"/>
  <c r="F595" i="7" s="1"/>
  <c r="C582" i="7"/>
  <c r="D582" i="7"/>
  <c r="E582" i="7"/>
  <c r="F582" i="7"/>
  <c r="G582" i="7"/>
  <c r="H582" i="7"/>
  <c r="I582" i="7"/>
  <c r="C595" i="7"/>
  <c r="J582" i="7"/>
  <c r="K582" i="7"/>
  <c r="L582" i="7"/>
  <c r="M582" i="7"/>
  <c r="N582" i="7"/>
  <c r="I594" i="7"/>
  <c r="P645" i="7"/>
  <c r="P643" i="7"/>
  <c r="P641" i="7"/>
  <c r="P644" i="7"/>
  <c r="P640" i="7"/>
  <c r="P642" i="7"/>
  <c r="P613" i="7"/>
  <c r="P611" i="7"/>
  <c r="P607" i="7"/>
  <c r="P638" i="7"/>
  <c r="P639" i="7"/>
  <c r="P614" i="7"/>
  <c r="P612" i="7"/>
  <c r="P610" i="7"/>
  <c r="P646" i="7"/>
  <c r="P580" i="7"/>
  <c r="P579" i="7"/>
  <c r="P578" i="7"/>
  <c r="P577" i="7"/>
  <c r="P576" i="7"/>
  <c r="P575" i="7"/>
  <c r="P574" i="7"/>
  <c r="P609" i="7"/>
  <c r="P606" i="7"/>
  <c r="P581" i="7"/>
  <c r="P608" i="7"/>
  <c r="P582" i="7"/>
  <c r="P524" i="7"/>
  <c r="P33" i="7"/>
  <c r="P29" i="7"/>
  <c r="P532" i="7"/>
  <c r="P528" i="7"/>
  <c r="P520" i="7"/>
  <c r="P19" i="7"/>
  <c r="P40" i="7"/>
  <c r="P26" i="7"/>
  <c r="Q2" i="7"/>
  <c r="K563" i="7"/>
  <c r="K557" i="7"/>
  <c r="J412" i="7"/>
  <c r="J407" i="7"/>
  <c r="J411" i="7"/>
  <c r="J435" i="7"/>
  <c r="J439" i="7"/>
  <c r="J459" i="7"/>
  <c r="J463" i="7"/>
  <c r="J436" i="7"/>
  <c r="J460" i="7"/>
  <c r="J464" i="7"/>
  <c r="J30" i="7"/>
  <c r="K659" i="7"/>
  <c r="K658" i="7"/>
  <c r="K657" i="7"/>
  <c r="K656" i="7"/>
  <c r="K655" i="7"/>
  <c r="K654" i="7"/>
  <c r="K653" i="7"/>
  <c r="K332" i="7"/>
  <c r="K331" i="7"/>
  <c r="K330" i="7"/>
  <c r="K329" i="7"/>
  <c r="K328" i="7"/>
  <c r="K327" i="7"/>
  <c r="K306" i="7"/>
  <c r="K305" i="7"/>
  <c r="K304" i="7"/>
  <c r="K303" i="7"/>
  <c r="K326" i="7"/>
  <c r="K627" i="7"/>
  <c r="K626" i="7"/>
  <c r="K625" i="7"/>
  <c r="K624" i="7"/>
  <c r="K623" i="7"/>
  <c r="K622" i="7"/>
  <c r="K621" i="7"/>
  <c r="K620" i="7"/>
  <c r="K619" i="7"/>
  <c r="K302" i="7"/>
  <c r="K281" i="7"/>
  <c r="K280" i="7"/>
  <c r="K279" i="7"/>
  <c r="K278" i="7"/>
  <c r="K301" i="7"/>
  <c r="K300" i="7"/>
  <c r="K299" i="7"/>
  <c r="K594" i="7"/>
  <c r="K593" i="7"/>
  <c r="K592" i="7"/>
  <c r="K591" i="7"/>
  <c r="K590" i="7"/>
  <c r="K589" i="7"/>
  <c r="K588" i="7"/>
  <c r="K587" i="7"/>
  <c r="K276" i="7"/>
  <c r="K277" i="7"/>
  <c r="K275" i="7"/>
  <c r="K493" i="7"/>
  <c r="K487" i="7"/>
  <c r="K389" i="7"/>
  <c r="K388" i="7"/>
  <c r="K387" i="7"/>
  <c r="K386" i="7"/>
  <c r="K385" i="7"/>
  <c r="K384" i="7"/>
  <c r="K402" i="7"/>
  <c r="K269" i="7"/>
  <c r="K256" i="7"/>
  <c r="K255" i="7"/>
  <c r="K254" i="7"/>
  <c r="K253" i="7"/>
  <c r="K252" i="7"/>
  <c r="K251" i="7"/>
  <c r="K28" i="7"/>
  <c r="J410" i="7"/>
  <c r="J270" i="7"/>
  <c r="J408" i="7"/>
  <c r="J409" i="7"/>
  <c r="J413" i="7"/>
  <c r="J433" i="7"/>
  <c r="J437" i="7"/>
  <c r="J461" i="7"/>
  <c r="J465" i="7"/>
  <c r="J403" i="7"/>
  <c r="J434" i="7"/>
  <c r="J438" i="7"/>
  <c r="J462" i="7"/>
  <c r="Q38" i="7" l="1"/>
  <c r="Q37" i="7"/>
  <c r="Q36" i="7"/>
  <c r="Q492" i="7"/>
  <c r="Q486" i="7"/>
  <c r="E440" i="7"/>
  <c r="C414" i="7"/>
  <c r="D440" i="7"/>
  <c r="C440" i="7"/>
  <c r="I466" i="7"/>
  <c r="D466" i="7"/>
  <c r="J466" i="7"/>
  <c r="I414" i="7"/>
  <c r="H466" i="7"/>
  <c r="D414" i="7"/>
  <c r="I440" i="7"/>
  <c r="H414" i="7"/>
  <c r="G466" i="7"/>
  <c r="H440" i="7"/>
  <c r="G414" i="7"/>
  <c r="F466" i="7"/>
  <c r="G440" i="7"/>
  <c r="E414" i="7"/>
  <c r="E466" i="7"/>
  <c r="J414" i="7"/>
  <c r="F440" i="7"/>
  <c r="F414" i="7"/>
  <c r="C466" i="7"/>
  <c r="J440" i="7"/>
  <c r="C627" i="7"/>
  <c r="G627" i="7"/>
  <c r="G595" i="7"/>
  <c r="P583" i="7"/>
  <c r="Q549" i="7"/>
  <c r="Q22" i="7"/>
  <c r="Q39" i="7" s="1"/>
  <c r="Q12" i="7"/>
  <c r="Q128" i="7" s="1"/>
  <c r="K307" i="7"/>
  <c r="F659" i="7"/>
  <c r="H659" i="7"/>
  <c r="K333" i="7"/>
  <c r="I595" i="7"/>
  <c r="D595" i="7"/>
  <c r="E627" i="7"/>
  <c r="E659" i="7"/>
  <c r="H595" i="7"/>
  <c r="E595" i="7"/>
  <c r="G659" i="7"/>
  <c r="D659" i="7"/>
  <c r="I627" i="7"/>
  <c r="K595" i="7"/>
  <c r="P615" i="7"/>
  <c r="P647" i="7"/>
  <c r="H627" i="7"/>
  <c r="F627" i="7"/>
  <c r="K282" i="7"/>
  <c r="C333" i="7"/>
  <c r="D333" i="7"/>
  <c r="E333" i="7"/>
  <c r="F333" i="7"/>
  <c r="G333" i="7"/>
  <c r="H333" i="7"/>
  <c r="I333" i="7"/>
  <c r="J333" i="7"/>
  <c r="C583" i="7"/>
  <c r="D583" i="7"/>
  <c r="D584" i="7" s="1"/>
  <c r="D569" i="7" s="1"/>
  <c r="D73" i="7" s="1"/>
  <c r="E583" i="7"/>
  <c r="E584" i="7" s="1"/>
  <c r="E569" i="7" s="1"/>
  <c r="E73" i="7" s="1"/>
  <c r="F583" i="7"/>
  <c r="F584" i="7" s="1"/>
  <c r="F569" i="7" s="1"/>
  <c r="F73" i="7" s="1"/>
  <c r="G583" i="7"/>
  <c r="G584" i="7" s="1"/>
  <c r="G569" i="7" s="1"/>
  <c r="G73" i="7" s="1"/>
  <c r="H583" i="7"/>
  <c r="H584" i="7" s="1"/>
  <c r="H569" i="7" s="1"/>
  <c r="H73" i="7" s="1"/>
  <c r="I583" i="7"/>
  <c r="I584" i="7" s="1"/>
  <c r="I569" i="7" s="1"/>
  <c r="I73" i="7" s="1"/>
  <c r="J583" i="7"/>
  <c r="J584" i="7" s="1"/>
  <c r="J569" i="7" s="1"/>
  <c r="J73" i="7" s="1"/>
  <c r="K583" i="7"/>
  <c r="K584" i="7" s="1"/>
  <c r="K569" i="7" s="1"/>
  <c r="K73" i="7" s="1"/>
  <c r="L583" i="7"/>
  <c r="M583" i="7"/>
  <c r="N583" i="7"/>
  <c r="O583" i="7"/>
  <c r="J595" i="7"/>
  <c r="C647" i="7"/>
  <c r="D647" i="7"/>
  <c r="D648" i="7" s="1"/>
  <c r="D633" i="7" s="1"/>
  <c r="D75" i="7" s="1"/>
  <c r="E647" i="7"/>
  <c r="E648" i="7" s="1"/>
  <c r="E633" i="7" s="1"/>
  <c r="E75" i="7" s="1"/>
  <c r="F647" i="7"/>
  <c r="F648" i="7" s="1"/>
  <c r="F633" i="7" s="1"/>
  <c r="F75" i="7" s="1"/>
  <c r="G647" i="7"/>
  <c r="G648" i="7" s="1"/>
  <c r="G633" i="7" s="1"/>
  <c r="G75" i="7" s="1"/>
  <c r="H647" i="7"/>
  <c r="H648" i="7" s="1"/>
  <c r="H633" i="7" s="1"/>
  <c r="H75" i="7" s="1"/>
  <c r="I647" i="7"/>
  <c r="I648" i="7" s="1"/>
  <c r="I633" i="7" s="1"/>
  <c r="I75" i="7" s="1"/>
  <c r="J647" i="7"/>
  <c r="J648" i="7" s="1"/>
  <c r="J633" i="7" s="1"/>
  <c r="J75" i="7" s="1"/>
  <c r="K647" i="7"/>
  <c r="K648" i="7" s="1"/>
  <c r="K633" i="7" s="1"/>
  <c r="K75" i="7" s="1"/>
  <c r="L647" i="7"/>
  <c r="M647" i="7"/>
  <c r="N647" i="7"/>
  <c r="O647" i="7"/>
  <c r="J659" i="7"/>
  <c r="C307" i="7"/>
  <c r="D307" i="7"/>
  <c r="F307" i="7"/>
  <c r="E307" i="7"/>
  <c r="G307" i="7"/>
  <c r="H307" i="7"/>
  <c r="I307" i="7"/>
  <c r="J307" i="7"/>
  <c r="C282" i="7"/>
  <c r="D282" i="7"/>
  <c r="E282" i="7"/>
  <c r="F282" i="7"/>
  <c r="G282" i="7"/>
  <c r="H282" i="7"/>
  <c r="I282" i="7"/>
  <c r="J282" i="7"/>
  <c r="C615" i="7"/>
  <c r="D615" i="7"/>
  <c r="D616" i="7" s="1"/>
  <c r="D601" i="7" s="1"/>
  <c r="D74" i="7" s="1"/>
  <c r="E615" i="7"/>
  <c r="E616" i="7" s="1"/>
  <c r="E601" i="7" s="1"/>
  <c r="E74" i="7" s="1"/>
  <c r="F615" i="7"/>
  <c r="F616" i="7" s="1"/>
  <c r="F601" i="7" s="1"/>
  <c r="F74" i="7" s="1"/>
  <c r="G615" i="7"/>
  <c r="G616" i="7" s="1"/>
  <c r="G601" i="7" s="1"/>
  <c r="G74" i="7" s="1"/>
  <c r="H615" i="7"/>
  <c r="H616" i="7" s="1"/>
  <c r="H601" i="7" s="1"/>
  <c r="H74" i="7" s="1"/>
  <c r="I615" i="7"/>
  <c r="I616" i="7" s="1"/>
  <c r="I601" i="7" s="1"/>
  <c r="I74" i="7" s="1"/>
  <c r="J615" i="7"/>
  <c r="J616" i="7" s="1"/>
  <c r="J601" i="7" s="1"/>
  <c r="J74" i="7" s="1"/>
  <c r="K615" i="7"/>
  <c r="K616" i="7" s="1"/>
  <c r="K601" i="7" s="1"/>
  <c r="K74" i="7" s="1"/>
  <c r="L615" i="7"/>
  <c r="M615" i="7"/>
  <c r="N615" i="7"/>
  <c r="J627" i="7"/>
  <c r="O615" i="7"/>
  <c r="Q639" i="7"/>
  <c r="Q638" i="7"/>
  <c r="Q647" i="7"/>
  <c r="Q645" i="7"/>
  <c r="Q643" i="7"/>
  <c r="Q641" i="7"/>
  <c r="Q644" i="7"/>
  <c r="Q614" i="7"/>
  <c r="Q612" i="7"/>
  <c r="Q646" i="7"/>
  <c r="Q640" i="7"/>
  <c r="Q642" i="7"/>
  <c r="Q615" i="7"/>
  <c r="Q613" i="7"/>
  <c r="Q611" i="7"/>
  <c r="Q609" i="7"/>
  <c r="Q607" i="7"/>
  <c r="Q583" i="7"/>
  <c r="Q581" i="7"/>
  <c r="Q606" i="7"/>
  <c r="Q579" i="7"/>
  <c r="Q577" i="7"/>
  <c r="Q575" i="7"/>
  <c r="Q608" i="7"/>
  <c r="Q582" i="7"/>
  <c r="Q580" i="7"/>
  <c r="Q578" i="7"/>
  <c r="Q576" i="7"/>
  <c r="Q574" i="7"/>
  <c r="Q610" i="7"/>
  <c r="Q524" i="7"/>
  <c r="Q33" i="7"/>
  <c r="Q29" i="7"/>
  <c r="Q532" i="7"/>
  <c r="Q528" i="7"/>
  <c r="Q520" i="7"/>
  <c r="Q26" i="7"/>
  <c r="Q40" i="7"/>
  <c r="Q19" i="7"/>
  <c r="R2" i="7"/>
  <c r="L563" i="7"/>
  <c r="K435" i="7"/>
  <c r="K414" i="7"/>
  <c r="K463" i="7"/>
  <c r="K410" i="7"/>
  <c r="K439" i="7"/>
  <c r="K270" i="7"/>
  <c r="K411" i="7"/>
  <c r="L659" i="7"/>
  <c r="L658" i="7"/>
  <c r="L657" i="7"/>
  <c r="L656" i="7"/>
  <c r="L655" i="7"/>
  <c r="L654" i="7"/>
  <c r="L652" i="7"/>
  <c r="L333" i="7"/>
  <c r="L332" i="7"/>
  <c r="L331" i="7"/>
  <c r="L330" i="7"/>
  <c r="L329" i="7"/>
  <c r="L328" i="7"/>
  <c r="L327" i="7"/>
  <c r="L326" i="7"/>
  <c r="L627" i="7"/>
  <c r="L626" i="7"/>
  <c r="L625" i="7"/>
  <c r="L624" i="7"/>
  <c r="L623" i="7"/>
  <c r="L622" i="7"/>
  <c r="L621" i="7"/>
  <c r="L620" i="7"/>
  <c r="L619" i="7"/>
  <c r="L307" i="7"/>
  <c r="L306" i="7"/>
  <c r="L305" i="7"/>
  <c r="L304" i="7"/>
  <c r="L303" i="7"/>
  <c r="L302" i="7"/>
  <c r="L301" i="7"/>
  <c r="L300" i="7"/>
  <c r="L299" i="7"/>
  <c r="L595" i="7"/>
  <c r="L594" i="7"/>
  <c r="L593" i="7"/>
  <c r="L592" i="7"/>
  <c r="L591" i="7"/>
  <c r="L590" i="7"/>
  <c r="L589" i="7"/>
  <c r="L588" i="7"/>
  <c r="L587" i="7"/>
  <c r="L282" i="7"/>
  <c r="L281" i="7"/>
  <c r="L280" i="7"/>
  <c r="L279" i="7"/>
  <c r="L278" i="7"/>
  <c r="L277" i="7"/>
  <c r="L276" i="7"/>
  <c r="L275" i="7"/>
  <c r="L493" i="7"/>
  <c r="L487" i="7"/>
  <c r="L402" i="7"/>
  <c r="L389" i="7"/>
  <c r="L388" i="7"/>
  <c r="L387" i="7"/>
  <c r="L386" i="7"/>
  <c r="L385" i="7"/>
  <c r="L384" i="7"/>
  <c r="L256" i="7"/>
  <c r="L255" i="7"/>
  <c r="L254" i="7"/>
  <c r="L253" i="7"/>
  <c r="L252" i="7"/>
  <c r="L251" i="7"/>
  <c r="L269" i="7"/>
  <c r="L28" i="7"/>
  <c r="K413" i="7"/>
  <c r="K434" i="7"/>
  <c r="K438" i="7"/>
  <c r="K462" i="7"/>
  <c r="K466" i="7"/>
  <c r="K30" i="7"/>
  <c r="K274" i="7"/>
  <c r="K325" i="7"/>
  <c r="K409" i="7"/>
  <c r="K408" i="7"/>
  <c r="K412" i="7"/>
  <c r="K436" i="7"/>
  <c r="K440" i="7"/>
  <c r="K460" i="7"/>
  <c r="K464" i="7"/>
  <c r="K433" i="7"/>
  <c r="K437" i="7"/>
  <c r="K461" i="7"/>
  <c r="K465" i="7"/>
  <c r="K403" i="7"/>
  <c r="R38" i="7" l="1"/>
  <c r="R37" i="7"/>
  <c r="R36" i="7"/>
  <c r="R492" i="7"/>
  <c r="R486" i="7"/>
  <c r="D415" i="7"/>
  <c r="D441" i="7"/>
  <c r="H467" i="7"/>
  <c r="K441" i="7"/>
  <c r="G467" i="7"/>
  <c r="J415" i="7"/>
  <c r="J441" i="7"/>
  <c r="F467" i="7"/>
  <c r="I415" i="7"/>
  <c r="I441" i="7"/>
  <c r="E467" i="7"/>
  <c r="H415" i="7"/>
  <c r="H441" i="7"/>
  <c r="D467" i="7"/>
  <c r="G415" i="7"/>
  <c r="G441" i="7"/>
  <c r="C467" i="7"/>
  <c r="K467" i="7"/>
  <c r="C415" i="7"/>
  <c r="F415" i="7"/>
  <c r="E441" i="7"/>
  <c r="J467" i="7"/>
  <c r="K415" i="7"/>
  <c r="C441" i="7"/>
  <c r="E415" i="7"/>
  <c r="F441" i="7"/>
  <c r="I467" i="7"/>
  <c r="R549" i="7"/>
  <c r="R22" i="7"/>
  <c r="R39" i="7" s="1"/>
  <c r="R12" i="7"/>
  <c r="R128" i="7" s="1"/>
  <c r="L283" i="7"/>
  <c r="L334" i="7"/>
  <c r="L308" i="7"/>
  <c r="J76" i="7"/>
  <c r="H76" i="7"/>
  <c r="I76" i="7"/>
  <c r="D76" i="7"/>
  <c r="G76" i="7"/>
  <c r="C283" i="7"/>
  <c r="D283" i="7"/>
  <c r="E283" i="7"/>
  <c r="F283" i="7"/>
  <c r="G283" i="7"/>
  <c r="H283" i="7"/>
  <c r="I283" i="7"/>
  <c r="J283" i="7"/>
  <c r="K283" i="7"/>
  <c r="C584" i="7"/>
  <c r="C569" i="7" s="1"/>
  <c r="C73" i="7" s="1"/>
  <c r="C308" i="7"/>
  <c r="D308" i="7"/>
  <c r="E308" i="7"/>
  <c r="F308" i="7"/>
  <c r="G308" i="7"/>
  <c r="H308" i="7"/>
  <c r="I308" i="7"/>
  <c r="J308" i="7"/>
  <c r="K308" i="7"/>
  <c r="C616" i="7"/>
  <c r="C601" i="7" s="1"/>
  <c r="C74" i="7" s="1"/>
  <c r="F76" i="7"/>
  <c r="C334" i="7"/>
  <c r="D334" i="7"/>
  <c r="F334" i="7"/>
  <c r="E334" i="7"/>
  <c r="G334" i="7"/>
  <c r="H334" i="7"/>
  <c r="I334" i="7"/>
  <c r="J334" i="7"/>
  <c r="K334" i="7"/>
  <c r="C648" i="7"/>
  <c r="C633" i="7" s="1"/>
  <c r="C75" i="7" s="1"/>
  <c r="E76" i="7"/>
  <c r="R646" i="7"/>
  <c r="R644" i="7"/>
  <c r="R642" i="7"/>
  <c r="R640" i="7"/>
  <c r="R645" i="7"/>
  <c r="R641" i="7"/>
  <c r="R639" i="7"/>
  <c r="R615" i="7"/>
  <c r="R614" i="7"/>
  <c r="R613" i="7"/>
  <c r="R612" i="7"/>
  <c r="R611" i="7"/>
  <c r="R610" i="7"/>
  <c r="R609" i="7"/>
  <c r="R608" i="7"/>
  <c r="R607" i="7"/>
  <c r="R606" i="7"/>
  <c r="R583" i="7"/>
  <c r="R582" i="7"/>
  <c r="R581" i="7"/>
  <c r="R643" i="7"/>
  <c r="R638" i="7"/>
  <c r="R647" i="7"/>
  <c r="R580" i="7"/>
  <c r="R578" i="7"/>
  <c r="R576" i="7"/>
  <c r="R574" i="7"/>
  <c r="R579" i="7"/>
  <c r="R577" i="7"/>
  <c r="R575" i="7"/>
  <c r="R524" i="7"/>
  <c r="R33" i="7"/>
  <c r="R29" i="7"/>
  <c r="R532" i="7"/>
  <c r="R528" i="7"/>
  <c r="R520" i="7"/>
  <c r="R40" i="7"/>
  <c r="R26" i="7"/>
  <c r="R19" i="7"/>
  <c r="S2" i="7"/>
  <c r="M563" i="7"/>
  <c r="M557" i="7"/>
  <c r="L325" i="7"/>
  <c r="L584" i="7"/>
  <c r="L569" i="7" s="1"/>
  <c r="L73" i="7" s="1"/>
  <c r="L648" i="7"/>
  <c r="L633" i="7" s="1"/>
  <c r="L75" i="7" s="1"/>
  <c r="L274" i="7"/>
  <c r="L30" i="7"/>
  <c r="L616" i="7"/>
  <c r="L601" i="7" s="1"/>
  <c r="L74" i="7" s="1"/>
  <c r="K459" i="7"/>
  <c r="L412" i="7"/>
  <c r="L270" i="7"/>
  <c r="L410" i="7"/>
  <c r="L411" i="7"/>
  <c r="L415" i="7"/>
  <c r="L435" i="7"/>
  <c r="L439" i="7"/>
  <c r="L463" i="7"/>
  <c r="L467" i="7"/>
  <c r="L436" i="7"/>
  <c r="L440" i="7"/>
  <c r="L460" i="7"/>
  <c r="L464" i="7"/>
  <c r="K407" i="7"/>
  <c r="M659" i="7"/>
  <c r="M658" i="7"/>
  <c r="M657" i="7"/>
  <c r="M656" i="7"/>
  <c r="M655" i="7"/>
  <c r="M654" i="7"/>
  <c r="M651" i="7"/>
  <c r="M334" i="7"/>
  <c r="M333" i="7"/>
  <c r="M332" i="7"/>
  <c r="M331" i="7"/>
  <c r="M330" i="7"/>
  <c r="M329" i="7"/>
  <c r="M328" i="7"/>
  <c r="M327" i="7"/>
  <c r="M326" i="7"/>
  <c r="M308" i="7"/>
  <c r="M307" i="7"/>
  <c r="M306" i="7"/>
  <c r="M305" i="7"/>
  <c r="M304" i="7"/>
  <c r="M303" i="7"/>
  <c r="M302" i="7"/>
  <c r="M627" i="7"/>
  <c r="M626" i="7"/>
  <c r="M625" i="7"/>
  <c r="M624" i="7"/>
  <c r="M623" i="7"/>
  <c r="M622" i="7"/>
  <c r="M621" i="7"/>
  <c r="M620" i="7"/>
  <c r="M619" i="7"/>
  <c r="M283" i="7"/>
  <c r="M282" i="7"/>
  <c r="M281" i="7"/>
  <c r="M280" i="7"/>
  <c r="M279" i="7"/>
  <c r="M278" i="7"/>
  <c r="M301" i="7"/>
  <c r="M300" i="7"/>
  <c r="M299" i="7"/>
  <c r="M595" i="7"/>
  <c r="M594" i="7"/>
  <c r="M593" i="7"/>
  <c r="M592" i="7"/>
  <c r="M591" i="7"/>
  <c r="M590" i="7"/>
  <c r="M589" i="7"/>
  <c r="M588" i="7"/>
  <c r="M587" i="7"/>
  <c r="M277" i="7"/>
  <c r="M276" i="7"/>
  <c r="M275" i="7"/>
  <c r="M274" i="7"/>
  <c r="M493" i="7"/>
  <c r="M487" i="7"/>
  <c r="M389" i="7"/>
  <c r="M388" i="7"/>
  <c r="M387" i="7"/>
  <c r="M386" i="7"/>
  <c r="M385" i="7"/>
  <c r="M384" i="7"/>
  <c r="M402" i="7"/>
  <c r="M269" i="7"/>
  <c r="M256" i="7"/>
  <c r="M255" i="7"/>
  <c r="M254" i="7"/>
  <c r="M253" i="7"/>
  <c r="M252" i="7"/>
  <c r="M251" i="7"/>
  <c r="M28" i="7"/>
  <c r="L408" i="7"/>
  <c r="L414" i="7"/>
  <c r="L409" i="7"/>
  <c r="L413" i="7"/>
  <c r="L433" i="7"/>
  <c r="L437" i="7"/>
  <c r="L441" i="7"/>
  <c r="L461" i="7"/>
  <c r="L465" i="7"/>
  <c r="L403" i="7"/>
  <c r="L434" i="7"/>
  <c r="L438" i="7"/>
  <c r="L462" i="7"/>
  <c r="L466" i="7"/>
  <c r="K76" i="7"/>
  <c r="S37" i="7" l="1"/>
  <c r="S36" i="7"/>
  <c r="S38" i="7"/>
  <c r="S486" i="7"/>
  <c r="S492" i="7"/>
  <c r="H416" i="7"/>
  <c r="J468" i="7"/>
  <c r="E442" i="7"/>
  <c r="G416" i="7"/>
  <c r="L407" i="7"/>
  <c r="I468" i="7"/>
  <c r="D442" i="7"/>
  <c r="F416" i="7"/>
  <c r="F442" i="7"/>
  <c r="L459" i="7"/>
  <c r="H468" i="7"/>
  <c r="K442" i="7"/>
  <c r="C442" i="7"/>
  <c r="E416" i="7"/>
  <c r="L442" i="7"/>
  <c r="G468" i="7"/>
  <c r="J442" i="7"/>
  <c r="D416" i="7"/>
  <c r="L468" i="7"/>
  <c r="C468" i="7"/>
  <c r="E468" i="7"/>
  <c r="I442" i="7"/>
  <c r="K416" i="7"/>
  <c r="C416" i="7"/>
  <c r="L416" i="7"/>
  <c r="K468" i="7"/>
  <c r="F468" i="7"/>
  <c r="H442" i="7"/>
  <c r="J416" i="7"/>
  <c r="D468" i="7"/>
  <c r="G442" i="7"/>
  <c r="I416" i="7"/>
  <c r="S549" i="7"/>
  <c r="S22" i="7"/>
  <c r="S39" i="7" s="1"/>
  <c r="S12" i="7"/>
  <c r="S128" i="7" s="1"/>
  <c r="C76" i="7"/>
  <c r="S647" i="7"/>
  <c r="S646" i="7"/>
  <c r="S645" i="7"/>
  <c r="S644" i="7"/>
  <c r="S643" i="7"/>
  <c r="S642" i="7"/>
  <c r="S641" i="7"/>
  <c r="S640" i="7"/>
  <c r="S610" i="7"/>
  <c r="S639" i="7"/>
  <c r="S615" i="7"/>
  <c r="S613" i="7"/>
  <c r="S611" i="7"/>
  <c r="S609" i="7"/>
  <c r="S638" i="7"/>
  <c r="S614" i="7"/>
  <c r="S612" i="7"/>
  <c r="S608" i="7"/>
  <c r="S606" i="7"/>
  <c r="S581" i="7"/>
  <c r="S580" i="7"/>
  <c r="S578" i="7"/>
  <c r="S576" i="7"/>
  <c r="S574" i="7"/>
  <c r="S607" i="7"/>
  <c r="S582" i="7"/>
  <c r="S579" i="7"/>
  <c r="S577" i="7"/>
  <c r="S575" i="7"/>
  <c r="S583" i="7"/>
  <c r="S532" i="7"/>
  <c r="S528" i="7"/>
  <c r="S520" i="7"/>
  <c r="S524" i="7"/>
  <c r="S33" i="7"/>
  <c r="S29" i="7"/>
  <c r="S26" i="7"/>
  <c r="S19" i="7"/>
  <c r="S40" i="7"/>
  <c r="T2" i="7"/>
  <c r="N563" i="7"/>
  <c r="M325" i="7"/>
  <c r="L76" i="7"/>
  <c r="M648" i="7"/>
  <c r="M633" i="7" s="1"/>
  <c r="M75" i="7" s="1"/>
  <c r="M30" i="7"/>
  <c r="M408" i="7"/>
  <c r="M437" i="7"/>
  <c r="M441" i="7"/>
  <c r="M460" i="7"/>
  <c r="M415" i="7"/>
  <c r="M464" i="7"/>
  <c r="M468" i="7"/>
  <c r="M411" i="7"/>
  <c r="M413" i="7"/>
  <c r="M410" i="7"/>
  <c r="M414" i="7"/>
  <c r="M434" i="7"/>
  <c r="M438" i="7"/>
  <c r="M442" i="7"/>
  <c r="M462" i="7"/>
  <c r="M466" i="7"/>
  <c r="M435" i="7"/>
  <c r="M439" i="7"/>
  <c r="M463" i="7"/>
  <c r="M467" i="7"/>
  <c r="N659" i="7"/>
  <c r="N658" i="7"/>
  <c r="N657" i="7"/>
  <c r="N656" i="7"/>
  <c r="N655" i="7"/>
  <c r="N654" i="7"/>
  <c r="N651" i="7"/>
  <c r="N334" i="7"/>
  <c r="N333" i="7"/>
  <c r="N332" i="7"/>
  <c r="N331" i="7"/>
  <c r="N330" i="7"/>
  <c r="N329" i="7"/>
  <c r="N328" i="7"/>
  <c r="N327" i="7"/>
  <c r="N326" i="7"/>
  <c r="N325" i="7"/>
  <c r="N627" i="7"/>
  <c r="N626" i="7"/>
  <c r="N625" i="7"/>
  <c r="N624" i="7"/>
  <c r="N623" i="7"/>
  <c r="N622" i="7"/>
  <c r="N621" i="7"/>
  <c r="N620" i="7"/>
  <c r="N619" i="7"/>
  <c r="N308" i="7"/>
  <c r="N307" i="7"/>
  <c r="N306" i="7"/>
  <c r="N305" i="7"/>
  <c r="N304" i="7"/>
  <c r="N303" i="7"/>
  <c r="N302" i="7"/>
  <c r="N301" i="7"/>
  <c r="N300" i="7"/>
  <c r="N299" i="7"/>
  <c r="N595" i="7"/>
  <c r="N594" i="7"/>
  <c r="N593" i="7"/>
  <c r="N592" i="7"/>
  <c r="N591" i="7"/>
  <c r="N590" i="7"/>
  <c r="N589" i="7"/>
  <c r="N588" i="7"/>
  <c r="N587" i="7"/>
  <c r="N283" i="7"/>
  <c r="N282" i="7"/>
  <c r="N281" i="7"/>
  <c r="N280" i="7"/>
  <c r="N279" i="7"/>
  <c r="N278" i="7"/>
  <c r="N277" i="7"/>
  <c r="N276" i="7"/>
  <c r="N275" i="7"/>
  <c r="N274" i="7"/>
  <c r="N493" i="7"/>
  <c r="N487" i="7"/>
  <c r="N402" i="7"/>
  <c r="N389" i="7"/>
  <c r="N388" i="7"/>
  <c r="N387" i="7"/>
  <c r="N386" i="7"/>
  <c r="N385" i="7"/>
  <c r="N384" i="7"/>
  <c r="N256" i="7"/>
  <c r="N255" i="7"/>
  <c r="N254" i="7"/>
  <c r="N253" i="7"/>
  <c r="N252" i="7"/>
  <c r="N251" i="7"/>
  <c r="N269" i="7"/>
  <c r="N28" i="7"/>
  <c r="M270" i="7"/>
  <c r="M407" i="7"/>
  <c r="M409" i="7"/>
  <c r="M412" i="7"/>
  <c r="M416" i="7"/>
  <c r="M436" i="7"/>
  <c r="M440" i="7"/>
  <c r="M433" i="7"/>
  <c r="M461" i="7"/>
  <c r="M465" i="7"/>
  <c r="M403" i="7"/>
  <c r="M584" i="7"/>
  <c r="M569" i="7" s="1"/>
  <c r="M73" i="7" s="1"/>
  <c r="M616" i="7"/>
  <c r="M601" i="7" s="1"/>
  <c r="M74" i="7" s="1"/>
  <c r="T38" i="7" l="1"/>
  <c r="T37" i="7"/>
  <c r="T36" i="7"/>
  <c r="T492" i="7"/>
  <c r="T486" i="7"/>
  <c r="M459" i="7"/>
  <c r="T549" i="7"/>
  <c r="T22" i="7"/>
  <c r="T39" i="7" s="1"/>
  <c r="T12" i="7"/>
  <c r="T128" i="7" s="1"/>
  <c r="T646" i="7"/>
  <c r="T644" i="7"/>
  <c r="T642" i="7"/>
  <c r="T640" i="7"/>
  <c r="T638" i="7"/>
  <c r="T639" i="7"/>
  <c r="T645" i="7"/>
  <c r="T615" i="7"/>
  <c r="T613" i="7"/>
  <c r="T611" i="7"/>
  <c r="T647" i="7"/>
  <c r="T641" i="7"/>
  <c r="T643" i="7"/>
  <c r="T614" i="7"/>
  <c r="T612" i="7"/>
  <c r="T610" i="7"/>
  <c r="T608" i="7"/>
  <c r="T606" i="7"/>
  <c r="T582" i="7"/>
  <c r="T580" i="7"/>
  <c r="T579" i="7"/>
  <c r="T578" i="7"/>
  <c r="T577" i="7"/>
  <c r="T576" i="7"/>
  <c r="T575" i="7"/>
  <c r="T574" i="7"/>
  <c r="T607" i="7"/>
  <c r="T609" i="7"/>
  <c r="T583" i="7"/>
  <c r="T581" i="7"/>
  <c r="T524" i="7"/>
  <c r="T33" i="7"/>
  <c r="T29" i="7"/>
  <c r="T532" i="7"/>
  <c r="T528" i="7"/>
  <c r="T520" i="7"/>
  <c r="T19" i="7"/>
  <c r="T40" i="7"/>
  <c r="T26" i="7"/>
  <c r="U2" i="7"/>
  <c r="O563" i="7"/>
  <c r="N436" i="7"/>
  <c r="N412" i="7"/>
  <c r="N414" i="7"/>
  <c r="N460" i="7"/>
  <c r="N464" i="7"/>
  <c r="N468" i="7"/>
  <c r="N440" i="7"/>
  <c r="N410" i="7"/>
  <c r="N270" i="7"/>
  <c r="N408" i="7"/>
  <c r="N416" i="7"/>
  <c r="N409" i="7"/>
  <c r="N413" i="7"/>
  <c r="N433" i="7"/>
  <c r="N437" i="7"/>
  <c r="N441" i="7"/>
  <c r="N461" i="7"/>
  <c r="N465" i="7"/>
  <c r="N403" i="7"/>
  <c r="N434" i="7"/>
  <c r="N438" i="7"/>
  <c r="N442" i="7"/>
  <c r="N462" i="7"/>
  <c r="N466" i="7"/>
  <c r="O659" i="7"/>
  <c r="O658" i="7"/>
  <c r="O657" i="7"/>
  <c r="O656" i="7"/>
  <c r="O655" i="7"/>
  <c r="O653" i="7"/>
  <c r="O334" i="7"/>
  <c r="O333" i="7"/>
  <c r="O332" i="7"/>
  <c r="O331" i="7"/>
  <c r="O330" i="7"/>
  <c r="O329" i="7"/>
  <c r="O328" i="7"/>
  <c r="O327" i="7"/>
  <c r="O651" i="7"/>
  <c r="O325" i="7"/>
  <c r="O308" i="7"/>
  <c r="O307" i="7"/>
  <c r="O306" i="7"/>
  <c r="O305" i="7"/>
  <c r="O304" i="7"/>
  <c r="O303" i="7"/>
  <c r="O302" i="7"/>
  <c r="O326" i="7"/>
  <c r="O627" i="7"/>
  <c r="O626" i="7"/>
  <c r="O625" i="7"/>
  <c r="O624" i="7"/>
  <c r="O623" i="7"/>
  <c r="O622" i="7"/>
  <c r="O621" i="7"/>
  <c r="O620" i="7"/>
  <c r="O619" i="7"/>
  <c r="O283" i="7"/>
  <c r="O282" i="7"/>
  <c r="O281" i="7"/>
  <c r="O280" i="7"/>
  <c r="O279" i="7"/>
  <c r="O278" i="7"/>
  <c r="O301" i="7"/>
  <c r="O300" i="7"/>
  <c r="O299" i="7"/>
  <c r="O595" i="7"/>
  <c r="O594" i="7"/>
  <c r="O593" i="7"/>
  <c r="O592" i="7"/>
  <c r="O591" i="7"/>
  <c r="O590" i="7"/>
  <c r="O589" i="7"/>
  <c r="O588" i="7"/>
  <c r="O586" i="7"/>
  <c r="O276" i="7"/>
  <c r="O277" i="7"/>
  <c r="O275" i="7"/>
  <c r="O493" i="7"/>
  <c r="O487" i="7"/>
  <c r="O389" i="7"/>
  <c r="O388" i="7"/>
  <c r="O387" i="7"/>
  <c r="O386" i="7"/>
  <c r="O385" i="7"/>
  <c r="O384" i="7"/>
  <c r="O402" i="7"/>
  <c r="O269" i="7"/>
  <c r="O256" i="7"/>
  <c r="O255" i="7"/>
  <c r="O254" i="7"/>
  <c r="O253" i="7"/>
  <c r="O252" i="7"/>
  <c r="O251" i="7"/>
  <c r="O28" i="7"/>
  <c r="N407" i="7"/>
  <c r="N411" i="7"/>
  <c r="N415" i="7"/>
  <c r="N435" i="7"/>
  <c r="N439" i="7"/>
  <c r="N459" i="7"/>
  <c r="N463" i="7"/>
  <c r="N467" i="7"/>
  <c r="M76" i="7"/>
  <c r="N30" i="7"/>
  <c r="N584" i="7"/>
  <c r="N569" i="7" s="1"/>
  <c r="N73" i="7" s="1"/>
  <c r="N616" i="7"/>
  <c r="N601" i="7" s="1"/>
  <c r="N74" i="7" s="1"/>
  <c r="N648" i="7"/>
  <c r="N633" i="7" s="1"/>
  <c r="N75" i="7" s="1"/>
  <c r="U38" i="7" l="1"/>
  <c r="U37" i="7"/>
  <c r="U36" i="7"/>
  <c r="U492" i="7"/>
  <c r="U486" i="7"/>
  <c r="U549" i="7"/>
  <c r="U22" i="7"/>
  <c r="U39" i="7" s="1"/>
  <c r="U12" i="7"/>
  <c r="U128" i="7" s="1"/>
  <c r="U647" i="7"/>
  <c r="U645" i="7"/>
  <c r="U643" i="7"/>
  <c r="U641" i="7"/>
  <c r="U639" i="7"/>
  <c r="U638" i="7"/>
  <c r="U615" i="7"/>
  <c r="U646" i="7"/>
  <c r="U642" i="7"/>
  <c r="U644" i="7"/>
  <c r="U640" i="7"/>
  <c r="U614" i="7"/>
  <c r="U612" i="7"/>
  <c r="U610" i="7"/>
  <c r="U613" i="7"/>
  <c r="U611" i="7"/>
  <c r="U609" i="7"/>
  <c r="U607" i="7"/>
  <c r="U583" i="7"/>
  <c r="U582" i="7"/>
  <c r="U608" i="7"/>
  <c r="U579" i="7"/>
  <c r="U577" i="7"/>
  <c r="U575" i="7"/>
  <c r="U581" i="7"/>
  <c r="U606" i="7"/>
  <c r="U580" i="7"/>
  <c r="U578" i="7"/>
  <c r="U576" i="7"/>
  <c r="U574" i="7"/>
  <c r="U524" i="7"/>
  <c r="U33" i="7"/>
  <c r="U29" i="7"/>
  <c r="U532" i="7"/>
  <c r="U528" i="7"/>
  <c r="U520" i="7"/>
  <c r="U40" i="7"/>
  <c r="U26" i="7"/>
  <c r="U19" i="7"/>
  <c r="V2" i="7"/>
  <c r="P563" i="7"/>
  <c r="P557" i="7"/>
  <c r="O30" i="7"/>
  <c r="O584" i="7"/>
  <c r="O569" i="7" s="1"/>
  <c r="O73" i="7" s="1"/>
  <c r="O616" i="7"/>
  <c r="O601" i="7" s="1"/>
  <c r="O74" i="7" s="1"/>
  <c r="O435" i="7"/>
  <c r="O414" i="7"/>
  <c r="O463" i="7"/>
  <c r="O410" i="7"/>
  <c r="O438" i="7"/>
  <c r="P659" i="7"/>
  <c r="P658" i="7"/>
  <c r="P657" i="7"/>
  <c r="P656" i="7"/>
  <c r="P655" i="7"/>
  <c r="P653" i="7"/>
  <c r="P651" i="7"/>
  <c r="P334" i="7"/>
  <c r="P333" i="7"/>
  <c r="P332" i="7"/>
  <c r="P331" i="7"/>
  <c r="P330" i="7"/>
  <c r="P329" i="7"/>
  <c r="P328" i="7"/>
  <c r="P327" i="7"/>
  <c r="P326" i="7"/>
  <c r="P325" i="7"/>
  <c r="P627" i="7"/>
  <c r="P626" i="7"/>
  <c r="P625" i="7"/>
  <c r="P624" i="7"/>
  <c r="P623" i="7"/>
  <c r="P622" i="7"/>
  <c r="P621" i="7"/>
  <c r="P620" i="7"/>
  <c r="P619" i="7"/>
  <c r="P308" i="7"/>
  <c r="P307" i="7"/>
  <c r="P306" i="7"/>
  <c r="P305" i="7"/>
  <c r="P304" i="7"/>
  <c r="P303" i="7"/>
  <c r="P302" i="7"/>
  <c r="P301" i="7"/>
  <c r="P300" i="7"/>
  <c r="P299" i="7"/>
  <c r="P595" i="7"/>
  <c r="P594" i="7"/>
  <c r="P593" i="7"/>
  <c r="P592" i="7"/>
  <c r="P591" i="7"/>
  <c r="P590" i="7"/>
  <c r="P589" i="7"/>
  <c r="P588" i="7"/>
  <c r="P586" i="7"/>
  <c r="P283" i="7"/>
  <c r="P282" i="7"/>
  <c r="P281" i="7"/>
  <c r="P280" i="7"/>
  <c r="P279" i="7"/>
  <c r="P278" i="7"/>
  <c r="P277" i="7"/>
  <c r="P276" i="7"/>
  <c r="P275" i="7"/>
  <c r="P493" i="7"/>
  <c r="P487" i="7"/>
  <c r="P402" i="7"/>
  <c r="P389" i="7"/>
  <c r="P388" i="7"/>
  <c r="P387" i="7"/>
  <c r="P386" i="7"/>
  <c r="P385" i="7"/>
  <c r="P384" i="7"/>
  <c r="P256" i="7"/>
  <c r="P255" i="7"/>
  <c r="P254" i="7"/>
  <c r="P253" i="7"/>
  <c r="P252" i="7"/>
  <c r="P251" i="7"/>
  <c r="P269" i="7"/>
  <c r="P28" i="7"/>
  <c r="O411" i="7"/>
  <c r="O412" i="7"/>
  <c r="O436" i="7"/>
  <c r="O460" i="7"/>
  <c r="O464" i="7"/>
  <c r="O468" i="7"/>
  <c r="O437" i="7"/>
  <c r="O441" i="7"/>
  <c r="O465" i="7"/>
  <c r="O403" i="7"/>
  <c r="O413" i="7"/>
  <c r="O415" i="7"/>
  <c r="O434" i="7"/>
  <c r="O442" i="7"/>
  <c r="O462" i="7"/>
  <c r="O466" i="7"/>
  <c r="O439" i="7"/>
  <c r="O459" i="7"/>
  <c r="O467" i="7"/>
  <c r="N76" i="7"/>
  <c r="O274" i="7"/>
  <c r="O648" i="7"/>
  <c r="O633" i="7" s="1"/>
  <c r="O75" i="7" s="1"/>
  <c r="O270" i="7"/>
  <c r="O409" i="7"/>
  <c r="O408" i="7"/>
  <c r="O416" i="7"/>
  <c r="O440" i="7"/>
  <c r="O433" i="7"/>
  <c r="O461" i="7"/>
  <c r="V38" i="7" l="1"/>
  <c r="V37" i="7"/>
  <c r="V36" i="7"/>
  <c r="V492" i="7"/>
  <c r="V486" i="7"/>
  <c r="V549" i="7"/>
  <c r="V22" i="7"/>
  <c r="V39" i="7" s="1"/>
  <c r="V12" i="7"/>
  <c r="V128" i="7" s="1"/>
  <c r="V647" i="7"/>
  <c r="V645" i="7"/>
  <c r="V643" i="7"/>
  <c r="V641" i="7"/>
  <c r="V614" i="7"/>
  <c r="V613" i="7"/>
  <c r="V612" i="7"/>
  <c r="V611" i="7"/>
  <c r="V610" i="7"/>
  <c r="V609" i="7"/>
  <c r="V608" i="7"/>
  <c r="V607" i="7"/>
  <c r="V606" i="7"/>
  <c r="V583" i="7"/>
  <c r="V582" i="7"/>
  <c r="V581" i="7"/>
  <c r="V640" i="7"/>
  <c r="V615" i="7"/>
  <c r="V646" i="7"/>
  <c r="V642" i="7"/>
  <c r="V638" i="7"/>
  <c r="V644" i="7"/>
  <c r="V639" i="7"/>
  <c r="V579" i="7"/>
  <c r="V577" i="7"/>
  <c r="V575" i="7"/>
  <c r="V580" i="7"/>
  <c r="V578" i="7"/>
  <c r="V576" i="7"/>
  <c r="V574" i="7"/>
  <c r="V524" i="7"/>
  <c r="V33" i="7"/>
  <c r="V29" i="7"/>
  <c r="V532" i="7"/>
  <c r="V528" i="7"/>
  <c r="V520" i="7"/>
  <c r="V40" i="7"/>
  <c r="V26" i="7"/>
  <c r="V19" i="7"/>
  <c r="W2" i="7"/>
  <c r="Q563" i="7"/>
  <c r="O76" i="7"/>
  <c r="O407" i="7"/>
  <c r="P412" i="7"/>
  <c r="P270" i="7"/>
  <c r="P410" i="7"/>
  <c r="P411" i="7"/>
  <c r="P415" i="7"/>
  <c r="P435" i="7"/>
  <c r="P439" i="7"/>
  <c r="P459" i="7"/>
  <c r="P463" i="7"/>
  <c r="P467" i="7"/>
  <c r="P436" i="7"/>
  <c r="P440" i="7"/>
  <c r="P460" i="7"/>
  <c r="P464" i="7"/>
  <c r="P468" i="7"/>
  <c r="P30" i="7"/>
  <c r="P274" i="7"/>
  <c r="P584" i="7"/>
  <c r="P569" i="7" s="1"/>
  <c r="P73" i="7" s="1"/>
  <c r="P616" i="7"/>
  <c r="P601" i="7" s="1"/>
  <c r="P74" i="7" s="1"/>
  <c r="P648" i="7"/>
  <c r="P633" i="7" s="1"/>
  <c r="P75" i="7" s="1"/>
  <c r="Q659" i="7"/>
  <c r="Q658" i="7"/>
  <c r="Q657" i="7"/>
  <c r="Q656" i="7"/>
  <c r="Q655" i="7"/>
  <c r="Q653" i="7"/>
  <c r="Q651" i="7"/>
  <c r="Q334" i="7"/>
  <c r="Q333" i="7"/>
  <c r="Q332" i="7"/>
  <c r="Q331" i="7"/>
  <c r="Q330" i="7"/>
  <c r="Q329" i="7"/>
  <c r="Q328" i="7"/>
  <c r="Q327" i="7"/>
  <c r="Q326" i="7"/>
  <c r="Q308" i="7"/>
  <c r="Q307" i="7"/>
  <c r="Q306" i="7"/>
  <c r="Q305" i="7"/>
  <c r="Q304" i="7"/>
  <c r="Q303" i="7"/>
  <c r="Q302" i="7"/>
  <c r="Q325" i="7"/>
  <c r="Q627" i="7"/>
  <c r="Q626" i="7"/>
  <c r="Q625" i="7"/>
  <c r="Q624" i="7"/>
  <c r="Q623" i="7"/>
  <c r="Q622" i="7"/>
  <c r="Q621" i="7"/>
  <c r="Q620" i="7"/>
  <c r="Q619" i="7"/>
  <c r="Q301" i="7"/>
  <c r="Q283" i="7"/>
  <c r="Q282" i="7"/>
  <c r="Q281" i="7"/>
  <c r="Q280" i="7"/>
  <c r="Q279" i="7"/>
  <c r="Q278" i="7"/>
  <c r="Q300" i="7"/>
  <c r="Q595" i="7"/>
  <c r="Q594" i="7"/>
  <c r="Q593" i="7"/>
  <c r="Q592" i="7"/>
  <c r="Q591" i="7"/>
  <c r="Q590" i="7"/>
  <c r="Q589" i="7"/>
  <c r="Q588" i="7"/>
  <c r="Q586" i="7"/>
  <c r="Q277" i="7"/>
  <c r="Q276" i="7"/>
  <c r="Q275" i="7"/>
  <c r="Q493" i="7"/>
  <c r="Q487" i="7"/>
  <c r="Q389" i="7"/>
  <c r="Q388" i="7"/>
  <c r="Q387" i="7"/>
  <c r="Q386" i="7"/>
  <c r="Q385" i="7"/>
  <c r="Q384" i="7"/>
  <c r="Q402" i="7"/>
  <c r="Q269" i="7"/>
  <c r="Q256" i="7"/>
  <c r="Q255" i="7"/>
  <c r="Q254" i="7"/>
  <c r="Q253" i="7"/>
  <c r="Q252" i="7"/>
  <c r="Q251" i="7"/>
  <c r="Q28" i="7"/>
  <c r="P408" i="7"/>
  <c r="P416" i="7"/>
  <c r="P414" i="7"/>
  <c r="P409" i="7"/>
  <c r="P413" i="7"/>
  <c r="P433" i="7"/>
  <c r="P437" i="7"/>
  <c r="P441" i="7"/>
  <c r="P461" i="7"/>
  <c r="P465" i="7"/>
  <c r="P403" i="7"/>
  <c r="P434" i="7"/>
  <c r="P438" i="7"/>
  <c r="P442" i="7"/>
  <c r="P462" i="7"/>
  <c r="P466" i="7"/>
  <c r="W38" i="7" l="1"/>
  <c r="W37" i="7"/>
  <c r="W36" i="7"/>
  <c r="W492" i="7"/>
  <c r="W486" i="7"/>
  <c r="W549" i="7"/>
  <c r="W12" i="7"/>
  <c r="W128" i="7" s="1"/>
  <c r="W22" i="7"/>
  <c r="W39" i="7" s="1"/>
  <c r="W541" i="7"/>
  <c r="W551" i="7"/>
  <c r="W647" i="7"/>
  <c r="W646" i="7"/>
  <c r="W645" i="7"/>
  <c r="W644" i="7"/>
  <c r="W643" i="7"/>
  <c r="W642" i="7"/>
  <c r="W641" i="7"/>
  <c r="W640" i="7"/>
  <c r="W639" i="7"/>
  <c r="W615" i="7"/>
  <c r="W638" i="7"/>
  <c r="W614" i="7"/>
  <c r="W612" i="7"/>
  <c r="W613" i="7"/>
  <c r="W611" i="7"/>
  <c r="W609" i="7"/>
  <c r="W607" i="7"/>
  <c r="W583" i="7"/>
  <c r="W581" i="7"/>
  <c r="W608" i="7"/>
  <c r="W580" i="7"/>
  <c r="W578" i="7"/>
  <c r="W576" i="7"/>
  <c r="W574" i="7"/>
  <c r="W610" i="7"/>
  <c r="W606" i="7"/>
  <c r="W582" i="7"/>
  <c r="W579" i="7"/>
  <c r="W577" i="7"/>
  <c r="W575" i="7"/>
  <c r="W532" i="7"/>
  <c r="W528" i="7"/>
  <c r="W520" i="7"/>
  <c r="W524" i="7"/>
  <c r="W33" i="7"/>
  <c r="W29" i="7"/>
  <c r="W26" i="7"/>
  <c r="W19" i="7"/>
  <c r="W40" i="7"/>
  <c r="X2" i="7"/>
  <c r="R563" i="7"/>
  <c r="R557" i="7"/>
  <c r="Q274" i="7"/>
  <c r="Q616" i="7"/>
  <c r="Q601" i="7" s="1"/>
  <c r="Q74" i="7" s="1"/>
  <c r="Q30" i="7"/>
  <c r="Q299" i="7"/>
  <c r="Q584" i="7"/>
  <c r="Q569" i="7" s="1"/>
  <c r="Q73" i="7" s="1"/>
  <c r="Q411" i="7"/>
  <c r="Q413" i="7"/>
  <c r="Q410" i="7"/>
  <c r="Q414" i="7"/>
  <c r="Q434" i="7"/>
  <c r="Q438" i="7"/>
  <c r="Q442" i="7"/>
  <c r="Q462" i="7"/>
  <c r="Q466" i="7"/>
  <c r="Q435" i="7"/>
  <c r="Q439" i="7"/>
  <c r="Q459" i="7"/>
  <c r="Q463" i="7"/>
  <c r="Q467" i="7"/>
  <c r="P407" i="7"/>
  <c r="Q648" i="7"/>
  <c r="Q633" i="7" s="1"/>
  <c r="Q75" i="7" s="1"/>
  <c r="P76" i="7"/>
  <c r="R659" i="7"/>
  <c r="R658" i="7"/>
  <c r="R657" i="7"/>
  <c r="R656" i="7"/>
  <c r="R654" i="7"/>
  <c r="R652" i="7"/>
  <c r="R651" i="7"/>
  <c r="R334" i="7"/>
  <c r="R333" i="7"/>
  <c r="R332" i="7"/>
  <c r="R331" i="7"/>
  <c r="R330" i="7"/>
  <c r="R329" i="7"/>
  <c r="R328" i="7"/>
  <c r="R327" i="7"/>
  <c r="R326" i="7"/>
  <c r="R325" i="7"/>
  <c r="R627" i="7"/>
  <c r="R626" i="7"/>
  <c r="R625" i="7"/>
  <c r="R624" i="7"/>
  <c r="R623" i="7"/>
  <c r="R622" i="7"/>
  <c r="R621" i="7"/>
  <c r="R620" i="7"/>
  <c r="R618" i="7"/>
  <c r="R308" i="7"/>
  <c r="R307" i="7"/>
  <c r="R306" i="7"/>
  <c r="R305" i="7"/>
  <c r="R304" i="7"/>
  <c r="R303" i="7"/>
  <c r="R302" i="7"/>
  <c r="R301" i="7"/>
  <c r="R300" i="7"/>
  <c r="R299" i="7"/>
  <c r="R595" i="7"/>
  <c r="R594" i="7"/>
  <c r="R593" i="7"/>
  <c r="R592" i="7"/>
  <c r="R591" i="7"/>
  <c r="R590" i="7"/>
  <c r="R589" i="7"/>
  <c r="R588" i="7"/>
  <c r="R586" i="7"/>
  <c r="R283" i="7"/>
  <c r="R282" i="7"/>
  <c r="R281" i="7"/>
  <c r="R280" i="7"/>
  <c r="R279" i="7"/>
  <c r="R278" i="7"/>
  <c r="R277" i="7"/>
  <c r="R276" i="7"/>
  <c r="R275" i="7"/>
  <c r="R493" i="7"/>
  <c r="R487" i="7"/>
  <c r="R402" i="7"/>
  <c r="R389" i="7"/>
  <c r="R388" i="7"/>
  <c r="R387" i="7"/>
  <c r="R386" i="7"/>
  <c r="R385" i="7"/>
  <c r="R384" i="7"/>
  <c r="R256" i="7"/>
  <c r="R255" i="7"/>
  <c r="R254" i="7"/>
  <c r="R253" i="7"/>
  <c r="R252" i="7"/>
  <c r="R251" i="7"/>
  <c r="R269" i="7"/>
  <c r="R28" i="7"/>
  <c r="Q270" i="7"/>
  <c r="Q415" i="7"/>
  <c r="Q409" i="7"/>
  <c r="Q408" i="7"/>
  <c r="Q412" i="7"/>
  <c r="Q416" i="7"/>
  <c r="Q436" i="7"/>
  <c r="Q440" i="7"/>
  <c r="Q460" i="7"/>
  <c r="Q464" i="7"/>
  <c r="Q468" i="7"/>
  <c r="Q437" i="7"/>
  <c r="Q441" i="7"/>
  <c r="Q461" i="7"/>
  <c r="Q465" i="7"/>
  <c r="Q403" i="7"/>
  <c r="X38" i="7" l="1"/>
  <c r="X37" i="7"/>
  <c r="X36" i="7"/>
  <c r="X492" i="7"/>
  <c r="X486" i="7"/>
  <c r="Q433" i="7"/>
  <c r="Q407" i="7"/>
  <c r="X549" i="7"/>
  <c r="X22" i="7"/>
  <c r="X39" i="7" s="1"/>
  <c r="X12" i="7"/>
  <c r="X128" i="7" s="1"/>
  <c r="X551" i="7"/>
  <c r="X541" i="7"/>
  <c r="X646" i="7"/>
  <c r="X644" i="7"/>
  <c r="X642" i="7"/>
  <c r="X640" i="7"/>
  <c r="X647" i="7"/>
  <c r="X643" i="7"/>
  <c r="X639" i="7"/>
  <c r="X645" i="7"/>
  <c r="X638" i="7"/>
  <c r="X614" i="7"/>
  <c r="X612" i="7"/>
  <c r="X608" i="7"/>
  <c r="X641" i="7"/>
  <c r="X613" i="7"/>
  <c r="X611" i="7"/>
  <c r="X609" i="7"/>
  <c r="X615" i="7"/>
  <c r="X580" i="7"/>
  <c r="X579" i="7"/>
  <c r="X578" i="7"/>
  <c r="X577" i="7"/>
  <c r="X576" i="7"/>
  <c r="X575" i="7"/>
  <c r="X574" i="7"/>
  <c r="X610" i="7"/>
  <c r="X606" i="7"/>
  <c r="X583" i="7"/>
  <c r="X581" i="7"/>
  <c r="X582" i="7"/>
  <c r="X607" i="7"/>
  <c r="X524" i="7"/>
  <c r="X33" i="7"/>
  <c r="X29" i="7"/>
  <c r="X532" i="7"/>
  <c r="X528" i="7"/>
  <c r="X520" i="7"/>
  <c r="X19" i="7"/>
  <c r="X40" i="7"/>
  <c r="X26" i="7"/>
  <c r="Y2" i="7"/>
  <c r="S563" i="7"/>
  <c r="E225" i="7"/>
  <c r="B379" i="7"/>
  <c r="S557" i="7"/>
  <c r="R274" i="7"/>
  <c r="Q76" i="7"/>
  <c r="S659" i="7"/>
  <c r="S658" i="7"/>
  <c r="S657" i="7"/>
  <c r="S656" i="7"/>
  <c r="S654" i="7"/>
  <c r="S652" i="7"/>
  <c r="S334" i="7"/>
  <c r="S333" i="7"/>
  <c r="S332" i="7"/>
  <c r="S331" i="7"/>
  <c r="S330" i="7"/>
  <c r="S329" i="7"/>
  <c r="S328" i="7"/>
  <c r="S327" i="7"/>
  <c r="S651" i="7"/>
  <c r="S325" i="7"/>
  <c r="S308" i="7"/>
  <c r="S307" i="7"/>
  <c r="S306" i="7"/>
  <c r="S305" i="7"/>
  <c r="S304" i="7"/>
  <c r="S303" i="7"/>
  <c r="S302" i="7"/>
  <c r="S326" i="7"/>
  <c r="S627" i="7"/>
  <c r="S626" i="7"/>
  <c r="S625" i="7"/>
  <c r="S624" i="7"/>
  <c r="S623" i="7"/>
  <c r="S622" i="7"/>
  <c r="S621" i="7"/>
  <c r="S620" i="7"/>
  <c r="S618" i="7"/>
  <c r="S283" i="7"/>
  <c r="S282" i="7"/>
  <c r="S281" i="7"/>
  <c r="S280" i="7"/>
  <c r="S279" i="7"/>
  <c r="S278" i="7"/>
  <c r="S301" i="7"/>
  <c r="S300" i="7"/>
  <c r="S299" i="7"/>
  <c r="S595" i="7"/>
  <c r="S594" i="7"/>
  <c r="S593" i="7"/>
  <c r="S592" i="7"/>
  <c r="S591" i="7"/>
  <c r="S590" i="7"/>
  <c r="S589" i="7"/>
  <c r="S588" i="7"/>
  <c r="S586" i="7"/>
  <c r="S276" i="7"/>
  <c r="S277" i="7"/>
  <c r="S275" i="7"/>
  <c r="S493" i="7"/>
  <c r="S487" i="7"/>
  <c r="S389" i="7"/>
  <c r="S388" i="7"/>
  <c r="S387" i="7"/>
  <c r="S386" i="7"/>
  <c r="S385" i="7"/>
  <c r="S384" i="7"/>
  <c r="S402" i="7"/>
  <c r="S269" i="7"/>
  <c r="S256" i="7"/>
  <c r="S255" i="7"/>
  <c r="S254" i="7"/>
  <c r="S253" i="7"/>
  <c r="S252" i="7"/>
  <c r="S251" i="7"/>
  <c r="S28" i="7"/>
  <c r="R414" i="7"/>
  <c r="R412" i="7"/>
  <c r="R411" i="7"/>
  <c r="R415" i="7"/>
  <c r="R435" i="7"/>
  <c r="R439" i="7"/>
  <c r="R459" i="7"/>
  <c r="R463" i="7"/>
  <c r="R467" i="7"/>
  <c r="R436" i="7"/>
  <c r="R440" i="7"/>
  <c r="R460" i="7"/>
  <c r="R464" i="7"/>
  <c r="R468" i="7"/>
  <c r="R30" i="7"/>
  <c r="R584" i="7"/>
  <c r="R569" i="7" s="1"/>
  <c r="R73" i="7" s="1"/>
  <c r="R616" i="7"/>
  <c r="R601" i="7" s="1"/>
  <c r="R74" i="7" s="1"/>
  <c r="R648" i="7"/>
  <c r="R633" i="7" s="1"/>
  <c r="R75" i="7" s="1"/>
  <c r="R410" i="7"/>
  <c r="R270" i="7"/>
  <c r="R408" i="7"/>
  <c r="R416" i="7"/>
  <c r="R409" i="7"/>
  <c r="R413" i="7"/>
  <c r="R433" i="7"/>
  <c r="R437" i="7"/>
  <c r="R441" i="7"/>
  <c r="R461" i="7"/>
  <c r="R465" i="7"/>
  <c r="R403" i="7"/>
  <c r="R434" i="7"/>
  <c r="R438" i="7"/>
  <c r="R442" i="7"/>
  <c r="R462" i="7"/>
  <c r="R466" i="7"/>
  <c r="Y38" i="7" l="1"/>
  <c r="Y37" i="7"/>
  <c r="Y36" i="7"/>
  <c r="E358" i="7"/>
  <c r="E355" i="7" s="1"/>
  <c r="B380" i="7"/>
  <c r="E219" i="7"/>
  <c r="E222" i="7"/>
  <c r="E224" i="7"/>
  <c r="E223" i="7"/>
  <c r="E220" i="7"/>
  <c r="E221" i="7"/>
  <c r="Y492" i="7"/>
  <c r="Y486" i="7"/>
  <c r="R407" i="7"/>
  <c r="Y549" i="7"/>
  <c r="Y22" i="7"/>
  <c r="Y39" i="7" s="1"/>
  <c r="Y12" i="7"/>
  <c r="Y128" i="7" s="1"/>
  <c r="Y551" i="7"/>
  <c r="Y541" i="7"/>
  <c r="Y638" i="7"/>
  <c r="Y615" i="7"/>
  <c r="Y646" i="7"/>
  <c r="Y644" i="7"/>
  <c r="Y642" i="7"/>
  <c r="Y640" i="7"/>
  <c r="Y641" i="7"/>
  <c r="Y647" i="7"/>
  <c r="Y613" i="7"/>
  <c r="Y611" i="7"/>
  <c r="Y643" i="7"/>
  <c r="Y639" i="7"/>
  <c r="Y645" i="7"/>
  <c r="Y614" i="7"/>
  <c r="Y612" i="7"/>
  <c r="Y610" i="7"/>
  <c r="Y608" i="7"/>
  <c r="Y606" i="7"/>
  <c r="Y582" i="7"/>
  <c r="Y583" i="7"/>
  <c r="Y581" i="7"/>
  <c r="Y580" i="7"/>
  <c r="Y578" i="7"/>
  <c r="Y576" i="7"/>
  <c r="Y574" i="7"/>
  <c r="Y609" i="7"/>
  <c r="Y607" i="7"/>
  <c r="Y579" i="7"/>
  <c r="Y577" i="7"/>
  <c r="Y575" i="7"/>
  <c r="Y524" i="7"/>
  <c r="Y33" i="7"/>
  <c r="Y29" i="7"/>
  <c r="Y532" i="7"/>
  <c r="Y528" i="7"/>
  <c r="Y520" i="7"/>
  <c r="Y40" i="7"/>
  <c r="Y19" i="7"/>
  <c r="Y26" i="7"/>
  <c r="Z2" i="7"/>
  <c r="C164" i="7"/>
  <c r="T563" i="7"/>
  <c r="B247" i="7"/>
  <c r="S274" i="7"/>
  <c r="T659" i="7"/>
  <c r="T658" i="7"/>
  <c r="T657" i="7"/>
  <c r="T656" i="7"/>
  <c r="T654" i="7"/>
  <c r="T652" i="7"/>
  <c r="T651" i="7"/>
  <c r="T334" i="7"/>
  <c r="T333" i="7"/>
  <c r="T332" i="7"/>
  <c r="T331" i="7"/>
  <c r="T330" i="7"/>
  <c r="T329" i="7"/>
  <c r="T328" i="7"/>
  <c r="T327" i="7"/>
  <c r="T326" i="7"/>
  <c r="T325" i="7"/>
  <c r="T627" i="7"/>
  <c r="T626" i="7"/>
  <c r="T625" i="7"/>
  <c r="T624" i="7"/>
  <c r="T623" i="7"/>
  <c r="T622" i="7"/>
  <c r="T621" i="7"/>
  <c r="T620" i="7"/>
  <c r="T618" i="7"/>
  <c r="T308" i="7"/>
  <c r="T307" i="7"/>
  <c r="T306" i="7"/>
  <c r="T305" i="7"/>
  <c r="T304" i="7"/>
  <c r="T303" i="7"/>
  <c r="T302" i="7"/>
  <c r="T301" i="7"/>
  <c r="T300" i="7"/>
  <c r="T299" i="7"/>
  <c r="T595" i="7"/>
  <c r="T594" i="7"/>
  <c r="T593" i="7"/>
  <c r="T592" i="7"/>
  <c r="T591" i="7"/>
  <c r="T590" i="7"/>
  <c r="T589" i="7"/>
  <c r="T588" i="7"/>
  <c r="T586" i="7"/>
  <c r="T283" i="7"/>
  <c r="T282" i="7"/>
  <c r="T281" i="7"/>
  <c r="T280" i="7"/>
  <c r="T279" i="7"/>
  <c r="T278" i="7"/>
  <c r="T277" i="7"/>
  <c r="T276" i="7"/>
  <c r="T275" i="7"/>
  <c r="T493" i="7"/>
  <c r="T487" i="7"/>
  <c r="T402" i="7"/>
  <c r="T389" i="7"/>
  <c r="T388" i="7"/>
  <c r="T387" i="7"/>
  <c r="T386" i="7"/>
  <c r="T385" i="7"/>
  <c r="T384" i="7"/>
  <c r="T256" i="7"/>
  <c r="T255" i="7"/>
  <c r="T254" i="7"/>
  <c r="T253" i="7"/>
  <c r="T252" i="7"/>
  <c r="T251" i="7"/>
  <c r="T269" i="7"/>
  <c r="T28" i="7"/>
  <c r="S270" i="7"/>
  <c r="S409" i="7"/>
  <c r="S411" i="7"/>
  <c r="S408" i="7"/>
  <c r="S412" i="7"/>
  <c r="S416" i="7"/>
  <c r="S436" i="7"/>
  <c r="S440" i="7"/>
  <c r="S460" i="7"/>
  <c r="S464" i="7"/>
  <c r="S468" i="7"/>
  <c r="S433" i="7"/>
  <c r="S437" i="7"/>
  <c r="S441" i="7"/>
  <c r="S461" i="7"/>
  <c r="S465" i="7"/>
  <c r="S403" i="7"/>
  <c r="R76" i="7"/>
  <c r="S30" i="7"/>
  <c r="S584" i="7"/>
  <c r="S569" i="7" s="1"/>
  <c r="S73" i="7" s="1"/>
  <c r="S616" i="7"/>
  <c r="S601" i="7" s="1"/>
  <c r="S74" i="7" s="1"/>
  <c r="S413" i="7"/>
  <c r="S415" i="7"/>
  <c r="S410" i="7"/>
  <c r="S414" i="7"/>
  <c r="S434" i="7"/>
  <c r="S438" i="7"/>
  <c r="S442" i="7"/>
  <c r="S462" i="7"/>
  <c r="S466" i="7"/>
  <c r="S435" i="7"/>
  <c r="S439" i="7"/>
  <c r="S459" i="7"/>
  <c r="S463" i="7"/>
  <c r="S467" i="7"/>
  <c r="S648" i="7"/>
  <c r="S633" i="7" s="1"/>
  <c r="S75" i="7" s="1"/>
  <c r="E352" i="7" l="1"/>
  <c r="E354" i="7"/>
  <c r="E353" i="7"/>
  <c r="E357" i="7"/>
  <c r="E356" i="7"/>
  <c r="Z38" i="7"/>
  <c r="Z37" i="7"/>
  <c r="Z36" i="7"/>
  <c r="Z492" i="7"/>
  <c r="Z486" i="7"/>
  <c r="S407" i="7"/>
  <c r="Z549" i="7"/>
  <c r="Z12" i="7"/>
  <c r="Z128" i="7" s="1"/>
  <c r="Z22" i="7"/>
  <c r="Z39" i="7" s="1"/>
  <c r="Z551" i="7"/>
  <c r="Z541" i="7"/>
  <c r="Z647" i="7"/>
  <c r="Z645" i="7"/>
  <c r="Z643" i="7"/>
  <c r="Z641" i="7"/>
  <c r="Z639" i="7"/>
  <c r="Z644" i="7"/>
  <c r="Z640" i="7"/>
  <c r="Z638" i="7"/>
  <c r="Z614" i="7"/>
  <c r="Z613" i="7"/>
  <c r="Z612" i="7"/>
  <c r="Z611" i="7"/>
  <c r="Z610" i="7"/>
  <c r="Z609" i="7"/>
  <c r="Z608" i="7"/>
  <c r="Z607" i="7"/>
  <c r="Z606" i="7"/>
  <c r="Z583" i="7"/>
  <c r="Z582" i="7"/>
  <c r="Z581" i="7"/>
  <c r="Z646" i="7"/>
  <c r="Z642" i="7"/>
  <c r="Z615" i="7"/>
  <c r="Z574" i="7"/>
  <c r="Z579" i="7"/>
  <c r="Z577" i="7"/>
  <c r="Z575" i="7"/>
  <c r="Z580" i="7"/>
  <c r="Z578" i="7"/>
  <c r="Z576" i="7"/>
  <c r="Z524" i="7"/>
  <c r="Z33" i="7"/>
  <c r="Z29" i="7"/>
  <c r="Z532" i="7"/>
  <c r="Z528" i="7"/>
  <c r="Z520" i="7"/>
  <c r="Z40" i="7"/>
  <c r="Z26" i="7"/>
  <c r="Z19" i="7"/>
  <c r="AA2" i="7"/>
  <c r="U563" i="7"/>
  <c r="T274" i="7"/>
  <c r="U557" i="7"/>
  <c r="T648" i="7"/>
  <c r="T633" i="7" s="1"/>
  <c r="T75" i="7" s="1"/>
  <c r="U659" i="7"/>
  <c r="U658" i="7"/>
  <c r="U657" i="7"/>
  <c r="U655" i="7"/>
  <c r="U654" i="7"/>
  <c r="U652" i="7"/>
  <c r="U651" i="7"/>
  <c r="U334" i="7"/>
  <c r="U333" i="7"/>
  <c r="U332" i="7"/>
  <c r="U331" i="7"/>
  <c r="U330" i="7"/>
  <c r="U329" i="7"/>
  <c r="U328" i="7"/>
  <c r="U327" i="7"/>
  <c r="U326" i="7"/>
  <c r="U308" i="7"/>
  <c r="U307" i="7"/>
  <c r="U306" i="7"/>
  <c r="U305" i="7"/>
  <c r="U304" i="7"/>
  <c r="U303" i="7"/>
  <c r="U302" i="7"/>
  <c r="U325" i="7"/>
  <c r="U627" i="7"/>
  <c r="U626" i="7"/>
  <c r="U625" i="7"/>
  <c r="U624" i="7"/>
  <c r="U623" i="7"/>
  <c r="U622" i="7"/>
  <c r="U621" i="7"/>
  <c r="U620" i="7"/>
  <c r="U618" i="7"/>
  <c r="U301" i="7"/>
  <c r="U283" i="7"/>
  <c r="U282" i="7"/>
  <c r="U281" i="7"/>
  <c r="U280" i="7"/>
  <c r="U279" i="7"/>
  <c r="U278" i="7"/>
  <c r="U300" i="7"/>
  <c r="U299" i="7"/>
  <c r="U595" i="7"/>
  <c r="U594" i="7"/>
  <c r="U593" i="7"/>
  <c r="U592" i="7"/>
  <c r="U591" i="7"/>
  <c r="U590" i="7"/>
  <c r="U589" i="7"/>
  <c r="U588" i="7"/>
  <c r="U586" i="7"/>
  <c r="U277" i="7"/>
  <c r="U276" i="7"/>
  <c r="U275" i="7"/>
  <c r="U493" i="7"/>
  <c r="U487" i="7"/>
  <c r="U389" i="7"/>
  <c r="U388" i="7"/>
  <c r="U387" i="7"/>
  <c r="U386" i="7"/>
  <c r="U385" i="7"/>
  <c r="U384" i="7"/>
  <c r="U402" i="7"/>
  <c r="U269" i="7"/>
  <c r="U256" i="7"/>
  <c r="U255" i="7"/>
  <c r="U254" i="7"/>
  <c r="U253" i="7"/>
  <c r="U252" i="7"/>
  <c r="U251" i="7"/>
  <c r="U28" i="7"/>
  <c r="T412" i="7"/>
  <c r="T270" i="7"/>
  <c r="T410" i="7"/>
  <c r="T411" i="7"/>
  <c r="T415" i="7"/>
  <c r="T435" i="7"/>
  <c r="T439" i="7"/>
  <c r="T459" i="7"/>
  <c r="T463" i="7"/>
  <c r="T467" i="7"/>
  <c r="T436" i="7"/>
  <c r="T440" i="7"/>
  <c r="T460" i="7"/>
  <c r="T464" i="7"/>
  <c r="T468" i="7"/>
  <c r="T30" i="7"/>
  <c r="T584" i="7"/>
  <c r="T569" i="7" s="1"/>
  <c r="T73" i="7" s="1"/>
  <c r="T616" i="7"/>
  <c r="T601" i="7" s="1"/>
  <c r="T74" i="7" s="1"/>
  <c r="T408" i="7"/>
  <c r="T416" i="7"/>
  <c r="T414" i="7"/>
  <c r="T409" i="7"/>
  <c r="T413" i="7"/>
  <c r="T433" i="7"/>
  <c r="T437" i="7"/>
  <c r="T441" i="7"/>
  <c r="T461" i="7"/>
  <c r="T465" i="7"/>
  <c r="T403" i="7"/>
  <c r="T434" i="7"/>
  <c r="T438" i="7"/>
  <c r="T442" i="7"/>
  <c r="T462" i="7"/>
  <c r="T466" i="7"/>
  <c r="S76" i="7"/>
  <c r="AA36" i="7" l="1"/>
  <c r="AA38" i="7"/>
  <c r="AA37" i="7"/>
  <c r="AA492" i="7"/>
  <c r="AA486" i="7"/>
  <c r="T407" i="7"/>
  <c r="AA549" i="7"/>
  <c r="AA22" i="7"/>
  <c r="AA39" i="7" s="1"/>
  <c r="AA12" i="7"/>
  <c r="AA128" i="7" s="1"/>
  <c r="AA541" i="7"/>
  <c r="AA551" i="7"/>
  <c r="AA647" i="7"/>
  <c r="AA646" i="7"/>
  <c r="AA645" i="7"/>
  <c r="AA644" i="7"/>
  <c r="AA643" i="7"/>
  <c r="AA642" i="7"/>
  <c r="AA641" i="7"/>
  <c r="AA640" i="7"/>
  <c r="AA639" i="7"/>
  <c r="AA615" i="7"/>
  <c r="AA614" i="7"/>
  <c r="AA612" i="7"/>
  <c r="AA610" i="7"/>
  <c r="AA638" i="7"/>
  <c r="AA613" i="7"/>
  <c r="AA611" i="7"/>
  <c r="AA609" i="7"/>
  <c r="AA607" i="7"/>
  <c r="AA583" i="7"/>
  <c r="AA579" i="7"/>
  <c r="AA577" i="7"/>
  <c r="AA575" i="7"/>
  <c r="AA606" i="7"/>
  <c r="AA582" i="7"/>
  <c r="AA580" i="7"/>
  <c r="AA578" i="7"/>
  <c r="AA576" i="7"/>
  <c r="AA574" i="7"/>
  <c r="AA608" i="7"/>
  <c r="AA581" i="7"/>
  <c r="AA532" i="7"/>
  <c r="AA528" i="7"/>
  <c r="AA520" i="7"/>
  <c r="AA524" i="7"/>
  <c r="AA33" i="7"/>
  <c r="AA29" i="7"/>
  <c r="AA26" i="7"/>
  <c r="AA19" i="7"/>
  <c r="AA40" i="7"/>
  <c r="AB2" i="7"/>
  <c r="V563" i="7"/>
  <c r="U274" i="7"/>
  <c r="V556" i="7"/>
  <c r="U648" i="7"/>
  <c r="U633" i="7" s="1"/>
  <c r="U75" i="7" s="1"/>
  <c r="V659" i="7"/>
  <c r="V658" i="7"/>
  <c r="V657" i="7"/>
  <c r="V655" i="7"/>
  <c r="V654" i="7"/>
  <c r="V652" i="7"/>
  <c r="V651" i="7"/>
  <c r="V334" i="7"/>
  <c r="V333" i="7"/>
  <c r="V332" i="7"/>
  <c r="V331" i="7"/>
  <c r="V330" i="7"/>
  <c r="V329" i="7"/>
  <c r="V328" i="7"/>
  <c r="V327" i="7"/>
  <c r="V326" i="7"/>
  <c r="V325" i="7"/>
  <c r="V627" i="7"/>
  <c r="V626" i="7"/>
  <c r="V625" i="7"/>
  <c r="V624" i="7"/>
  <c r="V623" i="7"/>
  <c r="V622" i="7"/>
  <c r="V621" i="7"/>
  <c r="V620" i="7"/>
  <c r="V618" i="7"/>
  <c r="V308" i="7"/>
  <c r="V307" i="7"/>
  <c r="V306" i="7"/>
  <c r="V305" i="7"/>
  <c r="V304" i="7"/>
  <c r="V303" i="7"/>
  <c r="V302" i="7"/>
  <c r="V301" i="7"/>
  <c r="V300" i="7"/>
  <c r="V299" i="7"/>
  <c r="V595" i="7"/>
  <c r="V594" i="7"/>
  <c r="V593" i="7"/>
  <c r="V592" i="7"/>
  <c r="V591" i="7"/>
  <c r="V590" i="7"/>
  <c r="V589" i="7"/>
  <c r="V588" i="7"/>
  <c r="V586" i="7"/>
  <c r="V283" i="7"/>
  <c r="V282" i="7"/>
  <c r="V281" i="7"/>
  <c r="V280" i="7"/>
  <c r="V279" i="7"/>
  <c r="V278" i="7"/>
  <c r="V277" i="7"/>
  <c r="V276" i="7"/>
  <c r="V275" i="7"/>
  <c r="V493" i="7"/>
  <c r="V487" i="7"/>
  <c r="V402" i="7"/>
  <c r="V389" i="7"/>
  <c r="V388" i="7"/>
  <c r="V387" i="7"/>
  <c r="V386" i="7"/>
  <c r="V385" i="7"/>
  <c r="V384" i="7"/>
  <c r="V256" i="7"/>
  <c r="V255" i="7"/>
  <c r="V254" i="7"/>
  <c r="V253" i="7"/>
  <c r="V252" i="7"/>
  <c r="V251" i="7"/>
  <c r="V269" i="7"/>
  <c r="V28" i="7"/>
  <c r="U270" i="7"/>
  <c r="U415" i="7"/>
  <c r="U409" i="7"/>
  <c r="U408" i="7"/>
  <c r="U412" i="7"/>
  <c r="U416" i="7"/>
  <c r="U436" i="7"/>
  <c r="U440" i="7"/>
  <c r="U460" i="7"/>
  <c r="U464" i="7"/>
  <c r="U468" i="7"/>
  <c r="U433" i="7"/>
  <c r="U437" i="7"/>
  <c r="U441" i="7"/>
  <c r="U461" i="7"/>
  <c r="U465" i="7"/>
  <c r="U403" i="7"/>
  <c r="T76" i="7"/>
  <c r="U30" i="7"/>
  <c r="U584" i="7"/>
  <c r="U569" i="7" s="1"/>
  <c r="U73" i="7" s="1"/>
  <c r="U616" i="7"/>
  <c r="U601" i="7" s="1"/>
  <c r="U74" i="7" s="1"/>
  <c r="U411" i="7"/>
  <c r="U413" i="7"/>
  <c r="U410" i="7"/>
  <c r="U414" i="7"/>
  <c r="U434" i="7"/>
  <c r="U438" i="7"/>
  <c r="U442" i="7"/>
  <c r="U462" i="7"/>
  <c r="U466" i="7"/>
  <c r="U435" i="7"/>
  <c r="U439" i="7"/>
  <c r="U459" i="7"/>
  <c r="U463" i="7"/>
  <c r="U467" i="7"/>
  <c r="AB38" i="7" l="1"/>
  <c r="AB37" i="7"/>
  <c r="AB36" i="7"/>
  <c r="AB492" i="7"/>
  <c r="AB486" i="7"/>
  <c r="U407" i="7"/>
  <c r="AB549" i="7"/>
  <c r="AB22" i="7"/>
  <c r="AB39" i="7" s="1"/>
  <c r="AB12" i="7"/>
  <c r="AB128" i="7" s="1"/>
  <c r="AB551" i="7"/>
  <c r="AB541" i="7"/>
  <c r="AB647" i="7"/>
  <c r="AB645" i="7"/>
  <c r="AB643" i="7"/>
  <c r="AB641" i="7"/>
  <c r="AB615" i="7"/>
  <c r="AB642" i="7"/>
  <c r="AB639" i="7"/>
  <c r="AB614" i="7"/>
  <c r="AB612" i="7"/>
  <c r="AB644" i="7"/>
  <c r="AB638" i="7"/>
  <c r="AB646" i="7"/>
  <c r="AB640" i="7"/>
  <c r="AB613" i="7"/>
  <c r="AB611" i="7"/>
  <c r="AB609" i="7"/>
  <c r="AB607" i="7"/>
  <c r="AB583" i="7"/>
  <c r="AB581" i="7"/>
  <c r="AB580" i="7"/>
  <c r="AB579" i="7"/>
  <c r="AB578" i="7"/>
  <c r="AB577" i="7"/>
  <c r="AB576" i="7"/>
  <c r="AB575" i="7"/>
  <c r="AB574" i="7"/>
  <c r="AB606" i="7"/>
  <c r="AB582" i="7"/>
  <c r="AB610" i="7"/>
  <c r="AB608" i="7"/>
  <c r="AB524" i="7"/>
  <c r="AB33" i="7"/>
  <c r="AB29" i="7"/>
  <c r="AB532" i="7"/>
  <c r="AB528" i="7"/>
  <c r="AB520" i="7"/>
  <c r="AB19" i="7"/>
  <c r="AB40" i="7"/>
  <c r="AB26" i="7"/>
  <c r="AC2" i="7"/>
  <c r="W563" i="7"/>
  <c r="W558" i="7"/>
  <c r="W546" i="7"/>
  <c r="W547" i="7"/>
  <c r="W557" i="7"/>
  <c r="W556" i="7"/>
  <c r="V584" i="7"/>
  <c r="V569" i="7" s="1"/>
  <c r="V73" i="7" s="1"/>
  <c r="V648" i="7"/>
  <c r="V633" i="7" s="1"/>
  <c r="V75" i="7" s="1"/>
  <c r="V274" i="7"/>
  <c r="V30" i="7"/>
  <c r="V616" i="7"/>
  <c r="V601" i="7" s="1"/>
  <c r="V74" i="7" s="1"/>
  <c r="W659" i="7"/>
  <c r="W658" i="7"/>
  <c r="W657" i="7"/>
  <c r="W655" i="7"/>
  <c r="W653" i="7"/>
  <c r="W652" i="7"/>
  <c r="W334" i="7"/>
  <c r="W333" i="7"/>
  <c r="W332" i="7"/>
  <c r="W331" i="7"/>
  <c r="W330" i="7"/>
  <c r="W329" i="7"/>
  <c r="W328" i="7"/>
  <c r="W327" i="7"/>
  <c r="W650" i="7"/>
  <c r="W325" i="7"/>
  <c r="W308" i="7"/>
  <c r="W307" i="7"/>
  <c r="W306" i="7"/>
  <c r="W305" i="7"/>
  <c r="W304" i="7"/>
  <c r="W303" i="7"/>
  <c r="W302" i="7"/>
  <c r="W326" i="7"/>
  <c r="W627" i="7"/>
  <c r="W626" i="7"/>
  <c r="W625" i="7"/>
  <c r="W624" i="7"/>
  <c r="W623" i="7"/>
  <c r="W622" i="7"/>
  <c r="W621" i="7"/>
  <c r="W620" i="7"/>
  <c r="W618" i="7"/>
  <c r="W283" i="7"/>
  <c r="W282" i="7"/>
  <c r="W281" i="7"/>
  <c r="W280" i="7"/>
  <c r="W279" i="7"/>
  <c r="W278" i="7"/>
  <c r="W301" i="7"/>
  <c r="W300" i="7"/>
  <c r="W299" i="7"/>
  <c r="W595" i="7"/>
  <c r="W594" i="7"/>
  <c r="W593" i="7"/>
  <c r="W592" i="7"/>
  <c r="W591" i="7"/>
  <c r="W590" i="7"/>
  <c r="W589" i="7"/>
  <c r="W588" i="7"/>
  <c r="W586" i="7"/>
  <c r="W276" i="7"/>
  <c r="W277" i="7"/>
  <c r="W275" i="7"/>
  <c r="W493" i="7"/>
  <c r="W487" i="7"/>
  <c r="W389" i="7"/>
  <c r="W388" i="7"/>
  <c r="W387" i="7"/>
  <c r="W386" i="7"/>
  <c r="W385" i="7"/>
  <c r="W384" i="7"/>
  <c r="W402" i="7"/>
  <c r="W269" i="7"/>
  <c r="W256" i="7"/>
  <c r="W255" i="7"/>
  <c r="W254" i="7"/>
  <c r="W253" i="7"/>
  <c r="W252" i="7"/>
  <c r="W251" i="7"/>
  <c r="W28" i="7"/>
  <c r="V410" i="7"/>
  <c r="V270" i="7"/>
  <c r="V408" i="7"/>
  <c r="V416" i="7"/>
  <c r="V409" i="7"/>
  <c r="V413" i="7"/>
  <c r="V433" i="7"/>
  <c r="V437" i="7"/>
  <c r="V441" i="7"/>
  <c r="V461" i="7"/>
  <c r="V465" i="7"/>
  <c r="V403" i="7"/>
  <c r="V434" i="7"/>
  <c r="V438" i="7"/>
  <c r="V442" i="7"/>
  <c r="V462" i="7"/>
  <c r="V466" i="7"/>
  <c r="V414" i="7"/>
  <c r="V412" i="7"/>
  <c r="V411" i="7"/>
  <c r="V415" i="7"/>
  <c r="V435" i="7"/>
  <c r="V439" i="7"/>
  <c r="V459" i="7"/>
  <c r="V463" i="7"/>
  <c r="V467" i="7"/>
  <c r="V436" i="7"/>
  <c r="V440" i="7"/>
  <c r="V460" i="7"/>
  <c r="V464" i="7"/>
  <c r="V468" i="7"/>
  <c r="U76" i="7"/>
  <c r="AC38" i="7" l="1"/>
  <c r="AC37" i="7"/>
  <c r="AC36" i="7"/>
  <c r="AC492" i="7"/>
  <c r="AC486" i="7"/>
  <c r="V407" i="7"/>
  <c r="AC549" i="7"/>
  <c r="AC22" i="7"/>
  <c r="AC39" i="7" s="1"/>
  <c r="AC12" i="7"/>
  <c r="AC128" i="7" s="1"/>
  <c r="AC551" i="7"/>
  <c r="AC541" i="7"/>
  <c r="AC646" i="7"/>
  <c r="AC644" i="7"/>
  <c r="AC642" i="7"/>
  <c r="AC640" i="7"/>
  <c r="AC638" i="7"/>
  <c r="AC615" i="7"/>
  <c r="AC645" i="7"/>
  <c r="AC641" i="7"/>
  <c r="AC647" i="7"/>
  <c r="AC639" i="7"/>
  <c r="AC606" i="7"/>
  <c r="AC643" i="7"/>
  <c r="AC613" i="7"/>
  <c r="AC611" i="7"/>
  <c r="AC609" i="7"/>
  <c r="AC614" i="7"/>
  <c r="AC612" i="7"/>
  <c r="AC610" i="7"/>
  <c r="AC608" i="7"/>
  <c r="AC607" i="7"/>
  <c r="AC580" i="7"/>
  <c r="AC578" i="7"/>
  <c r="AC576" i="7"/>
  <c r="AC574" i="7"/>
  <c r="AC581" i="7"/>
  <c r="AC583" i="7"/>
  <c r="AC582" i="7"/>
  <c r="AC579" i="7"/>
  <c r="AC577" i="7"/>
  <c r="AC575" i="7"/>
  <c r="AC524" i="7"/>
  <c r="AC33" i="7"/>
  <c r="AC29" i="7"/>
  <c r="AC532" i="7"/>
  <c r="AC528" i="7"/>
  <c r="AC520" i="7"/>
  <c r="AC26" i="7"/>
  <c r="AC40" i="7"/>
  <c r="AC19" i="7"/>
  <c r="AD2" i="7"/>
  <c r="W548" i="7"/>
  <c r="W550" i="7" s="1"/>
  <c r="X563" i="7"/>
  <c r="X547" i="7"/>
  <c r="X558" i="7"/>
  <c r="X546" i="7"/>
  <c r="W179" i="7"/>
  <c r="W143" i="7"/>
  <c r="W55" i="7"/>
  <c r="W66" i="7"/>
  <c r="X557" i="7"/>
  <c r="X556" i="7"/>
  <c r="V76" i="7"/>
  <c r="W274" i="7"/>
  <c r="W30" i="7"/>
  <c r="W616" i="7"/>
  <c r="W601" i="7" s="1"/>
  <c r="W74" i="7" s="1"/>
  <c r="W584" i="7"/>
  <c r="W569" i="7" s="1"/>
  <c r="W73" i="7" s="1"/>
  <c r="W413" i="7"/>
  <c r="W415" i="7"/>
  <c r="W410" i="7"/>
  <c r="W414" i="7"/>
  <c r="W434" i="7"/>
  <c r="W438" i="7"/>
  <c r="W442" i="7"/>
  <c r="W462" i="7"/>
  <c r="W466" i="7"/>
  <c r="W435" i="7"/>
  <c r="W439" i="7"/>
  <c r="W459" i="7"/>
  <c r="W463" i="7"/>
  <c r="W467" i="7"/>
  <c r="X555" i="7"/>
  <c r="W648" i="7"/>
  <c r="W633" i="7" s="1"/>
  <c r="W75" i="7" s="1"/>
  <c r="X659" i="7"/>
  <c r="X658" i="7"/>
  <c r="X656" i="7"/>
  <c r="X655" i="7"/>
  <c r="X653" i="7"/>
  <c r="X652" i="7"/>
  <c r="X650" i="7"/>
  <c r="X334" i="7"/>
  <c r="X333" i="7"/>
  <c r="X332" i="7"/>
  <c r="X331" i="7"/>
  <c r="X330" i="7"/>
  <c r="X328" i="7"/>
  <c r="X327" i="7"/>
  <c r="X326" i="7"/>
  <c r="X325" i="7"/>
  <c r="X627" i="7"/>
  <c r="X626" i="7"/>
  <c r="X625" i="7"/>
  <c r="X624" i="7"/>
  <c r="X623" i="7"/>
  <c r="X622" i="7"/>
  <c r="X621" i="7"/>
  <c r="X620" i="7"/>
  <c r="X618" i="7"/>
  <c r="X308" i="7"/>
  <c r="X307" i="7"/>
  <c r="X306" i="7"/>
  <c r="X305" i="7"/>
  <c r="X304" i="7"/>
  <c r="X303" i="7"/>
  <c r="X302" i="7"/>
  <c r="X301" i="7"/>
  <c r="X300" i="7"/>
  <c r="X299" i="7"/>
  <c r="X595" i="7"/>
  <c r="X594" i="7"/>
  <c r="X593" i="7"/>
  <c r="X592" i="7"/>
  <c r="X591" i="7"/>
  <c r="X590" i="7"/>
  <c r="X589" i="7"/>
  <c r="X588" i="7"/>
  <c r="X586" i="7"/>
  <c r="X283" i="7"/>
  <c r="X282" i="7"/>
  <c r="X281" i="7"/>
  <c r="X280" i="7"/>
  <c r="X279" i="7"/>
  <c r="X278" i="7"/>
  <c r="X277" i="7"/>
  <c r="X276" i="7"/>
  <c r="X275" i="7"/>
  <c r="X493" i="7"/>
  <c r="X487" i="7"/>
  <c r="X402" i="7"/>
  <c r="X389" i="7"/>
  <c r="X388" i="7"/>
  <c r="X387" i="7"/>
  <c r="X386" i="7"/>
  <c r="X385" i="7"/>
  <c r="X384" i="7"/>
  <c r="X329" i="7"/>
  <c r="X256" i="7"/>
  <c r="X255" i="7"/>
  <c r="X254" i="7"/>
  <c r="X253" i="7"/>
  <c r="X252" i="7"/>
  <c r="X251" i="7"/>
  <c r="X269" i="7"/>
  <c r="X28" i="7"/>
  <c r="W270" i="7"/>
  <c r="W409" i="7"/>
  <c r="W411" i="7"/>
  <c r="W408" i="7"/>
  <c r="W412" i="7"/>
  <c r="W416" i="7"/>
  <c r="W436" i="7"/>
  <c r="W440" i="7"/>
  <c r="W460" i="7"/>
  <c r="W464" i="7"/>
  <c r="W468" i="7"/>
  <c r="W433" i="7"/>
  <c r="W437" i="7"/>
  <c r="W441" i="7"/>
  <c r="W461" i="7"/>
  <c r="W465" i="7"/>
  <c r="W403" i="7"/>
  <c r="AD38" i="7" l="1"/>
  <c r="AD37" i="7"/>
  <c r="AD36" i="7"/>
  <c r="AD492" i="7"/>
  <c r="AD486" i="7"/>
  <c r="W407" i="7"/>
  <c r="AD549" i="7"/>
  <c r="AD22" i="7"/>
  <c r="AD39" i="7" s="1"/>
  <c r="AD12" i="7"/>
  <c r="AD128" i="7" s="1"/>
  <c r="W540" i="7"/>
  <c r="AD551" i="7"/>
  <c r="AD541" i="7"/>
  <c r="AD646" i="7"/>
  <c r="AD644" i="7"/>
  <c r="AD642" i="7"/>
  <c r="AD640" i="7"/>
  <c r="AD639" i="7"/>
  <c r="AD614" i="7"/>
  <c r="AD613" i="7"/>
  <c r="AD612" i="7"/>
  <c r="AD611" i="7"/>
  <c r="AD610" i="7"/>
  <c r="AD609" i="7"/>
  <c r="AD608" i="7"/>
  <c r="AD607" i="7"/>
  <c r="AD606" i="7"/>
  <c r="AD583" i="7"/>
  <c r="AD582" i="7"/>
  <c r="AD581" i="7"/>
  <c r="AD643" i="7"/>
  <c r="AD638" i="7"/>
  <c r="AD645" i="7"/>
  <c r="AD647" i="7"/>
  <c r="AD641" i="7"/>
  <c r="AD615" i="7"/>
  <c r="AD580" i="7"/>
  <c r="AD578" i="7"/>
  <c r="AD576" i="7"/>
  <c r="AD574" i="7"/>
  <c r="AD579" i="7"/>
  <c r="AD577" i="7"/>
  <c r="AD575" i="7"/>
  <c r="AD524" i="7"/>
  <c r="AD33" i="7"/>
  <c r="AD29" i="7"/>
  <c r="AD532" i="7"/>
  <c r="AD528" i="7"/>
  <c r="AD520" i="7"/>
  <c r="AD40" i="7"/>
  <c r="AD26" i="7"/>
  <c r="AD19" i="7"/>
  <c r="AE2" i="7"/>
  <c r="X548" i="7"/>
  <c r="X550" i="7" s="1"/>
  <c r="Y563" i="7"/>
  <c r="Y558" i="7"/>
  <c r="Y546" i="7"/>
  <c r="Y547" i="7"/>
  <c r="X179" i="7"/>
  <c r="X143" i="7"/>
  <c r="X55" i="7"/>
  <c r="Y557" i="7"/>
  <c r="Y556" i="7"/>
  <c r="X274" i="7"/>
  <c r="W76" i="7"/>
  <c r="X412" i="7"/>
  <c r="X270" i="7"/>
  <c r="X410" i="7"/>
  <c r="X411" i="7"/>
  <c r="X415" i="7"/>
  <c r="X435" i="7"/>
  <c r="X439" i="7"/>
  <c r="X459" i="7"/>
  <c r="X463" i="7"/>
  <c r="X467" i="7"/>
  <c r="X436" i="7"/>
  <c r="X440" i="7"/>
  <c r="X460" i="7"/>
  <c r="X464" i="7"/>
  <c r="X468" i="7"/>
  <c r="Y555" i="7"/>
  <c r="X30" i="7"/>
  <c r="X66" i="7"/>
  <c r="X584" i="7"/>
  <c r="X569" i="7" s="1"/>
  <c r="X73" i="7" s="1"/>
  <c r="X616" i="7"/>
  <c r="X601" i="7" s="1"/>
  <c r="X74" i="7" s="1"/>
  <c r="X648" i="7"/>
  <c r="X633" i="7" s="1"/>
  <c r="X75" i="7" s="1"/>
  <c r="Y659" i="7"/>
  <c r="Y658" i="7"/>
  <c r="Y656" i="7"/>
  <c r="Y655" i="7"/>
  <c r="Y653" i="7"/>
  <c r="Y652" i="7"/>
  <c r="Y334" i="7"/>
  <c r="Y333" i="7"/>
  <c r="Y332" i="7"/>
  <c r="Y331" i="7"/>
  <c r="Y330" i="7"/>
  <c r="Y329" i="7"/>
  <c r="Y328" i="7"/>
  <c r="Y327" i="7"/>
  <c r="Y650" i="7"/>
  <c r="Y326" i="7"/>
  <c r="Y308" i="7"/>
  <c r="Y307" i="7"/>
  <c r="Y306" i="7"/>
  <c r="Y305" i="7"/>
  <c r="Y304" i="7"/>
  <c r="Y303" i="7"/>
  <c r="Y302" i="7"/>
  <c r="Y325" i="7"/>
  <c r="Y627" i="7"/>
  <c r="Y626" i="7"/>
  <c r="Y625" i="7"/>
  <c r="Y624" i="7"/>
  <c r="Y623" i="7"/>
  <c r="Y622" i="7"/>
  <c r="Y621" i="7"/>
  <c r="Y620" i="7"/>
  <c r="Y618" i="7"/>
  <c r="Y301" i="7"/>
  <c r="Y283" i="7"/>
  <c r="Y282" i="7"/>
  <c r="Y281" i="7"/>
  <c r="Y280" i="7"/>
  <c r="Y279" i="7"/>
  <c r="Y278" i="7"/>
  <c r="Y300" i="7"/>
  <c r="Y299" i="7"/>
  <c r="Y595" i="7"/>
  <c r="Y594" i="7"/>
  <c r="Y593" i="7"/>
  <c r="Y592" i="7"/>
  <c r="Y591" i="7"/>
  <c r="Y590" i="7"/>
  <c r="Y589" i="7"/>
  <c r="Y588" i="7"/>
  <c r="Y586" i="7"/>
  <c r="Y277" i="7"/>
  <c r="Y276" i="7"/>
  <c r="Y275" i="7"/>
  <c r="Y493" i="7"/>
  <c r="Y487" i="7"/>
  <c r="Y389" i="7"/>
  <c r="Y388" i="7"/>
  <c r="Y387" i="7"/>
  <c r="Y386" i="7"/>
  <c r="Y385" i="7"/>
  <c r="Y384" i="7"/>
  <c r="Y402" i="7"/>
  <c r="Y269" i="7"/>
  <c r="Y256" i="7"/>
  <c r="Y255" i="7"/>
  <c r="Y254" i="7"/>
  <c r="Y253" i="7"/>
  <c r="Y252" i="7"/>
  <c r="Y251" i="7"/>
  <c r="Y28" i="7"/>
  <c r="X408" i="7"/>
  <c r="X416" i="7"/>
  <c r="X414" i="7"/>
  <c r="X409" i="7"/>
  <c r="X413" i="7"/>
  <c r="X433" i="7"/>
  <c r="X437" i="7"/>
  <c r="X441" i="7"/>
  <c r="X461" i="7"/>
  <c r="X465" i="7"/>
  <c r="X403" i="7"/>
  <c r="X434" i="7"/>
  <c r="X438" i="7"/>
  <c r="X442" i="7"/>
  <c r="X462" i="7"/>
  <c r="X466" i="7"/>
  <c r="AE37" i="7" l="1"/>
  <c r="AE38" i="7"/>
  <c r="AE36" i="7"/>
  <c r="AE492" i="7"/>
  <c r="AE486" i="7"/>
  <c r="W542" i="7"/>
  <c r="W86" i="7" s="1"/>
  <c r="W87" i="7" s="1"/>
  <c r="V558" i="7"/>
  <c r="W555" i="7" s="1"/>
  <c r="X407" i="7"/>
  <c r="AE549" i="7"/>
  <c r="AE22" i="7"/>
  <c r="AE39" i="7" s="1"/>
  <c r="AE12" i="7"/>
  <c r="AE128" i="7" s="1"/>
  <c r="X540" i="7"/>
  <c r="X542" i="7" s="1"/>
  <c r="AE541" i="7"/>
  <c r="AE551" i="7"/>
  <c r="AE647" i="7"/>
  <c r="AE646" i="7"/>
  <c r="AE645" i="7"/>
  <c r="AE644" i="7"/>
  <c r="AE643" i="7"/>
  <c r="AE642" i="7"/>
  <c r="AE641" i="7"/>
  <c r="AE640" i="7"/>
  <c r="AE639" i="7"/>
  <c r="AE638" i="7"/>
  <c r="AE613" i="7"/>
  <c r="AE611" i="7"/>
  <c r="AE615" i="7"/>
  <c r="AE614" i="7"/>
  <c r="AE612" i="7"/>
  <c r="AE610" i="7"/>
  <c r="AE608" i="7"/>
  <c r="AE606" i="7"/>
  <c r="AE582" i="7"/>
  <c r="AE574" i="7"/>
  <c r="AE609" i="7"/>
  <c r="AE607" i="7"/>
  <c r="AE581" i="7"/>
  <c r="AE579" i="7"/>
  <c r="AE577" i="7"/>
  <c r="AE575" i="7"/>
  <c r="AE583" i="7"/>
  <c r="AE580" i="7"/>
  <c r="AE578" i="7"/>
  <c r="AE576" i="7"/>
  <c r="AE532" i="7"/>
  <c r="AE528" i="7"/>
  <c r="AE520" i="7"/>
  <c r="AE524" i="7"/>
  <c r="AE33" i="7"/>
  <c r="AE29" i="7"/>
  <c r="AE26" i="7"/>
  <c r="AE19" i="7"/>
  <c r="AE40" i="7"/>
  <c r="AF2" i="7"/>
  <c r="Y548" i="7"/>
  <c r="Y550" i="7" s="1"/>
  <c r="Z563" i="7"/>
  <c r="Y274" i="7"/>
  <c r="Z547" i="7"/>
  <c r="Z558" i="7"/>
  <c r="Z546" i="7"/>
  <c r="Y179" i="7"/>
  <c r="Y143" i="7"/>
  <c r="Y55" i="7"/>
  <c r="Z557" i="7"/>
  <c r="Z556" i="7"/>
  <c r="Y648" i="7"/>
  <c r="Y633" i="7" s="1"/>
  <c r="Y75" i="7" s="1"/>
  <c r="Y30" i="7"/>
  <c r="Z659" i="7"/>
  <c r="Z658" i="7"/>
  <c r="Z656" i="7"/>
  <c r="Z655" i="7"/>
  <c r="Z653" i="7"/>
  <c r="Z652" i="7"/>
  <c r="Z650" i="7"/>
  <c r="Z334" i="7"/>
  <c r="Z333" i="7"/>
  <c r="Z332" i="7"/>
  <c r="Z331" i="7"/>
  <c r="Z330" i="7"/>
  <c r="Z329" i="7"/>
  <c r="Z328" i="7"/>
  <c r="Z327" i="7"/>
  <c r="Z326" i="7"/>
  <c r="Z325" i="7"/>
  <c r="Z627" i="7"/>
  <c r="Z626" i="7"/>
  <c r="Z625" i="7"/>
  <c r="Z624" i="7"/>
  <c r="Z623" i="7"/>
  <c r="Z622" i="7"/>
  <c r="Z621" i="7"/>
  <c r="Z620" i="7"/>
  <c r="Z618" i="7"/>
  <c r="Z308" i="7"/>
  <c r="Z307" i="7"/>
  <c r="Z306" i="7"/>
  <c r="Z305" i="7"/>
  <c r="Z304" i="7"/>
  <c r="Z303" i="7"/>
  <c r="Z302" i="7"/>
  <c r="Z301" i="7"/>
  <c r="Z300" i="7"/>
  <c r="Z299" i="7"/>
  <c r="Z595" i="7"/>
  <c r="Z594" i="7"/>
  <c r="Z593" i="7"/>
  <c r="Z592" i="7"/>
  <c r="Z591" i="7"/>
  <c r="Z590" i="7"/>
  <c r="Z589" i="7"/>
  <c r="Z588" i="7"/>
  <c r="Z586" i="7"/>
  <c r="Z283" i="7"/>
  <c r="Z282" i="7"/>
  <c r="Z281" i="7"/>
  <c r="Z280" i="7"/>
  <c r="Z279" i="7"/>
  <c r="Z278" i="7"/>
  <c r="Z277" i="7"/>
  <c r="Z276" i="7"/>
  <c r="Z275" i="7"/>
  <c r="Z493" i="7"/>
  <c r="Z487" i="7"/>
  <c r="Z402" i="7"/>
  <c r="Z389" i="7"/>
  <c r="Z388" i="7"/>
  <c r="Z387" i="7"/>
  <c r="Z386" i="7"/>
  <c r="Z385" i="7"/>
  <c r="Z384" i="7"/>
  <c r="Z256" i="7"/>
  <c r="Z255" i="7"/>
  <c r="Z254" i="7"/>
  <c r="Z253" i="7"/>
  <c r="Z252" i="7"/>
  <c r="Z251" i="7"/>
  <c r="Z269" i="7"/>
  <c r="Z28" i="7"/>
  <c r="Y270" i="7"/>
  <c r="Y415" i="7"/>
  <c r="Y409" i="7"/>
  <c r="Y408" i="7"/>
  <c r="Y412" i="7"/>
  <c r="Y416" i="7"/>
  <c r="Y436" i="7"/>
  <c r="Y440" i="7"/>
  <c r="Y460" i="7"/>
  <c r="Y464" i="7"/>
  <c r="Y468" i="7"/>
  <c r="Y433" i="7"/>
  <c r="Y437" i="7"/>
  <c r="Y441" i="7"/>
  <c r="Y461" i="7"/>
  <c r="Y465" i="7"/>
  <c r="Y403" i="7"/>
  <c r="Y66" i="7"/>
  <c r="Y584" i="7"/>
  <c r="Y569" i="7" s="1"/>
  <c r="Y73" i="7" s="1"/>
  <c r="Y616" i="7"/>
  <c r="Y601" i="7" s="1"/>
  <c r="Y74" i="7" s="1"/>
  <c r="X76" i="7"/>
  <c r="Y411" i="7"/>
  <c r="Y413" i="7"/>
  <c r="Y410" i="7"/>
  <c r="Y414" i="7"/>
  <c r="Y434" i="7"/>
  <c r="Y438" i="7"/>
  <c r="Y442" i="7"/>
  <c r="Y462" i="7"/>
  <c r="Y466" i="7"/>
  <c r="Y435" i="7"/>
  <c r="Y439" i="7"/>
  <c r="Y459" i="7"/>
  <c r="Y463" i="7"/>
  <c r="Y467" i="7"/>
  <c r="Z555" i="7"/>
  <c r="AF38" i="7" l="1"/>
  <c r="AF37" i="7"/>
  <c r="AF36" i="7"/>
  <c r="AF492" i="7"/>
  <c r="AF486" i="7"/>
  <c r="Y407" i="7"/>
  <c r="AF549" i="7"/>
  <c r="AF22" i="7"/>
  <c r="AF39" i="7" s="1"/>
  <c r="AF12" i="7"/>
  <c r="AF128" i="7" s="1"/>
  <c r="Y540" i="7"/>
  <c r="Y542" i="7" s="1"/>
  <c r="AF551" i="7"/>
  <c r="AF541" i="7"/>
  <c r="AF647" i="7"/>
  <c r="AF645" i="7"/>
  <c r="AF643" i="7"/>
  <c r="AF641" i="7"/>
  <c r="AF639" i="7"/>
  <c r="AF646" i="7"/>
  <c r="AF642" i="7"/>
  <c r="AF638" i="7"/>
  <c r="AF613" i="7"/>
  <c r="AF611" i="7"/>
  <c r="AF609" i="7"/>
  <c r="AF607" i="7"/>
  <c r="AF583" i="7"/>
  <c r="AF644" i="7"/>
  <c r="AF640" i="7"/>
  <c r="AF615" i="7"/>
  <c r="AF614" i="7"/>
  <c r="AF612" i="7"/>
  <c r="AF610" i="7"/>
  <c r="AF580" i="7"/>
  <c r="AF579" i="7"/>
  <c r="AF578" i="7"/>
  <c r="AF577" i="7"/>
  <c r="AF576" i="7"/>
  <c r="AF575" i="7"/>
  <c r="AF574" i="7"/>
  <c r="AF581" i="7"/>
  <c r="AF608" i="7"/>
  <c r="AF582" i="7"/>
  <c r="AF606" i="7"/>
  <c r="AF524" i="7"/>
  <c r="AF33" i="7"/>
  <c r="AF29" i="7"/>
  <c r="AF532" i="7"/>
  <c r="AF528" i="7"/>
  <c r="AF520" i="7"/>
  <c r="AF19" i="7"/>
  <c r="AF40" i="7"/>
  <c r="AF26" i="7"/>
  <c r="AG2" i="7"/>
  <c r="X86" i="7"/>
  <c r="X87" i="7" s="1"/>
  <c r="Z548" i="7"/>
  <c r="Z550" i="7" s="1"/>
  <c r="Z274" i="7"/>
  <c r="AA558" i="7"/>
  <c r="AA546" i="7"/>
  <c r="AA547" i="7"/>
  <c r="Z179" i="7"/>
  <c r="Z143" i="7"/>
  <c r="Z55" i="7"/>
  <c r="AA557" i="7"/>
  <c r="AA556" i="7"/>
  <c r="AA659" i="7"/>
  <c r="AA657" i="7"/>
  <c r="AA656" i="7"/>
  <c r="AA655" i="7"/>
  <c r="AA653" i="7"/>
  <c r="AA652" i="7"/>
  <c r="AA334" i="7"/>
  <c r="AA333" i="7"/>
  <c r="AA332" i="7"/>
  <c r="AA331" i="7"/>
  <c r="AA330" i="7"/>
  <c r="AA329" i="7"/>
  <c r="AA328" i="7"/>
  <c r="AA327" i="7"/>
  <c r="AA650" i="7"/>
  <c r="AA325" i="7"/>
  <c r="AA308" i="7"/>
  <c r="AA307" i="7"/>
  <c r="AA306" i="7"/>
  <c r="AA305" i="7"/>
  <c r="AA304" i="7"/>
  <c r="AA303" i="7"/>
  <c r="AA302" i="7"/>
  <c r="AA326" i="7"/>
  <c r="AA627" i="7"/>
  <c r="AA626" i="7"/>
  <c r="AA625" i="7"/>
  <c r="AA624" i="7"/>
  <c r="AA623" i="7"/>
  <c r="AA622" i="7"/>
  <c r="AA621" i="7"/>
  <c r="AA620" i="7"/>
  <c r="AA618" i="7"/>
  <c r="AA283" i="7"/>
  <c r="AA282" i="7"/>
  <c r="AA281" i="7"/>
  <c r="AA280" i="7"/>
  <c r="AA279" i="7"/>
  <c r="AA278" i="7"/>
  <c r="AA301" i="7"/>
  <c r="AA300" i="7"/>
  <c r="AA299" i="7"/>
  <c r="AA595" i="7"/>
  <c r="AA594" i="7"/>
  <c r="AA593" i="7"/>
  <c r="AA592" i="7"/>
  <c r="AA591" i="7"/>
  <c r="AA590" i="7"/>
  <c r="AA589" i="7"/>
  <c r="AA587" i="7"/>
  <c r="AA586" i="7"/>
  <c r="AA276" i="7"/>
  <c r="AA277" i="7"/>
  <c r="AA275" i="7"/>
  <c r="AA493" i="7"/>
  <c r="AA487" i="7"/>
  <c r="AA389" i="7"/>
  <c r="AA388" i="7"/>
  <c r="AA387" i="7"/>
  <c r="AA386" i="7"/>
  <c r="AA385" i="7"/>
  <c r="AA384" i="7"/>
  <c r="AA402" i="7"/>
  <c r="AA269" i="7"/>
  <c r="AA256" i="7"/>
  <c r="AA255" i="7"/>
  <c r="AA254" i="7"/>
  <c r="AA253" i="7"/>
  <c r="AA252" i="7"/>
  <c r="AA251" i="7"/>
  <c r="AA28" i="7"/>
  <c r="Z414" i="7"/>
  <c r="Z412" i="7"/>
  <c r="Z411" i="7"/>
  <c r="Z415" i="7"/>
  <c r="Z435" i="7"/>
  <c r="Z439" i="7"/>
  <c r="Z459" i="7"/>
  <c r="Z463" i="7"/>
  <c r="Z467" i="7"/>
  <c r="Z436" i="7"/>
  <c r="Z440" i="7"/>
  <c r="Z460" i="7"/>
  <c r="Z464" i="7"/>
  <c r="Z468" i="7"/>
  <c r="AA555" i="7"/>
  <c r="Z30" i="7"/>
  <c r="Z66" i="7"/>
  <c r="Z584" i="7"/>
  <c r="Z569" i="7" s="1"/>
  <c r="Z73" i="7" s="1"/>
  <c r="Z616" i="7"/>
  <c r="Z601" i="7" s="1"/>
  <c r="Z74" i="7" s="1"/>
  <c r="Z648" i="7"/>
  <c r="Z633" i="7" s="1"/>
  <c r="Z75" i="7" s="1"/>
  <c r="Z410" i="7"/>
  <c r="Z270" i="7"/>
  <c r="Z408" i="7"/>
  <c r="Z416" i="7"/>
  <c r="Z409" i="7"/>
  <c r="Z413" i="7"/>
  <c r="Z433" i="7"/>
  <c r="Z437" i="7"/>
  <c r="Z441" i="7"/>
  <c r="Z461" i="7"/>
  <c r="Z465" i="7"/>
  <c r="Z403" i="7"/>
  <c r="Z434" i="7"/>
  <c r="Z438" i="7"/>
  <c r="Z442" i="7"/>
  <c r="Z462" i="7"/>
  <c r="Z466" i="7"/>
  <c r="Y76" i="7"/>
  <c r="AG38" i="7" l="1"/>
  <c r="AG37" i="7"/>
  <c r="AG36" i="7"/>
  <c r="AG492" i="7"/>
  <c r="AG486" i="7"/>
  <c r="Z407" i="7"/>
  <c r="AG549" i="7"/>
  <c r="AG22" i="7"/>
  <c r="AG39" i="7" s="1"/>
  <c r="AG20" i="7"/>
  <c r="AG12" i="7"/>
  <c r="AG128" i="7" s="1"/>
  <c r="Y86" i="7"/>
  <c r="Y87" i="7" s="1"/>
  <c r="Z540" i="7"/>
  <c r="Z542" i="7" s="1"/>
  <c r="Z86" i="7" s="1"/>
  <c r="Z87" i="7" s="1"/>
  <c r="AG551" i="7"/>
  <c r="AG541" i="7"/>
  <c r="AG638" i="7"/>
  <c r="AG615" i="7"/>
  <c r="AG647" i="7"/>
  <c r="AG645" i="7"/>
  <c r="AG643" i="7"/>
  <c r="AG641" i="7"/>
  <c r="AG644" i="7"/>
  <c r="AG640" i="7"/>
  <c r="AG614" i="7"/>
  <c r="AG612" i="7"/>
  <c r="AG610" i="7"/>
  <c r="AG646" i="7"/>
  <c r="AG642" i="7"/>
  <c r="AG639" i="7"/>
  <c r="AG613" i="7"/>
  <c r="AG611" i="7"/>
  <c r="AG609" i="7"/>
  <c r="AG607" i="7"/>
  <c r="AG583" i="7"/>
  <c r="AG581" i="7"/>
  <c r="AG608" i="7"/>
  <c r="AG579" i="7"/>
  <c r="AG577" i="7"/>
  <c r="AG575" i="7"/>
  <c r="AG582" i="7"/>
  <c r="AG606" i="7"/>
  <c r="AG580" i="7"/>
  <c r="AG578" i="7"/>
  <c r="AG576" i="7"/>
  <c r="AG574" i="7"/>
  <c r="AG524" i="7"/>
  <c r="AG33" i="7"/>
  <c r="AG29" i="7"/>
  <c r="AG532" i="7"/>
  <c r="AG528" i="7"/>
  <c r="AG520" i="7"/>
  <c r="AG664" i="7"/>
  <c r="AG40" i="7"/>
  <c r="AG26" i="7"/>
  <c r="AG19" i="7"/>
  <c r="AH2" i="7"/>
  <c r="AA274" i="7"/>
  <c r="AA548" i="7"/>
  <c r="AA550" i="7" s="1"/>
  <c r="AB563" i="7"/>
  <c r="AB547" i="7"/>
  <c r="AB558" i="7"/>
  <c r="AB546" i="7"/>
  <c r="AA179" i="7"/>
  <c r="AA143" i="7"/>
  <c r="AA55" i="7"/>
  <c r="AB557" i="7"/>
  <c r="AB556" i="7"/>
  <c r="AA616" i="7"/>
  <c r="AA601" i="7" s="1"/>
  <c r="AA74" i="7" s="1"/>
  <c r="AA584" i="7"/>
  <c r="AA569" i="7" s="1"/>
  <c r="AA73" i="7" s="1"/>
  <c r="AA66" i="7"/>
  <c r="AB659" i="7"/>
  <c r="AB657" i="7"/>
  <c r="AB656" i="7"/>
  <c r="AB654" i="7"/>
  <c r="AB653" i="7"/>
  <c r="AB652" i="7"/>
  <c r="AB650" i="7"/>
  <c r="AB334" i="7"/>
  <c r="AB333" i="7"/>
  <c r="AB332" i="7"/>
  <c r="AB331" i="7"/>
  <c r="AB330" i="7"/>
  <c r="AB329" i="7"/>
  <c r="AB328" i="7"/>
  <c r="AB327" i="7"/>
  <c r="AB326" i="7"/>
  <c r="AB325" i="7"/>
  <c r="AB627" i="7"/>
  <c r="AB626" i="7"/>
  <c r="AB625" i="7"/>
  <c r="AB624" i="7"/>
  <c r="AB623" i="7"/>
  <c r="AB622" i="7"/>
  <c r="AB621" i="7"/>
  <c r="AB620" i="7"/>
  <c r="AB618" i="7"/>
  <c r="AB308" i="7"/>
  <c r="AB307" i="7"/>
  <c r="AB306" i="7"/>
  <c r="AB305" i="7"/>
  <c r="AB304" i="7"/>
  <c r="AB303" i="7"/>
  <c r="AB302" i="7"/>
  <c r="AB301" i="7"/>
  <c r="AB300" i="7"/>
  <c r="AB299" i="7"/>
  <c r="AB595" i="7"/>
  <c r="AB594" i="7"/>
  <c r="AB593" i="7"/>
  <c r="AB592" i="7"/>
  <c r="AB591" i="7"/>
  <c r="AB590" i="7"/>
  <c r="AB589" i="7"/>
  <c r="AB587" i="7"/>
  <c r="AB586" i="7"/>
  <c r="AB283" i="7"/>
  <c r="AB282" i="7"/>
  <c r="AB281" i="7"/>
  <c r="AB280" i="7"/>
  <c r="AB279" i="7"/>
  <c r="AB278" i="7"/>
  <c r="AB277" i="7"/>
  <c r="AB276" i="7"/>
  <c r="AB275" i="7"/>
  <c r="AB274" i="7"/>
  <c r="AB493" i="7"/>
  <c r="AB487" i="7"/>
  <c r="AB402" i="7"/>
  <c r="AB389" i="7"/>
  <c r="AB388" i="7"/>
  <c r="AB387" i="7"/>
  <c r="AB386" i="7"/>
  <c r="AB385" i="7"/>
  <c r="AB384" i="7"/>
  <c r="AB269" i="7"/>
  <c r="AB256" i="7"/>
  <c r="AB255" i="7"/>
  <c r="AB254" i="7"/>
  <c r="AB253" i="7"/>
  <c r="AB252" i="7"/>
  <c r="AB251" i="7"/>
  <c r="AB28" i="7"/>
  <c r="AA413" i="7"/>
  <c r="AA415" i="7"/>
  <c r="AA410" i="7"/>
  <c r="AA414" i="7"/>
  <c r="AA434" i="7"/>
  <c r="AA438" i="7"/>
  <c r="AA442" i="7"/>
  <c r="AA462" i="7"/>
  <c r="AA466" i="7"/>
  <c r="AA435" i="7"/>
  <c r="AA439" i="7"/>
  <c r="AA459" i="7"/>
  <c r="AA463" i="7"/>
  <c r="AA467" i="7"/>
  <c r="AB555" i="7"/>
  <c r="Z76" i="7"/>
  <c r="AA30" i="7"/>
  <c r="AA648" i="7"/>
  <c r="AA633" i="7" s="1"/>
  <c r="AA75" i="7" s="1"/>
  <c r="AA270" i="7"/>
  <c r="AA409" i="7"/>
  <c r="AA411" i="7"/>
  <c r="AA408" i="7"/>
  <c r="AA412" i="7"/>
  <c r="AA416" i="7"/>
  <c r="AA436" i="7"/>
  <c r="AA440" i="7"/>
  <c r="AA460" i="7"/>
  <c r="AA464" i="7"/>
  <c r="AA468" i="7"/>
  <c r="AA433" i="7"/>
  <c r="AA437" i="7"/>
  <c r="AA441" i="7"/>
  <c r="AA461" i="7"/>
  <c r="AA465" i="7"/>
  <c r="AA403" i="7"/>
  <c r="AH38" i="7" l="1"/>
  <c r="AH37" i="7"/>
  <c r="AH36" i="7"/>
  <c r="AH492" i="7"/>
  <c r="AH486" i="7"/>
  <c r="AA407" i="7"/>
  <c r="AH22" i="7"/>
  <c r="AH39" i="7" s="1"/>
  <c r="AH20" i="7"/>
  <c r="AH12" i="7"/>
  <c r="AH128" i="7" s="1"/>
  <c r="AH549" i="7"/>
  <c r="AA540" i="7"/>
  <c r="AA542" i="7" s="1"/>
  <c r="AH551" i="7"/>
  <c r="AH541" i="7"/>
  <c r="AH646" i="7"/>
  <c r="AH644" i="7"/>
  <c r="AH642" i="7"/>
  <c r="AH640" i="7"/>
  <c r="AH647" i="7"/>
  <c r="AH643" i="7"/>
  <c r="AH615" i="7"/>
  <c r="AH614" i="7"/>
  <c r="AH613" i="7"/>
  <c r="AH612" i="7"/>
  <c r="AH611" i="7"/>
  <c r="AH610" i="7"/>
  <c r="AH609" i="7"/>
  <c r="AH608" i="7"/>
  <c r="AH607" i="7"/>
  <c r="AH606" i="7"/>
  <c r="AH583" i="7"/>
  <c r="AH582" i="7"/>
  <c r="AH581" i="7"/>
  <c r="AH645" i="7"/>
  <c r="AH641" i="7"/>
  <c r="AH639" i="7"/>
  <c r="AH638" i="7"/>
  <c r="AH580" i="7"/>
  <c r="AH578" i="7"/>
  <c r="AH576" i="7"/>
  <c r="AH574" i="7"/>
  <c r="AH579" i="7"/>
  <c r="AH577" i="7"/>
  <c r="AH575" i="7"/>
  <c r="AH524" i="7"/>
  <c r="AH33" i="7"/>
  <c r="AH29" i="7"/>
  <c r="AH532" i="7"/>
  <c r="AH528" i="7"/>
  <c r="AH520" i="7"/>
  <c r="AH664" i="7"/>
  <c r="AH40" i="7"/>
  <c r="AH26" i="7"/>
  <c r="AH19" i="7"/>
  <c r="AI2" i="7"/>
  <c r="AB548" i="7"/>
  <c r="AB550" i="7" s="1"/>
  <c r="AC563" i="7"/>
  <c r="AC558" i="7"/>
  <c r="AC546" i="7"/>
  <c r="AC547" i="7"/>
  <c r="AB179" i="7"/>
  <c r="AB143" i="7"/>
  <c r="AB55" i="7"/>
  <c r="AA76" i="7"/>
  <c r="AC557" i="7"/>
  <c r="AC556" i="7"/>
  <c r="AB584" i="7"/>
  <c r="AB569" i="7" s="1"/>
  <c r="AB73" i="7" s="1"/>
  <c r="AB648" i="7"/>
  <c r="AB633" i="7" s="1"/>
  <c r="AB75" i="7" s="1"/>
  <c r="AB30" i="7"/>
  <c r="AB616" i="7"/>
  <c r="AB601" i="7" s="1"/>
  <c r="AB74" i="7" s="1"/>
  <c r="AB66" i="7"/>
  <c r="AC659" i="7"/>
  <c r="AC657" i="7"/>
  <c r="AC656" i="7"/>
  <c r="AC654" i="7"/>
  <c r="AC653" i="7"/>
  <c r="AC652" i="7"/>
  <c r="AC334" i="7"/>
  <c r="AC333" i="7"/>
  <c r="AC332" i="7"/>
  <c r="AC331" i="7"/>
  <c r="AC330" i="7"/>
  <c r="AC329" i="7"/>
  <c r="AC328" i="7"/>
  <c r="AC327" i="7"/>
  <c r="AC650" i="7"/>
  <c r="AC326" i="7"/>
  <c r="AC308" i="7"/>
  <c r="AC307" i="7"/>
  <c r="AC306" i="7"/>
  <c r="AC305" i="7"/>
  <c r="AC304" i="7"/>
  <c r="AC303" i="7"/>
  <c r="AC302" i="7"/>
  <c r="AC325" i="7"/>
  <c r="AC627" i="7"/>
  <c r="AC626" i="7"/>
  <c r="AC625" i="7"/>
  <c r="AC624" i="7"/>
  <c r="AC623" i="7"/>
  <c r="AC622" i="7"/>
  <c r="AC621" i="7"/>
  <c r="AC620" i="7"/>
  <c r="AC618" i="7"/>
  <c r="AC301" i="7"/>
  <c r="AC283" i="7"/>
  <c r="AC282" i="7"/>
  <c r="AC281" i="7"/>
  <c r="AC280" i="7"/>
  <c r="AC279" i="7"/>
  <c r="AC278" i="7"/>
  <c r="AC300" i="7"/>
  <c r="AC299" i="7"/>
  <c r="AC595" i="7"/>
  <c r="AC594" i="7"/>
  <c r="AC593" i="7"/>
  <c r="AC592" i="7"/>
  <c r="AC591" i="7"/>
  <c r="AC590" i="7"/>
  <c r="AC589" i="7"/>
  <c r="AC587" i="7"/>
  <c r="AC586" i="7"/>
  <c r="AC277" i="7"/>
  <c r="AC276" i="7"/>
  <c r="AC275" i="7"/>
  <c r="AC274" i="7"/>
  <c r="AC493" i="7"/>
  <c r="AC487" i="7"/>
  <c r="AC389" i="7"/>
  <c r="AC388" i="7"/>
  <c r="AC387" i="7"/>
  <c r="AC386" i="7"/>
  <c r="AC385" i="7"/>
  <c r="AC384" i="7"/>
  <c r="AC402" i="7"/>
  <c r="AC269" i="7"/>
  <c r="AC256" i="7"/>
  <c r="AC255" i="7"/>
  <c r="AC254" i="7"/>
  <c r="AC253" i="7"/>
  <c r="AC252" i="7"/>
  <c r="AC251" i="7"/>
  <c r="AC28" i="7"/>
  <c r="AB412" i="7"/>
  <c r="AB270" i="7"/>
  <c r="AB410" i="7"/>
  <c r="AB409" i="7"/>
  <c r="AB413" i="7"/>
  <c r="AB433" i="7"/>
  <c r="AB437" i="7"/>
  <c r="AB441" i="7"/>
  <c r="AB461" i="7"/>
  <c r="AB465" i="7"/>
  <c r="AB403" i="7"/>
  <c r="AB434" i="7"/>
  <c r="AB438" i="7"/>
  <c r="AB442" i="7"/>
  <c r="AB462" i="7"/>
  <c r="AB466" i="7"/>
  <c r="AB408" i="7"/>
  <c r="AB416" i="7"/>
  <c r="AB414" i="7"/>
  <c r="AB407" i="7"/>
  <c r="AB411" i="7"/>
  <c r="AB415" i="7"/>
  <c r="AB435" i="7"/>
  <c r="AB439" i="7"/>
  <c r="AB459" i="7"/>
  <c r="AB463" i="7"/>
  <c r="AB467" i="7"/>
  <c r="AB436" i="7"/>
  <c r="AB440" i="7"/>
  <c r="AB460" i="7"/>
  <c r="AB464" i="7"/>
  <c r="AB468" i="7"/>
  <c r="AC555" i="7"/>
  <c r="AI38" i="7" l="1"/>
  <c r="AI36" i="7"/>
  <c r="AI37" i="7"/>
  <c r="AI492" i="7"/>
  <c r="AI486" i="7"/>
  <c r="AI549" i="7"/>
  <c r="AI22" i="7"/>
  <c r="AI39" i="7" s="1"/>
  <c r="AI20" i="7"/>
  <c r="AI12" i="7"/>
  <c r="AI128" i="7" s="1"/>
  <c r="AA86" i="7"/>
  <c r="AA87" i="7" s="1"/>
  <c r="AB540" i="7"/>
  <c r="AB542" i="7" s="1"/>
  <c r="AB86" i="7" s="1"/>
  <c r="AB87" i="7" s="1"/>
  <c r="AI541" i="7"/>
  <c r="AI551" i="7"/>
  <c r="AI647" i="7"/>
  <c r="AI646" i="7"/>
  <c r="AI645" i="7"/>
  <c r="AI644" i="7"/>
  <c r="AI643" i="7"/>
  <c r="AI642" i="7"/>
  <c r="AI641" i="7"/>
  <c r="AI640" i="7"/>
  <c r="AI639" i="7"/>
  <c r="AI614" i="7"/>
  <c r="AI610" i="7"/>
  <c r="AI615" i="7"/>
  <c r="AI638" i="7"/>
  <c r="AI613" i="7"/>
  <c r="AI611" i="7"/>
  <c r="AI609" i="7"/>
  <c r="AI612" i="7"/>
  <c r="AI608" i="7"/>
  <c r="AI606" i="7"/>
  <c r="AI582" i="7"/>
  <c r="AI580" i="7"/>
  <c r="AI578" i="7"/>
  <c r="AI576" i="7"/>
  <c r="AI574" i="7"/>
  <c r="AI583" i="7"/>
  <c r="AI579" i="7"/>
  <c r="AI577" i="7"/>
  <c r="AI575" i="7"/>
  <c r="AI607" i="7"/>
  <c r="AI581" i="7"/>
  <c r="AI532" i="7"/>
  <c r="AI528" i="7"/>
  <c r="AI520" i="7"/>
  <c r="AI664" i="7"/>
  <c r="AI524" i="7"/>
  <c r="AI33" i="7"/>
  <c r="AI29" i="7"/>
  <c r="AI26" i="7"/>
  <c r="AI19" i="7"/>
  <c r="AI40" i="7"/>
  <c r="AJ2" i="7"/>
  <c r="AC548" i="7"/>
  <c r="AC550" i="7" s="1"/>
  <c r="AD563" i="7"/>
  <c r="AD547" i="7"/>
  <c r="AD558" i="7"/>
  <c r="AD546" i="7"/>
  <c r="AC179" i="7"/>
  <c r="AC143" i="7"/>
  <c r="AC55" i="7"/>
  <c r="AD557" i="7"/>
  <c r="AD556" i="7"/>
  <c r="AB76" i="7"/>
  <c r="AC648" i="7"/>
  <c r="AC633" i="7" s="1"/>
  <c r="AC75" i="7" s="1"/>
  <c r="AC30" i="7"/>
  <c r="AD658" i="7"/>
  <c r="AD657" i="7"/>
  <c r="AD656" i="7"/>
  <c r="AD654" i="7"/>
  <c r="AD653" i="7"/>
  <c r="AD652" i="7"/>
  <c r="AD650" i="7"/>
  <c r="AD334" i="7"/>
  <c r="AD333" i="7"/>
  <c r="AD332" i="7"/>
  <c r="AD331" i="7"/>
  <c r="AD330" i="7"/>
  <c r="AD329" i="7"/>
  <c r="AD328" i="7"/>
  <c r="AD327" i="7"/>
  <c r="AD326" i="7"/>
  <c r="AD325" i="7"/>
  <c r="AD627" i="7"/>
  <c r="AD626" i="7"/>
  <c r="AD625" i="7"/>
  <c r="AD624" i="7"/>
  <c r="AD623" i="7"/>
  <c r="AD622" i="7"/>
  <c r="AD621" i="7"/>
  <c r="AD620" i="7"/>
  <c r="AD618" i="7"/>
  <c r="AD308" i="7"/>
  <c r="AD307" i="7"/>
  <c r="AD306" i="7"/>
  <c r="AD305" i="7"/>
  <c r="AD304" i="7"/>
  <c r="AD303" i="7"/>
  <c r="AD302" i="7"/>
  <c r="AD301" i="7"/>
  <c r="AD300" i="7"/>
  <c r="AD299" i="7"/>
  <c r="AD595" i="7"/>
  <c r="AD594" i="7"/>
  <c r="AD593" i="7"/>
  <c r="AD592" i="7"/>
  <c r="AD591" i="7"/>
  <c r="AD590" i="7"/>
  <c r="AD589" i="7"/>
  <c r="AD587" i="7"/>
  <c r="AD586" i="7"/>
  <c r="AD283" i="7"/>
  <c r="AD282" i="7"/>
  <c r="AD281" i="7"/>
  <c r="AD280" i="7"/>
  <c r="AD279" i="7"/>
  <c r="AD278" i="7"/>
  <c r="AD277" i="7"/>
  <c r="AD276" i="7"/>
  <c r="AD275" i="7"/>
  <c r="AD274" i="7"/>
  <c r="AD493" i="7"/>
  <c r="AD487" i="7"/>
  <c r="AD402" i="7"/>
  <c r="AD389" i="7"/>
  <c r="AD388" i="7"/>
  <c r="AD387" i="7"/>
  <c r="AD386" i="7"/>
  <c r="AD385" i="7"/>
  <c r="AD384" i="7"/>
  <c r="AD269" i="7"/>
  <c r="AD256" i="7"/>
  <c r="AD255" i="7"/>
  <c r="AD254" i="7"/>
  <c r="AD253" i="7"/>
  <c r="AD252" i="7"/>
  <c r="AD251" i="7"/>
  <c r="AD28" i="7"/>
  <c r="AC270" i="7"/>
  <c r="AC411" i="7"/>
  <c r="AC409" i="7"/>
  <c r="AC408" i="7"/>
  <c r="AC412" i="7"/>
  <c r="AC416" i="7"/>
  <c r="AC436" i="7"/>
  <c r="AC440" i="7"/>
  <c r="AC460" i="7"/>
  <c r="AC464" i="7"/>
  <c r="AC468" i="7"/>
  <c r="AC433" i="7"/>
  <c r="AC437" i="7"/>
  <c r="AC441" i="7"/>
  <c r="AC461" i="7"/>
  <c r="AC465" i="7"/>
  <c r="AC403" i="7"/>
  <c r="AC66" i="7"/>
  <c r="AC584" i="7"/>
  <c r="AC569" i="7" s="1"/>
  <c r="AC73" i="7" s="1"/>
  <c r="AC616" i="7"/>
  <c r="AC601" i="7" s="1"/>
  <c r="AC74" i="7" s="1"/>
  <c r="AC407" i="7"/>
  <c r="AC415" i="7"/>
  <c r="AC413" i="7"/>
  <c r="AC410" i="7"/>
  <c r="AC414" i="7"/>
  <c r="AC434" i="7"/>
  <c r="AC438" i="7"/>
  <c r="AC442" i="7"/>
  <c r="AC462" i="7"/>
  <c r="AC466" i="7"/>
  <c r="AC435" i="7"/>
  <c r="AC439" i="7"/>
  <c r="AC459" i="7"/>
  <c r="AC463" i="7"/>
  <c r="AC467" i="7"/>
  <c r="AD555" i="7"/>
  <c r="AJ38" i="7" l="1"/>
  <c r="AJ37" i="7"/>
  <c r="AJ36" i="7"/>
  <c r="AJ492" i="7"/>
  <c r="AJ486" i="7"/>
  <c r="AJ549" i="7"/>
  <c r="AJ22" i="7"/>
  <c r="AJ39" i="7" s="1"/>
  <c r="AJ20" i="7"/>
  <c r="AJ12" i="7"/>
  <c r="AJ128" i="7" s="1"/>
  <c r="AJ551" i="7"/>
  <c r="AJ541" i="7"/>
  <c r="AC540" i="7"/>
  <c r="AC542" i="7" s="1"/>
  <c r="AJ646" i="7"/>
  <c r="AJ644" i="7"/>
  <c r="AJ642" i="7"/>
  <c r="AJ640" i="7"/>
  <c r="AJ638" i="7"/>
  <c r="AJ645" i="7"/>
  <c r="AJ615" i="7"/>
  <c r="AJ641" i="7"/>
  <c r="AJ639" i="7"/>
  <c r="AJ613" i="7"/>
  <c r="AJ611" i="7"/>
  <c r="AJ647" i="7"/>
  <c r="AJ643" i="7"/>
  <c r="AJ614" i="7"/>
  <c r="AJ612" i="7"/>
  <c r="AJ610" i="7"/>
  <c r="AJ608" i="7"/>
  <c r="AJ606" i="7"/>
  <c r="AJ582" i="7"/>
  <c r="AJ580" i="7"/>
  <c r="AJ579" i="7"/>
  <c r="AJ578" i="7"/>
  <c r="AJ577" i="7"/>
  <c r="AJ576" i="7"/>
  <c r="AJ575" i="7"/>
  <c r="AJ574" i="7"/>
  <c r="AJ583" i="7"/>
  <c r="AJ607" i="7"/>
  <c r="AJ581" i="7"/>
  <c r="AJ609" i="7"/>
  <c r="AJ524" i="7"/>
  <c r="AJ33" i="7"/>
  <c r="AJ29" i="7"/>
  <c r="AJ532" i="7"/>
  <c r="AJ528" i="7"/>
  <c r="AJ520" i="7"/>
  <c r="AJ664" i="7"/>
  <c r="AJ19" i="7"/>
  <c r="AJ40" i="7"/>
  <c r="AJ26" i="7"/>
  <c r="AK2" i="7"/>
  <c r="AD548" i="7"/>
  <c r="AD550" i="7" s="1"/>
  <c r="AE563" i="7"/>
  <c r="AE558" i="7"/>
  <c r="AE546" i="7"/>
  <c r="AE547" i="7"/>
  <c r="AD179" i="7"/>
  <c r="AD143" i="7"/>
  <c r="AD55" i="7"/>
  <c r="AE557" i="7"/>
  <c r="AE556" i="7"/>
  <c r="AE658" i="7"/>
  <c r="AE657" i="7"/>
  <c r="AE656" i="7"/>
  <c r="AE654" i="7"/>
  <c r="AE653" i="7"/>
  <c r="AE652" i="7"/>
  <c r="AE650" i="7"/>
  <c r="AE334" i="7"/>
  <c r="AE333" i="7"/>
  <c r="AE332" i="7"/>
  <c r="AE331" i="7"/>
  <c r="AE330" i="7"/>
  <c r="AE329" i="7"/>
  <c r="AE328" i="7"/>
  <c r="AE327" i="7"/>
  <c r="AE325" i="7"/>
  <c r="AE308" i="7"/>
  <c r="AE307" i="7"/>
  <c r="AE306" i="7"/>
  <c r="AE305" i="7"/>
  <c r="AE304" i="7"/>
  <c r="AE303" i="7"/>
  <c r="AE302" i="7"/>
  <c r="AE326" i="7"/>
  <c r="AE627" i="7"/>
  <c r="AE626" i="7"/>
  <c r="AE625" i="7"/>
  <c r="AE624" i="7"/>
  <c r="AE623" i="7"/>
  <c r="AE622" i="7"/>
  <c r="AE621" i="7"/>
  <c r="AE620" i="7"/>
  <c r="AE618" i="7"/>
  <c r="AE283" i="7"/>
  <c r="AE282" i="7"/>
  <c r="AE281" i="7"/>
  <c r="AE280" i="7"/>
  <c r="AE279" i="7"/>
  <c r="AE278" i="7"/>
  <c r="AE301" i="7"/>
  <c r="AE300" i="7"/>
  <c r="AE299" i="7"/>
  <c r="AE595" i="7"/>
  <c r="AE594" i="7"/>
  <c r="AE593" i="7"/>
  <c r="AE592" i="7"/>
  <c r="AE591" i="7"/>
  <c r="AE590" i="7"/>
  <c r="AE589" i="7"/>
  <c r="AE587" i="7"/>
  <c r="AE586" i="7"/>
  <c r="AE276" i="7"/>
  <c r="AE277" i="7"/>
  <c r="AE275" i="7"/>
  <c r="AE274" i="7"/>
  <c r="AE493" i="7"/>
  <c r="AE487" i="7"/>
  <c r="AE389" i="7"/>
  <c r="AE388" i="7"/>
  <c r="AE387" i="7"/>
  <c r="AE386" i="7"/>
  <c r="AE385" i="7"/>
  <c r="AE384" i="7"/>
  <c r="AE402" i="7"/>
  <c r="AE269" i="7"/>
  <c r="AE256" i="7"/>
  <c r="AE255" i="7"/>
  <c r="AE254" i="7"/>
  <c r="AE253" i="7"/>
  <c r="AE252" i="7"/>
  <c r="AE251" i="7"/>
  <c r="AE28" i="7"/>
  <c r="AD410" i="7"/>
  <c r="AD270" i="7"/>
  <c r="AD408" i="7"/>
  <c r="AD416" i="7"/>
  <c r="AD407" i="7"/>
  <c r="AD411" i="7"/>
  <c r="AD415" i="7"/>
  <c r="AD435" i="7"/>
  <c r="AD439" i="7"/>
  <c r="AD459" i="7"/>
  <c r="AD463" i="7"/>
  <c r="AD467" i="7"/>
  <c r="AD436" i="7"/>
  <c r="AD440" i="7"/>
  <c r="AD460" i="7"/>
  <c r="AD464" i="7"/>
  <c r="AD468" i="7"/>
  <c r="AE555" i="7"/>
  <c r="AD30" i="7"/>
  <c r="AD66" i="7"/>
  <c r="AD584" i="7"/>
  <c r="AD569" i="7" s="1"/>
  <c r="AD73" i="7" s="1"/>
  <c r="AD616" i="7"/>
  <c r="AD601" i="7" s="1"/>
  <c r="AD74" i="7" s="1"/>
  <c r="AD648" i="7"/>
  <c r="AD633" i="7" s="1"/>
  <c r="AD75" i="7" s="1"/>
  <c r="AD414" i="7"/>
  <c r="AD412" i="7"/>
  <c r="AD409" i="7"/>
  <c r="AD413" i="7"/>
  <c r="AD433" i="7"/>
  <c r="AD437" i="7"/>
  <c r="AD441" i="7"/>
  <c r="AD461" i="7"/>
  <c r="AD465" i="7"/>
  <c r="AD403" i="7"/>
  <c r="AD434" i="7"/>
  <c r="AD438" i="7"/>
  <c r="AD442" i="7"/>
  <c r="AD462" i="7"/>
  <c r="AD466" i="7"/>
  <c r="AC76" i="7"/>
  <c r="AK38" i="7" l="1"/>
  <c r="AK37" i="7"/>
  <c r="AK36" i="7"/>
  <c r="AK492" i="7"/>
  <c r="AK486" i="7"/>
  <c r="AK549" i="7"/>
  <c r="AK22" i="7"/>
  <c r="AK39" i="7" s="1"/>
  <c r="AK20" i="7"/>
  <c r="AK12" i="7"/>
  <c r="AK128" i="7" s="1"/>
  <c r="AC86" i="7"/>
  <c r="AC87" i="7" s="1"/>
  <c r="AK551" i="7"/>
  <c r="AK541" i="7"/>
  <c r="AD540" i="7"/>
  <c r="AD542" i="7" s="1"/>
  <c r="AK647" i="7"/>
  <c r="AK645" i="7"/>
  <c r="AK643" i="7"/>
  <c r="AK641" i="7"/>
  <c r="AK639" i="7"/>
  <c r="AK638" i="7"/>
  <c r="AK615" i="7"/>
  <c r="AK644" i="7"/>
  <c r="AK640" i="7"/>
  <c r="AK646" i="7"/>
  <c r="AK642" i="7"/>
  <c r="AK614" i="7"/>
  <c r="AK612" i="7"/>
  <c r="AK610" i="7"/>
  <c r="AK613" i="7"/>
  <c r="AK611" i="7"/>
  <c r="AK609" i="7"/>
  <c r="AK607" i="7"/>
  <c r="AK583" i="7"/>
  <c r="AK606" i="7"/>
  <c r="AK581" i="7"/>
  <c r="AK579" i="7"/>
  <c r="AK577" i="7"/>
  <c r="AK575" i="7"/>
  <c r="AK608" i="7"/>
  <c r="AK582" i="7"/>
  <c r="AK580" i="7"/>
  <c r="AK578" i="7"/>
  <c r="AK576" i="7"/>
  <c r="AK574" i="7"/>
  <c r="AK524" i="7"/>
  <c r="AK33" i="7"/>
  <c r="AK29" i="7"/>
  <c r="AK532" i="7"/>
  <c r="AK528" i="7"/>
  <c r="AK520" i="7"/>
  <c r="AK664" i="7"/>
  <c r="AK40" i="7"/>
  <c r="AK26" i="7"/>
  <c r="AK19" i="7"/>
  <c r="AL2" i="7"/>
  <c r="AE548" i="7"/>
  <c r="AE550" i="7" s="1"/>
  <c r="AF547" i="7"/>
  <c r="AF558" i="7"/>
  <c r="AF546" i="7"/>
  <c r="AE179" i="7"/>
  <c r="AE143" i="7"/>
  <c r="AE55" i="7"/>
  <c r="AF557" i="7"/>
  <c r="AF556" i="7"/>
  <c r="AE584" i="7"/>
  <c r="AE569" i="7" s="1"/>
  <c r="AE73" i="7" s="1"/>
  <c r="AE616" i="7"/>
  <c r="AE601" i="7" s="1"/>
  <c r="AE74" i="7" s="1"/>
  <c r="AE66" i="7"/>
  <c r="AE413" i="7"/>
  <c r="AE407" i="7"/>
  <c r="AE415" i="7"/>
  <c r="AE410" i="7"/>
  <c r="AE414" i="7"/>
  <c r="AE434" i="7"/>
  <c r="AE438" i="7"/>
  <c r="AE442" i="7"/>
  <c r="AE462" i="7"/>
  <c r="AE466" i="7"/>
  <c r="AE435" i="7"/>
  <c r="AE439" i="7"/>
  <c r="AE459" i="7"/>
  <c r="AE463" i="7"/>
  <c r="AE467" i="7"/>
  <c r="AF555" i="7"/>
  <c r="AE30" i="7"/>
  <c r="AE648" i="7"/>
  <c r="AE633" i="7" s="1"/>
  <c r="AE75" i="7" s="1"/>
  <c r="AF658" i="7"/>
  <c r="AF657" i="7"/>
  <c r="AF656" i="7"/>
  <c r="AF654" i="7"/>
  <c r="AF653" i="7"/>
  <c r="AF652" i="7"/>
  <c r="AF650" i="7"/>
  <c r="AF334" i="7"/>
  <c r="AF333" i="7"/>
  <c r="AF332" i="7"/>
  <c r="AF331" i="7"/>
  <c r="AF330" i="7"/>
  <c r="AF329" i="7"/>
  <c r="AF328" i="7"/>
  <c r="AF327" i="7"/>
  <c r="AF326" i="7"/>
  <c r="AF325" i="7"/>
  <c r="AF627" i="7"/>
  <c r="AF626" i="7"/>
  <c r="AF625" i="7"/>
  <c r="AF624" i="7"/>
  <c r="AF623" i="7"/>
  <c r="AF622" i="7"/>
  <c r="AF621" i="7"/>
  <c r="AF620" i="7"/>
  <c r="AF618" i="7"/>
  <c r="AF308" i="7"/>
  <c r="AF307" i="7"/>
  <c r="AF306" i="7"/>
  <c r="AF305" i="7"/>
  <c r="AF304" i="7"/>
  <c r="AF303" i="7"/>
  <c r="AF302" i="7"/>
  <c r="AF301" i="7"/>
  <c r="AF300" i="7"/>
  <c r="AF299" i="7"/>
  <c r="AF595" i="7"/>
  <c r="AF594" i="7"/>
  <c r="AF593" i="7"/>
  <c r="AF592" i="7"/>
  <c r="AF591" i="7"/>
  <c r="AF590" i="7"/>
  <c r="AF589" i="7"/>
  <c r="AF587" i="7"/>
  <c r="AF586" i="7"/>
  <c r="AF283" i="7"/>
  <c r="AF282" i="7"/>
  <c r="AF281" i="7"/>
  <c r="AF280" i="7"/>
  <c r="AF279" i="7"/>
  <c r="AF278" i="7"/>
  <c r="AF277" i="7"/>
  <c r="AF276" i="7"/>
  <c r="AF275" i="7"/>
  <c r="AF274" i="7"/>
  <c r="AF493" i="7"/>
  <c r="AF487" i="7"/>
  <c r="AF402" i="7"/>
  <c r="AF389" i="7"/>
  <c r="AF388" i="7"/>
  <c r="AF387" i="7"/>
  <c r="AF386" i="7"/>
  <c r="AF385" i="7"/>
  <c r="AF384" i="7"/>
  <c r="AF269" i="7"/>
  <c r="AF256" i="7"/>
  <c r="AF255" i="7"/>
  <c r="AF254" i="7"/>
  <c r="AF253" i="7"/>
  <c r="AF252" i="7"/>
  <c r="AF251" i="7"/>
  <c r="AF28" i="7"/>
  <c r="AE270" i="7"/>
  <c r="AE409" i="7"/>
  <c r="AE411" i="7"/>
  <c r="AE408" i="7"/>
  <c r="AE412" i="7"/>
  <c r="AE416" i="7"/>
  <c r="AE436" i="7"/>
  <c r="AE440" i="7"/>
  <c r="AE460" i="7"/>
  <c r="AE464" i="7"/>
  <c r="AE468" i="7"/>
  <c r="AE433" i="7"/>
  <c r="AE437" i="7"/>
  <c r="AE441" i="7"/>
  <c r="AE461" i="7"/>
  <c r="AE465" i="7"/>
  <c r="AE403" i="7"/>
  <c r="AD76" i="7"/>
  <c r="AL38" i="7" l="1"/>
  <c r="AL37" i="7"/>
  <c r="AL36" i="7"/>
  <c r="AL492" i="7"/>
  <c r="AL486" i="7"/>
  <c r="AL549" i="7"/>
  <c r="AL22" i="7"/>
  <c r="AL39" i="7" s="1"/>
  <c r="AL20" i="7"/>
  <c r="AL12" i="7"/>
  <c r="AL128" i="7" s="1"/>
  <c r="AD86" i="7"/>
  <c r="AD87" i="7" s="1"/>
  <c r="AL551" i="7"/>
  <c r="AL541" i="7"/>
  <c r="AE540" i="7"/>
  <c r="AE542" i="7" s="1"/>
  <c r="AE86" i="7" s="1"/>
  <c r="AE87" i="7" s="1"/>
  <c r="AL647" i="7"/>
  <c r="AL645" i="7"/>
  <c r="AL643" i="7"/>
  <c r="AL641" i="7"/>
  <c r="AL639" i="7"/>
  <c r="AL614" i="7"/>
  <c r="AL613" i="7"/>
  <c r="AL612" i="7"/>
  <c r="AL611" i="7"/>
  <c r="AL610" i="7"/>
  <c r="AL609" i="7"/>
  <c r="AL608" i="7"/>
  <c r="AL607" i="7"/>
  <c r="AL606" i="7"/>
  <c r="AL583" i="7"/>
  <c r="AL582" i="7"/>
  <c r="AL581" i="7"/>
  <c r="AL646" i="7"/>
  <c r="AL640" i="7"/>
  <c r="AL642" i="7"/>
  <c r="AL638" i="7"/>
  <c r="AL644" i="7"/>
  <c r="AL615" i="7"/>
  <c r="AL579" i="7"/>
  <c r="AL577" i="7"/>
  <c r="AL575" i="7"/>
  <c r="AL580" i="7"/>
  <c r="AL578" i="7"/>
  <c r="AL576" i="7"/>
  <c r="AL574" i="7"/>
  <c r="AL524" i="7"/>
  <c r="AL33" i="7"/>
  <c r="AL29" i="7"/>
  <c r="AL532" i="7"/>
  <c r="AL528" i="7"/>
  <c r="AL520" i="7"/>
  <c r="AL664" i="7"/>
  <c r="AL40" i="7"/>
  <c r="AL26" i="7"/>
  <c r="AL19" i="7"/>
  <c r="AM2" i="7"/>
  <c r="AF548" i="7"/>
  <c r="AF550" i="7" s="1"/>
  <c r="AG563" i="7"/>
  <c r="C389" i="7"/>
  <c r="C256" i="7"/>
  <c r="AG558" i="7"/>
  <c r="AG546" i="7"/>
  <c r="AG547" i="7"/>
  <c r="AF179" i="7"/>
  <c r="AF143" i="7"/>
  <c r="AF55" i="7"/>
  <c r="AG557" i="7"/>
  <c r="AG556" i="7"/>
  <c r="AE76" i="7"/>
  <c r="AF616" i="7"/>
  <c r="AF601" i="7" s="1"/>
  <c r="AF74" i="7" s="1"/>
  <c r="AF30" i="7"/>
  <c r="AF584" i="7"/>
  <c r="AF569" i="7" s="1"/>
  <c r="AF73" i="7" s="1"/>
  <c r="AF648" i="7"/>
  <c r="AF633" i="7" s="1"/>
  <c r="AF75" i="7" s="1"/>
  <c r="AF66" i="7"/>
  <c r="AG659" i="7"/>
  <c r="AG658" i="7"/>
  <c r="AG657" i="7"/>
  <c r="AG655" i="7"/>
  <c r="AG654" i="7"/>
  <c r="AG653" i="7"/>
  <c r="AG652" i="7"/>
  <c r="AG334" i="7"/>
  <c r="AG332" i="7"/>
  <c r="AG331" i="7"/>
  <c r="AG330" i="7"/>
  <c r="AG329" i="7"/>
  <c r="AG328" i="7"/>
  <c r="AG327" i="7"/>
  <c r="AG650" i="7"/>
  <c r="AG326" i="7"/>
  <c r="AG308" i="7"/>
  <c r="AG307" i="7"/>
  <c r="AG306" i="7"/>
  <c r="AG305" i="7"/>
  <c r="AG304" i="7"/>
  <c r="AG303" i="7"/>
  <c r="AG302" i="7"/>
  <c r="AG325" i="7"/>
  <c r="AG627" i="7"/>
  <c r="AG626" i="7"/>
  <c r="AG625" i="7"/>
  <c r="AG624" i="7"/>
  <c r="AG623" i="7"/>
  <c r="AG622" i="7"/>
  <c r="AG621" i="7"/>
  <c r="AG619" i="7"/>
  <c r="AG618" i="7"/>
  <c r="AG301" i="7"/>
  <c r="AG283" i="7"/>
  <c r="AG282" i="7"/>
  <c r="AG281" i="7"/>
  <c r="AG280" i="7"/>
  <c r="AG279" i="7"/>
  <c r="AG278" i="7"/>
  <c r="AG300" i="7"/>
  <c r="AG299" i="7"/>
  <c r="AG595" i="7"/>
  <c r="AG594" i="7"/>
  <c r="AG593" i="7"/>
  <c r="AG592" i="7"/>
  <c r="AG591" i="7"/>
  <c r="AG590" i="7"/>
  <c r="AG589" i="7"/>
  <c r="AG587" i="7"/>
  <c r="AG586" i="7"/>
  <c r="AG277" i="7"/>
  <c r="AG276" i="7"/>
  <c r="AG275" i="7"/>
  <c r="AG274" i="7"/>
  <c r="AG493" i="7"/>
  <c r="AG487" i="7"/>
  <c r="AG389" i="7"/>
  <c r="AG388" i="7"/>
  <c r="AG387" i="7"/>
  <c r="AG386" i="7"/>
  <c r="AG385" i="7"/>
  <c r="AG384" i="7"/>
  <c r="AG333" i="7"/>
  <c r="AG402" i="7"/>
  <c r="AG269" i="7"/>
  <c r="AG256" i="7"/>
  <c r="AG255" i="7"/>
  <c r="AG254" i="7"/>
  <c r="AG253" i="7"/>
  <c r="AG252" i="7"/>
  <c r="AG251" i="7"/>
  <c r="AG28" i="7"/>
  <c r="AF412" i="7"/>
  <c r="AF270" i="7"/>
  <c r="AF410" i="7"/>
  <c r="AF409" i="7"/>
  <c r="AF413" i="7"/>
  <c r="AF433" i="7"/>
  <c r="AF437" i="7"/>
  <c r="AF441" i="7"/>
  <c r="AF461" i="7"/>
  <c r="AF465" i="7"/>
  <c r="AF403" i="7"/>
  <c r="AF434" i="7"/>
  <c r="AF438" i="7"/>
  <c r="AF442" i="7"/>
  <c r="AF462" i="7"/>
  <c r="AF466" i="7"/>
  <c r="AF408" i="7"/>
  <c r="AF416" i="7"/>
  <c r="AF414" i="7"/>
  <c r="AF407" i="7"/>
  <c r="AF411" i="7"/>
  <c r="AF415" i="7"/>
  <c r="AF435" i="7"/>
  <c r="AF439" i="7"/>
  <c r="AF459" i="7"/>
  <c r="AF463" i="7"/>
  <c r="AF467" i="7"/>
  <c r="AF436" i="7"/>
  <c r="AF440" i="7"/>
  <c r="AF460" i="7"/>
  <c r="AF464" i="7"/>
  <c r="AF468" i="7"/>
  <c r="AG555" i="7"/>
  <c r="AM37" i="7" l="1"/>
  <c r="AM38" i="7"/>
  <c r="AM36" i="7"/>
  <c r="AM492" i="7"/>
  <c r="AM486" i="7"/>
  <c r="AM549" i="7"/>
  <c r="AM22" i="7"/>
  <c r="AM39" i="7" s="1"/>
  <c r="AM20" i="7"/>
  <c r="AM12" i="7"/>
  <c r="AM128" i="7" s="1"/>
  <c r="AM541" i="7"/>
  <c r="AM551" i="7"/>
  <c r="AF540" i="7"/>
  <c r="AF542" i="7" s="1"/>
  <c r="AF86" i="7" s="1"/>
  <c r="AF87" i="7" s="1"/>
  <c r="AM647" i="7"/>
  <c r="AM646" i="7"/>
  <c r="AM645" i="7"/>
  <c r="AM644" i="7"/>
  <c r="AM643" i="7"/>
  <c r="AM642" i="7"/>
  <c r="AM641" i="7"/>
  <c r="AM640" i="7"/>
  <c r="AM639" i="7"/>
  <c r="AM615" i="7"/>
  <c r="AM638" i="7"/>
  <c r="AM614" i="7"/>
  <c r="AM612" i="7"/>
  <c r="AM610" i="7"/>
  <c r="AM613" i="7"/>
  <c r="AM611" i="7"/>
  <c r="AM609" i="7"/>
  <c r="AM607" i="7"/>
  <c r="AM583" i="7"/>
  <c r="AM581" i="7"/>
  <c r="AM577" i="7"/>
  <c r="AM606" i="7"/>
  <c r="AM580" i="7"/>
  <c r="AM578" i="7"/>
  <c r="AM576" i="7"/>
  <c r="AM574" i="7"/>
  <c r="AM608" i="7"/>
  <c r="AM582" i="7"/>
  <c r="AM579" i="7"/>
  <c r="AM575" i="7"/>
  <c r="AM532" i="7"/>
  <c r="AM528" i="7"/>
  <c r="AM520" i="7"/>
  <c r="AM664" i="7"/>
  <c r="AM524" i="7"/>
  <c r="AM33" i="7"/>
  <c r="AM29" i="7"/>
  <c r="AM26" i="7"/>
  <c r="AM19" i="7"/>
  <c r="AM40" i="7"/>
  <c r="AN2" i="7"/>
  <c r="AG548" i="7"/>
  <c r="AG550" i="7" s="1"/>
  <c r="AH563" i="7"/>
  <c r="AH547" i="7"/>
  <c r="AH558" i="7"/>
  <c r="AH546" i="7"/>
  <c r="AG179" i="7"/>
  <c r="AG143" i="7"/>
  <c r="AG55" i="7"/>
  <c r="AH557" i="7"/>
  <c r="AH556" i="7"/>
  <c r="AG648" i="7"/>
  <c r="AG633" i="7" s="1"/>
  <c r="AG75" i="7" s="1"/>
  <c r="AF76" i="7"/>
  <c r="AH659" i="7"/>
  <c r="AH658" i="7"/>
  <c r="AH657" i="7"/>
  <c r="AH655" i="7"/>
  <c r="AH654" i="7"/>
  <c r="AH653" i="7"/>
  <c r="AH652" i="7"/>
  <c r="AH650" i="7"/>
  <c r="AH334" i="7"/>
  <c r="AH333" i="7"/>
  <c r="AH332" i="7"/>
  <c r="AH331" i="7"/>
  <c r="AH330" i="7"/>
  <c r="AH328" i="7"/>
  <c r="AH327" i="7"/>
  <c r="AH326" i="7"/>
  <c r="AH325" i="7"/>
  <c r="AH627" i="7"/>
  <c r="AH626" i="7"/>
  <c r="AH625" i="7"/>
  <c r="AH624" i="7"/>
  <c r="AH623" i="7"/>
  <c r="AH622" i="7"/>
  <c r="AH621" i="7"/>
  <c r="AH619" i="7"/>
  <c r="AH618" i="7"/>
  <c r="AH308" i="7"/>
  <c r="AH307" i="7"/>
  <c r="AH306" i="7"/>
  <c r="AH305" i="7"/>
  <c r="AH304" i="7"/>
  <c r="AH303" i="7"/>
  <c r="AH302" i="7"/>
  <c r="AH301" i="7"/>
  <c r="AH300" i="7"/>
  <c r="AH299" i="7"/>
  <c r="AH595" i="7"/>
  <c r="AH594" i="7"/>
  <c r="AH593" i="7"/>
  <c r="AH592" i="7"/>
  <c r="AH591" i="7"/>
  <c r="AH590" i="7"/>
  <c r="AH589" i="7"/>
  <c r="AH587" i="7"/>
  <c r="AH586" i="7"/>
  <c r="AH283" i="7"/>
  <c r="AH282" i="7"/>
  <c r="AH281" i="7"/>
  <c r="AH280" i="7"/>
  <c r="AH279" i="7"/>
  <c r="AH278" i="7"/>
  <c r="AH277" i="7"/>
  <c r="AH276" i="7"/>
  <c r="AH275" i="7"/>
  <c r="AH274" i="7"/>
  <c r="AH493" i="7"/>
  <c r="AH487" i="7"/>
  <c r="AH402" i="7"/>
  <c r="AH389" i="7"/>
  <c r="AH388" i="7"/>
  <c r="AH387" i="7"/>
  <c r="AH386" i="7"/>
  <c r="AH385" i="7"/>
  <c r="AH384" i="7"/>
  <c r="AH329" i="7"/>
  <c r="AH269" i="7"/>
  <c r="AH256" i="7"/>
  <c r="AH255" i="7"/>
  <c r="AH254" i="7"/>
  <c r="AH253" i="7"/>
  <c r="AH252" i="7"/>
  <c r="AH251" i="7"/>
  <c r="AH28" i="7"/>
  <c r="AG270" i="7"/>
  <c r="AG411" i="7"/>
  <c r="AG409" i="7"/>
  <c r="AG408" i="7"/>
  <c r="AG412" i="7"/>
  <c r="AG416" i="7"/>
  <c r="AG436" i="7"/>
  <c r="AG440" i="7"/>
  <c r="AG460" i="7"/>
  <c r="AG464" i="7"/>
  <c r="AG468" i="7"/>
  <c r="AG433" i="7"/>
  <c r="AG437" i="7"/>
  <c r="AG441" i="7"/>
  <c r="AG461" i="7"/>
  <c r="AG465" i="7"/>
  <c r="AG403" i="7"/>
  <c r="AG30" i="7"/>
  <c r="AG66" i="7"/>
  <c r="AG584" i="7"/>
  <c r="AG569" i="7" s="1"/>
  <c r="AG73" i="7" s="1"/>
  <c r="AG616" i="7"/>
  <c r="AG601" i="7" s="1"/>
  <c r="AG74" i="7" s="1"/>
  <c r="AG407" i="7"/>
  <c r="AG415" i="7"/>
  <c r="AG413" i="7"/>
  <c r="AG410" i="7"/>
  <c r="AG414" i="7"/>
  <c r="AG434" i="7"/>
  <c r="AG438" i="7"/>
  <c r="AG442" i="7"/>
  <c r="AG462" i="7"/>
  <c r="AG466" i="7"/>
  <c r="AG435" i="7"/>
  <c r="AG439" i="7"/>
  <c r="AG459" i="7"/>
  <c r="AG463" i="7"/>
  <c r="AG467" i="7"/>
  <c r="AH555" i="7"/>
  <c r="AN38" i="7" l="1"/>
  <c r="AN37" i="7"/>
  <c r="AN36" i="7"/>
  <c r="AN492" i="7"/>
  <c r="AN486" i="7"/>
  <c r="AN549" i="7"/>
  <c r="AN22" i="7"/>
  <c r="AN39" i="7" s="1"/>
  <c r="AN20" i="7"/>
  <c r="AN12" i="7"/>
  <c r="AN128" i="7" s="1"/>
  <c r="AN551" i="7"/>
  <c r="AN541" i="7"/>
  <c r="AG540" i="7"/>
  <c r="AG542" i="7" s="1"/>
  <c r="AN646" i="7"/>
  <c r="AN644" i="7"/>
  <c r="AN642" i="7"/>
  <c r="AN640" i="7"/>
  <c r="AN645" i="7"/>
  <c r="AN641" i="7"/>
  <c r="AN639" i="7"/>
  <c r="AN612" i="7"/>
  <c r="AN608" i="7"/>
  <c r="AN606" i="7"/>
  <c r="AN647" i="7"/>
  <c r="AN643" i="7"/>
  <c r="AN615" i="7"/>
  <c r="AN613" i="7"/>
  <c r="AN611" i="7"/>
  <c r="AN609" i="7"/>
  <c r="AN638" i="7"/>
  <c r="AN580" i="7"/>
  <c r="AN579" i="7"/>
  <c r="AN578" i="7"/>
  <c r="AN577" i="7"/>
  <c r="AN576" i="7"/>
  <c r="AN575" i="7"/>
  <c r="AN574" i="7"/>
  <c r="AN614" i="7"/>
  <c r="AN610" i="7"/>
  <c r="AN582" i="7"/>
  <c r="AN581" i="7"/>
  <c r="AN607" i="7"/>
  <c r="AN583" i="7"/>
  <c r="AN524" i="7"/>
  <c r="AN33" i="7"/>
  <c r="AN29" i="7"/>
  <c r="AN532" i="7"/>
  <c r="AN528" i="7"/>
  <c r="AN520" i="7"/>
  <c r="AN664" i="7"/>
  <c r="AN19" i="7"/>
  <c r="AN40" i="7"/>
  <c r="AN26" i="7"/>
  <c r="AO2" i="7"/>
  <c r="AH548" i="7"/>
  <c r="AH550" i="7" s="1"/>
  <c r="AI563" i="7"/>
  <c r="AI558" i="7"/>
  <c r="AI546" i="7"/>
  <c r="AI547" i="7"/>
  <c r="AH179" i="7"/>
  <c r="AH143" i="7"/>
  <c r="AH55" i="7"/>
  <c r="AI557" i="7"/>
  <c r="AI556" i="7"/>
  <c r="AH30" i="7"/>
  <c r="AH584" i="7"/>
  <c r="AH569" i="7" s="1"/>
  <c r="AH73" i="7" s="1"/>
  <c r="AH66" i="7"/>
  <c r="AI659" i="7"/>
  <c r="AI658" i="7"/>
  <c r="AI657" i="7"/>
  <c r="AI655" i="7"/>
  <c r="AI654" i="7"/>
  <c r="AI653" i="7"/>
  <c r="AI652" i="7"/>
  <c r="AI650" i="7"/>
  <c r="AI334" i="7"/>
  <c r="AI333" i="7"/>
  <c r="AI332" i="7"/>
  <c r="AI331" i="7"/>
  <c r="AI330" i="7"/>
  <c r="AI329" i="7"/>
  <c r="AI328" i="7"/>
  <c r="AI327" i="7"/>
  <c r="AI325" i="7"/>
  <c r="AI308" i="7"/>
  <c r="AI307" i="7"/>
  <c r="AI306" i="7"/>
  <c r="AI305" i="7"/>
  <c r="AI304" i="7"/>
  <c r="AI303" i="7"/>
  <c r="AI302" i="7"/>
  <c r="AI326" i="7"/>
  <c r="AI627" i="7"/>
  <c r="AI626" i="7"/>
  <c r="AI625" i="7"/>
  <c r="AI624" i="7"/>
  <c r="AI623" i="7"/>
  <c r="AI622" i="7"/>
  <c r="AI621" i="7"/>
  <c r="AI619" i="7"/>
  <c r="AI618" i="7"/>
  <c r="AI283" i="7"/>
  <c r="AI282" i="7"/>
  <c r="AI281" i="7"/>
  <c r="AI280" i="7"/>
  <c r="AI279" i="7"/>
  <c r="AI278" i="7"/>
  <c r="AI301" i="7"/>
  <c r="AI300" i="7"/>
  <c r="AI299" i="7"/>
  <c r="AI595" i="7"/>
  <c r="AI594" i="7"/>
  <c r="AI593" i="7"/>
  <c r="AI592" i="7"/>
  <c r="AI591" i="7"/>
  <c r="AI590" i="7"/>
  <c r="AI589" i="7"/>
  <c r="AI587" i="7"/>
  <c r="AI586" i="7"/>
  <c r="AI276" i="7"/>
  <c r="AI277" i="7"/>
  <c r="AI275" i="7"/>
  <c r="AI274" i="7"/>
  <c r="AI493" i="7"/>
  <c r="AI487" i="7"/>
  <c r="AI389" i="7"/>
  <c r="AI388" i="7"/>
  <c r="AI387" i="7"/>
  <c r="AI386" i="7"/>
  <c r="AI385" i="7"/>
  <c r="AI384" i="7"/>
  <c r="AI402" i="7"/>
  <c r="AI269" i="7"/>
  <c r="AI256" i="7"/>
  <c r="AI255" i="7"/>
  <c r="AI254" i="7"/>
  <c r="AI253" i="7"/>
  <c r="AI252" i="7"/>
  <c r="AI251" i="7"/>
  <c r="AI28" i="7"/>
  <c r="AH414" i="7"/>
  <c r="AH412" i="7"/>
  <c r="AH409" i="7"/>
  <c r="AH413" i="7"/>
  <c r="AH433" i="7"/>
  <c r="AH437" i="7"/>
  <c r="AH441" i="7"/>
  <c r="AH461" i="7"/>
  <c r="AH465" i="7"/>
  <c r="AH403" i="7"/>
  <c r="AH434" i="7"/>
  <c r="AH438" i="7"/>
  <c r="AH442" i="7"/>
  <c r="AH462" i="7"/>
  <c r="AH466" i="7"/>
  <c r="AG76" i="7"/>
  <c r="AH410" i="7"/>
  <c r="AH270" i="7"/>
  <c r="AH408" i="7"/>
  <c r="AH416" i="7"/>
  <c r="AH407" i="7"/>
  <c r="AH411" i="7"/>
  <c r="AH415" i="7"/>
  <c r="AH435" i="7"/>
  <c r="AH439" i="7"/>
  <c r="AH459" i="7"/>
  <c r="AH463" i="7"/>
  <c r="AH467" i="7"/>
  <c r="AH436" i="7"/>
  <c r="AH440" i="7"/>
  <c r="AH460" i="7"/>
  <c r="AH464" i="7"/>
  <c r="AH468" i="7"/>
  <c r="AI555" i="7"/>
  <c r="AH616" i="7"/>
  <c r="AH601" i="7" s="1"/>
  <c r="AH74" i="7" s="1"/>
  <c r="AH648" i="7"/>
  <c r="AH633" i="7" s="1"/>
  <c r="AH75" i="7" s="1"/>
  <c r="AO38" i="7" l="1"/>
  <c r="AO37" i="7"/>
  <c r="AO36" i="7"/>
  <c r="AO492" i="7"/>
  <c r="AO486" i="7"/>
  <c r="AO549" i="7"/>
  <c r="AO22" i="7"/>
  <c r="AO39" i="7" s="1"/>
  <c r="AO20" i="7"/>
  <c r="AO12" i="7"/>
  <c r="AO128" i="7" s="1"/>
  <c r="AG86" i="7"/>
  <c r="AG87" i="7" s="1"/>
  <c r="AO551" i="7"/>
  <c r="AO541" i="7"/>
  <c r="AH540" i="7"/>
  <c r="AH542" i="7" s="1"/>
  <c r="AO638" i="7"/>
  <c r="AO615" i="7"/>
  <c r="AO646" i="7"/>
  <c r="AO644" i="7"/>
  <c r="AO642" i="7"/>
  <c r="AO640" i="7"/>
  <c r="AO647" i="7"/>
  <c r="AO641" i="7"/>
  <c r="AO643" i="7"/>
  <c r="AO613" i="7"/>
  <c r="AO611" i="7"/>
  <c r="AO645" i="7"/>
  <c r="AO639" i="7"/>
  <c r="AO614" i="7"/>
  <c r="AO612" i="7"/>
  <c r="AO610" i="7"/>
  <c r="AO608" i="7"/>
  <c r="AO606" i="7"/>
  <c r="AO582" i="7"/>
  <c r="AO607" i="7"/>
  <c r="AO580" i="7"/>
  <c r="AO578" i="7"/>
  <c r="AO576" i="7"/>
  <c r="AO574" i="7"/>
  <c r="AO609" i="7"/>
  <c r="AO583" i="7"/>
  <c r="AO579" i="7"/>
  <c r="AO577" i="7"/>
  <c r="AO575" i="7"/>
  <c r="AO581" i="7"/>
  <c r="AO524" i="7"/>
  <c r="AO33" i="7"/>
  <c r="AO29" i="7"/>
  <c r="AO532" i="7"/>
  <c r="AO528" i="7"/>
  <c r="AO520" i="7"/>
  <c r="AO664" i="7"/>
  <c r="AO40" i="7"/>
  <c r="AO19" i="7"/>
  <c r="AO26" i="7"/>
  <c r="AP2" i="7"/>
  <c r="AI548" i="7"/>
  <c r="AI550" i="7" s="1"/>
  <c r="AJ563" i="7"/>
  <c r="AJ547" i="7"/>
  <c r="AJ558" i="7"/>
  <c r="AJ546" i="7"/>
  <c r="AI179" i="7"/>
  <c r="AI143" i="7"/>
  <c r="AI55" i="7"/>
  <c r="AJ557" i="7"/>
  <c r="AJ556" i="7"/>
  <c r="AH76" i="7"/>
  <c r="AJ659" i="7"/>
  <c r="AJ658" i="7"/>
  <c r="AJ657" i="7"/>
  <c r="AJ655" i="7"/>
  <c r="AJ654" i="7"/>
  <c r="AJ653" i="7"/>
  <c r="AJ652" i="7"/>
  <c r="AJ650" i="7"/>
  <c r="AJ334" i="7"/>
  <c r="AJ333" i="7"/>
  <c r="AJ332" i="7"/>
  <c r="AJ331" i="7"/>
  <c r="AJ330" i="7"/>
  <c r="AJ329" i="7"/>
  <c r="AJ328" i="7"/>
  <c r="AJ327" i="7"/>
  <c r="AJ326" i="7"/>
  <c r="AJ627" i="7"/>
  <c r="AJ626" i="7"/>
  <c r="AJ625" i="7"/>
  <c r="AJ624" i="7"/>
  <c r="AJ623" i="7"/>
  <c r="AJ622" i="7"/>
  <c r="AJ621" i="7"/>
  <c r="AJ619" i="7"/>
  <c r="AJ618" i="7"/>
  <c r="AJ308" i="7"/>
  <c r="AJ307" i="7"/>
  <c r="AJ306" i="7"/>
  <c r="AJ305" i="7"/>
  <c r="AJ304" i="7"/>
  <c r="AJ303" i="7"/>
  <c r="AJ302" i="7"/>
  <c r="AJ301" i="7"/>
  <c r="AJ300" i="7"/>
  <c r="AJ299" i="7"/>
  <c r="AJ595" i="7"/>
  <c r="AJ594" i="7"/>
  <c r="AJ593" i="7"/>
  <c r="AJ592" i="7"/>
  <c r="AJ591" i="7"/>
  <c r="AJ590" i="7"/>
  <c r="AJ589" i="7"/>
  <c r="AJ587" i="7"/>
  <c r="AJ586" i="7"/>
  <c r="AJ283" i="7"/>
  <c r="AJ282" i="7"/>
  <c r="AJ281" i="7"/>
  <c r="AJ280" i="7"/>
  <c r="AJ279" i="7"/>
  <c r="AJ278" i="7"/>
  <c r="AJ277" i="7"/>
  <c r="AJ276" i="7"/>
  <c r="AJ275" i="7"/>
  <c r="AJ274" i="7"/>
  <c r="AJ493" i="7"/>
  <c r="AJ487" i="7"/>
  <c r="AJ402" i="7"/>
  <c r="AJ389" i="7"/>
  <c r="AJ388" i="7"/>
  <c r="AJ387" i="7"/>
  <c r="AJ386" i="7"/>
  <c r="AJ385" i="7"/>
  <c r="AJ384" i="7"/>
  <c r="AJ325" i="7"/>
  <c r="AJ269" i="7"/>
  <c r="AJ256" i="7"/>
  <c r="AJ255" i="7"/>
  <c r="AJ254" i="7"/>
  <c r="AJ253" i="7"/>
  <c r="AJ252" i="7"/>
  <c r="AJ251" i="7"/>
  <c r="AJ28" i="7"/>
  <c r="AI270" i="7"/>
  <c r="AI409" i="7"/>
  <c r="AI411" i="7"/>
  <c r="AI408" i="7"/>
  <c r="AI412" i="7"/>
  <c r="AI416" i="7"/>
  <c r="AI436" i="7"/>
  <c r="AI440" i="7"/>
  <c r="AI460" i="7"/>
  <c r="AI464" i="7"/>
  <c r="AI468" i="7"/>
  <c r="AI433" i="7"/>
  <c r="AI437" i="7"/>
  <c r="AI441" i="7"/>
  <c r="AI461" i="7"/>
  <c r="AI465" i="7"/>
  <c r="AI403" i="7"/>
  <c r="AI30" i="7"/>
  <c r="AI66" i="7"/>
  <c r="AI584" i="7"/>
  <c r="AI569" i="7" s="1"/>
  <c r="AI73" i="7" s="1"/>
  <c r="AI616" i="7"/>
  <c r="AI601" i="7" s="1"/>
  <c r="AI74" i="7" s="1"/>
  <c r="AI413" i="7"/>
  <c r="AI407" i="7"/>
  <c r="AI415" i="7"/>
  <c r="AI410" i="7"/>
  <c r="AI414" i="7"/>
  <c r="AI434" i="7"/>
  <c r="AI438" i="7"/>
  <c r="AI442" i="7"/>
  <c r="AI462" i="7"/>
  <c r="AI466" i="7"/>
  <c r="AI435" i="7"/>
  <c r="AI439" i="7"/>
  <c r="AI459" i="7"/>
  <c r="AI463" i="7"/>
  <c r="AI467" i="7"/>
  <c r="AJ555" i="7"/>
  <c r="AI648" i="7"/>
  <c r="AI633" i="7" s="1"/>
  <c r="AI75" i="7" s="1"/>
  <c r="AP38" i="7" l="1"/>
  <c r="AP37" i="7"/>
  <c r="AP36" i="7"/>
  <c r="AP492" i="7"/>
  <c r="AP486" i="7"/>
  <c r="AP549" i="7"/>
  <c r="AP22" i="7"/>
  <c r="AP39" i="7" s="1"/>
  <c r="AP20" i="7"/>
  <c r="AP12" i="7"/>
  <c r="AP128" i="7" s="1"/>
  <c r="AH86" i="7"/>
  <c r="AH87" i="7" s="1"/>
  <c r="AP551" i="7"/>
  <c r="AP541" i="7"/>
  <c r="AI540" i="7"/>
  <c r="AI542" i="7" s="1"/>
  <c r="AP647" i="7"/>
  <c r="AP645" i="7"/>
  <c r="AP643" i="7"/>
  <c r="AP641" i="7"/>
  <c r="AP639" i="7"/>
  <c r="AP646" i="7"/>
  <c r="AP642" i="7"/>
  <c r="AP638" i="7"/>
  <c r="AP614" i="7"/>
  <c r="AP613" i="7"/>
  <c r="AP612" i="7"/>
  <c r="AP611" i="7"/>
  <c r="AP610" i="7"/>
  <c r="AP609" i="7"/>
  <c r="AP608" i="7"/>
  <c r="AP607" i="7"/>
  <c r="AP606" i="7"/>
  <c r="AP583" i="7"/>
  <c r="AP582" i="7"/>
  <c r="AP581" i="7"/>
  <c r="AP615" i="7"/>
  <c r="AP644" i="7"/>
  <c r="AP640" i="7"/>
  <c r="AP579" i="7"/>
  <c r="AP577" i="7"/>
  <c r="AP575" i="7"/>
  <c r="AP580" i="7"/>
  <c r="AP578" i="7"/>
  <c r="AP576" i="7"/>
  <c r="AP574" i="7"/>
  <c r="AP524" i="7"/>
  <c r="AP33" i="7"/>
  <c r="AP29" i="7"/>
  <c r="AP532" i="7"/>
  <c r="AP528" i="7"/>
  <c r="AP520" i="7"/>
  <c r="AP664" i="7"/>
  <c r="AP40" i="7"/>
  <c r="AP26" i="7"/>
  <c r="AP19" i="7"/>
  <c r="AJ548" i="7"/>
  <c r="AJ550" i="7" s="1"/>
  <c r="AK563" i="7"/>
  <c r="AK558" i="7"/>
  <c r="AK546" i="7"/>
  <c r="AK547" i="7"/>
  <c r="AJ179" i="7"/>
  <c r="AJ143" i="7"/>
  <c r="AJ55" i="7"/>
  <c r="AK557" i="7"/>
  <c r="AK556" i="7"/>
  <c r="AK659" i="7"/>
  <c r="AK658" i="7"/>
  <c r="AK657" i="7"/>
  <c r="AK655" i="7"/>
  <c r="AK654" i="7"/>
  <c r="AK653" i="7"/>
  <c r="AK652" i="7"/>
  <c r="AK334" i="7"/>
  <c r="AK332" i="7"/>
  <c r="AK331" i="7"/>
  <c r="AK330" i="7"/>
  <c r="AK329" i="7"/>
  <c r="AK328" i="7"/>
  <c r="AK327" i="7"/>
  <c r="AK650" i="7"/>
  <c r="AK326" i="7"/>
  <c r="AK308" i="7"/>
  <c r="AK307" i="7"/>
  <c r="AK306" i="7"/>
  <c r="AK305" i="7"/>
  <c r="AK304" i="7"/>
  <c r="AK303" i="7"/>
  <c r="AK302" i="7"/>
  <c r="AK325" i="7"/>
  <c r="AK627" i="7"/>
  <c r="AK626" i="7"/>
  <c r="AK625" i="7"/>
  <c r="AK624" i="7"/>
  <c r="AK623" i="7"/>
  <c r="AK622" i="7"/>
  <c r="AK621" i="7"/>
  <c r="AK619" i="7"/>
  <c r="AK618" i="7"/>
  <c r="AK301" i="7"/>
  <c r="AK283" i="7"/>
  <c r="AK282" i="7"/>
  <c r="AK281" i="7"/>
  <c r="AK280" i="7"/>
  <c r="AK279" i="7"/>
  <c r="AK278" i="7"/>
  <c r="AK300" i="7"/>
  <c r="AK299" i="7"/>
  <c r="AK595" i="7"/>
  <c r="AK594" i="7"/>
  <c r="AK593" i="7"/>
  <c r="AK592" i="7"/>
  <c r="AK591" i="7"/>
  <c r="AK590" i="7"/>
  <c r="AK589" i="7"/>
  <c r="AK587" i="7"/>
  <c r="AK586" i="7"/>
  <c r="AK277" i="7"/>
  <c r="AK276" i="7"/>
  <c r="AK275" i="7"/>
  <c r="AK274" i="7"/>
  <c r="AK493" i="7"/>
  <c r="AK487" i="7"/>
  <c r="AK389" i="7"/>
  <c r="AK388" i="7"/>
  <c r="AK387" i="7"/>
  <c r="AK386" i="7"/>
  <c r="AK385" i="7"/>
  <c r="AK384" i="7"/>
  <c r="AK333" i="7"/>
  <c r="AK402" i="7"/>
  <c r="AK269" i="7"/>
  <c r="AK256" i="7"/>
  <c r="AK255" i="7"/>
  <c r="AK254" i="7"/>
  <c r="AK253" i="7"/>
  <c r="AK252" i="7"/>
  <c r="AK251" i="7"/>
  <c r="AK28" i="7"/>
  <c r="AJ408" i="7"/>
  <c r="AJ416" i="7"/>
  <c r="AJ414" i="7"/>
  <c r="AJ407" i="7"/>
  <c r="AJ411" i="7"/>
  <c r="AJ415" i="7"/>
  <c r="AJ435" i="7"/>
  <c r="AJ439" i="7"/>
  <c r="AJ459" i="7"/>
  <c r="AJ463" i="7"/>
  <c r="AJ467" i="7"/>
  <c r="AJ436" i="7"/>
  <c r="AJ440" i="7"/>
  <c r="AJ460" i="7"/>
  <c r="AJ464" i="7"/>
  <c r="AJ468" i="7"/>
  <c r="AK555" i="7"/>
  <c r="AJ30" i="7"/>
  <c r="AJ66" i="7"/>
  <c r="AJ584" i="7"/>
  <c r="AJ569" i="7" s="1"/>
  <c r="AJ73" i="7" s="1"/>
  <c r="AJ616" i="7"/>
  <c r="AJ601" i="7" s="1"/>
  <c r="AJ74" i="7" s="1"/>
  <c r="AJ648" i="7"/>
  <c r="AJ633" i="7" s="1"/>
  <c r="AJ75" i="7" s="1"/>
  <c r="AJ412" i="7"/>
  <c r="AJ270" i="7"/>
  <c r="AJ410" i="7"/>
  <c r="AJ409" i="7"/>
  <c r="AJ413" i="7"/>
  <c r="AJ433" i="7"/>
  <c r="AJ437" i="7"/>
  <c r="AJ441" i="7"/>
  <c r="AJ461" i="7"/>
  <c r="AJ465" i="7"/>
  <c r="AJ403" i="7"/>
  <c r="AJ434" i="7"/>
  <c r="AJ438" i="7"/>
  <c r="AJ442" i="7"/>
  <c r="AJ462" i="7"/>
  <c r="AJ466" i="7"/>
  <c r="AI76" i="7"/>
  <c r="AI86" i="7" l="1"/>
  <c r="AI87" i="7" s="1"/>
  <c r="AJ540" i="7"/>
  <c r="AJ542" i="7" s="1"/>
  <c r="AK548" i="7"/>
  <c r="AK550" i="7" s="1"/>
  <c r="AL563" i="7"/>
  <c r="AL547" i="7"/>
  <c r="AL558" i="7"/>
  <c r="AL546" i="7"/>
  <c r="AK179" i="7"/>
  <c r="AK143" i="7"/>
  <c r="AK55" i="7"/>
  <c r="AL557" i="7"/>
  <c r="AL556" i="7"/>
  <c r="AK648" i="7"/>
  <c r="AK633" i="7" s="1"/>
  <c r="AK75" i="7" s="1"/>
  <c r="AK30" i="7"/>
  <c r="AK407" i="7"/>
  <c r="AK415" i="7"/>
  <c r="AK413" i="7"/>
  <c r="AK410" i="7"/>
  <c r="AK414" i="7"/>
  <c r="AK434" i="7"/>
  <c r="AK438" i="7"/>
  <c r="AK442" i="7"/>
  <c r="AK462" i="7"/>
  <c r="AK466" i="7"/>
  <c r="AK435" i="7"/>
  <c r="AK439" i="7"/>
  <c r="AK459" i="7"/>
  <c r="AK463" i="7"/>
  <c r="AK467" i="7"/>
  <c r="AL555" i="7"/>
  <c r="AL659" i="7"/>
  <c r="AL658" i="7"/>
  <c r="AL656" i="7"/>
  <c r="AL655" i="7"/>
  <c r="AL654" i="7"/>
  <c r="AL653" i="7"/>
  <c r="AL652" i="7"/>
  <c r="AL650" i="7"/>
  <c r="AL334" i="7"/>
  <c r="AL332" i="7"/>
  <c r="AL331" i="7"/>
  <c r="AL330" i="7"/>
  <c r="AL329" i="7"/>
  <c r="AL328" i="7"/>
  <c r="AL327" i="7"/>
  <c r="AL326" i="7"/>
  <c r="AL325" i="7"/>
  <c r="AL627" i="7"/>
  <c r="AL626" i="7"/>
  <c r="AL625" i="7"/>
  <c r="AL624" i="7"/>
  <c r="AL623" i="7"/>
  <c r="AL622" i="7"/>
  <c r="AL621" i="7"/>
  <c r="AL619" i="7"/>
  <c r="AL618" i="7"/>
  <c r="AL308" i="7"/>
  <c r="AL307" i="7"/>
  <c r="AL306" i="7"/>
  <c r="AL305" i="7"/>
  <c r="AL304" i="7"/>
  <c r="AL303" i="7"/>
  <c r="AL302" i="7"/>
  <c r="AL301" i="7"/>
  <c r="AL300" i="7"/>
  <c r="AL299" i="7"/>
  <c r="AL595" i="7"/>
  <c r="AL594" i="7"/>
  <c r="AL593" i="7"/>
  <c r="AL592" i="7"/>
  <c r="AL591" i="7"/>
  <c r="AL590" i="7"/>
  <c r="AL589" i="7"/>
  <c r="AL587" i="7"/>
  <c r="AL586" i="7"/>
  <c r="AL283" i="7"/>
  <c r="AL282" i="7"/>
  <c r="AL281" i="7"/>
  <c r="AL280" i="7"/>
  <c r="AL279" i="7"/>
  <c r="AL278" i="7"/>
  <c r="AL277" i="7"/>
  <c r="AL276" i="7"/>
  <c r="AL275" i="7"/>
  <c r="AL274" i="7"/>
  <c r="AL493" i="7"/>
  <c r="AL487" i="7"/>
  <c r="AL402" i="7"/>
  <c r="AL389" i="7"/>
  <c r="AL388" i="7"/>
  <c r="AL387" i="7"/>
  <c r="AL386" i="7"/>
  <c r="AL385" i="7"/>
  <c r="AL384" i="7"/>
  <c r="AL333" i="7"/>
  <c r="AL269" i="7"/>
  <c r="AL256" i="7"/>
  <c r="AL255" i="7"/>
  <c r="AL254" i="7"/>
  <c r="AL253" i="7"/>
  <c r="AL252" i="7"/>
  <c r="AL251" i="7"/>
  <c r="AL28" i="7"/>
  <c r="AK270" i="7"/>
  <c r="AK411" i="7"/>
  <c r="AK409" i="7"/>
  <c r="AK408" i="7"/>
  <c r="AK412" i="7"/>
  <c r="AK416" i="7"/>
  <c r="AK436" i="7"/>
  <c r="AK440" i="7"/>
  <c r="AK460" i="7"/>
  <c r="AK464" i="7"/>
  <c r="AK468" i="7"/>
  <c r="AK433" i="7"/>
  <c r="AK437" i="7"/>
  <c r="AK441" i="7"/>
  <c r="AK461" i="7"/>
  <c r="AK465" i="7"/>
  <c r="AK403" i="7"/>
  <c r="AJ76" i="7"/>
  <c r="AK66" i="7"/>
  <c r="AK584" i="7"/>
  <c r="AK569" i="7" s="1"/>
  <c r="AK73" i="7" s="1"/>
  <c r="AK616" i="7"/>
  <c r="AK601" i="7" s="1"/>
  <c r="AK74" i="7" s="1"/>
  <c r="AJ86" i="7" l="1"/>
  <c r="AJ87" i="7" s="1"/>
  <c r="AK540" i="7"/>
  <c r="AK542" i="7" s="1"/>
  <c r="AL548" i="7"/>
  <c r="AL550" i="7" s="1"/>
  <c r="AM563" i="7"/>
  <c r="AM558" i="7"/>
  <c r="AM546" i="7"/>
  <c r="AM547" i="7"/>
  <c r="AL179" i="7"/>
  <c r="AL143" i="7"/>
  <c r="AL55" i="7"/>
  <c r="AM557" i="7"/>
  <c r="AM556" i="7"/>
  <c r="AL584" i="7"/>
  <c r="AL569" i="7" s="1"/>
  <c r="AL73" i="7" s="1"/>
  <c r="AL648" i="7"/>
  <c r="AL633" i="7" s="1"/>
  <c r="AL75" i="7" s="1"/>
  <c r="AL30" i="7"/>
  <c r="AL616" i="7"/>
  <c r="AL601" i="7" s="1"/>
  <c r="AL74" i="7" s="1"/>
  <c r="AL66" i="7"/>
  <c r="AM659" i="7"/>
  <c r="AM658" i="7"/>
  <c r="AM656" i="7"/>
  <c r="AM655" i="7"/>
  <c r="AM654" i="7"/>
  <c r="AM653" i="7"/>
  <c r="AM652" i="7"/>
  <c r="AM650" i="7"/>
  <c r="AM334" i="7"/>
  <c r="AM333" i="7"/>
  <c r="AM332" i="7"/>
  <c r="AM331" i="7"/>
  <c r="AM330" i="7"/>
  <c r="AM329" i="7"/>
  <c r="AM328" i="7"/>
  <c r="AM327" i="7"/>
  <c r="AM325" i="7"/>
  <c r="AM308" i="7"/>
  <c r="AM307" i="7"/>
  <c r="AM306" i="7"/>
  <c r="AM305" i="7"/>
  <c r="AM304" i="7"/>
  <c r="AM303" i="7"/>
  <c r="AM302" i="7"/>
  <c r="AM326" i="7"/>
  <c r="AM627" i="7"/>
  <c r="AM626" i="7"/>
  <c r="AM625" i="7"/>
  <c r="AM624" i="7"/>
  <c r="AM623" i="7"/>
  <c r="AM622" i="7"/>
  <c r="AM621" i="7"/>
  <c r="AM619" i="7"/>
  <c r="AM618" i="7"/>
  <c r="AM283" i="7"/>
  <c r="AM282" i="7"/>
  <c r="AM281" i="7"/>
  <c r="AM280" i="7"/>
  <c r="AM279" i="7"/>
  <c r="AM278" i="7"/>
  <c r="AM301" i="7"/>
  <c r="AM300" i="7"/>
  <c r="AM299" i="7"/>
  <c r="AM595" i="7"/>
  <c r="AM594" i="7"/>
  <c r="AM593" i="7"/>
  <c r="AM592" i="7"/>
  <c r="AM591" i="7"/>
  <c r="AM590" i="7"/>
  <c r="AM588" i="7"/>
  <c r="AM587" i="7"/>
  <c r="AM586" i="7"/>
  <c r="AM276" i="7"/>
  <c r="AM277" i="7"/>
  <c r="AM275" i="7"/>
  <c r="AM274" i="7"/>
  <c r="AM493" i="7"/>
  <c r="AM487" i="7"/>
  <c r="AM389" i="7"/>
  <c r="AM388" i="7"/>
  <c r="AM387" i="7"/>
  <c r="AM386" i="7"/>
  <c r="AM385" i="7"/>
  <c r="AM384" i="7"/>
  <c r="AM402" i="7"/>
  <c r="AM269" i="7"/>
  <c r="AM256" i="7"/>
  <c r="AM255" i="7"/>
  <c r="AM254" i="7"/>
  <c r="AM253" i="7"/>
  <c r="AM252" i="7"/>
  <c r="AM251" i="7"/>
  <c r="AM28" i="7"/>
  <c r="AL414" i="7"/>
  <c r="AL412" i="7"/>
  <c r="AL409" i="7"/>
  <c r="AL413" i="7"/>
  <c r="AL433" i="7"/>
  <c r="AL437" i="7"/>
  <c r="AL441" i="7"/>
  <c r="AL461" i="7"/>
  <c r="AL465" i="7"/>
  <c r="AL403" i="7"/>
  <c r="AL434" i="7"/>
  <c r="AL438" i="7"/>
  <c r="AL442" i="7"/>
  <c r="AL462" i="7"/>
  <c r="AL466" i="7"/>
  <c r="AK76" i="7"/>
  <c r="AL410" i="7"/>
  <c r="AL270" i="7"/>
  <c r="AL408" i="7"/>
  <c r="AL416" i="7"/>
  <c r="AL407" i="7"/>
  <c r="AL411" i="7"/>
  <c r="AL415" i="7"/>
  <c r="AL435" i="7"/>
  <c r="AL439" i="7"/>
  <c r="AL459" i="7"/>
  <c r="AL463" i="7"/>
  <c r="AL467" i="7"/>
  <c r="AL436" i="7"/>
  <c r="AL440" i="7"/>
  <c r="AL460" i="7"/>
  <c r="AL464" i="7"/>
  <c r="AL468" i="7"/>
  <c r="AM555" i="7"/>
  <c r="AK86" i="7" l="1"/>
  <c r="AK87" i="7" s="1"/>
  <c r="AL540" i="7"/>
  <c r="AL542" i="7" s="1"/>
  <c r="AM548" i="7"/>
  <c r="AM550" i="7" s="1"/>
  <c r="AN563" i="7"/>
  <c r="AN547" i="7"/>
  <c r="AN558" i="7"/>
  <c r="AN546" i="7"/>
  <c r="AM179" i="7"/>
  <c r="AM143" i="7"/>
  <c r="AM55" i="7"/>
  <c r="AL76" i="7"/>
  <c r="AN557" i="7"/>
  <c r="AN556" i="7"/>
  <c r="AM30" i="7"/>
  <c r="AM584" i="7"/>
  <c r="AM569" i="7" s="1"/>
  <c r="AM73" i="7" s="1"/>
  <c r="AM616" i="7"/>
  <c r="AM601" i="7" s="1"/>
  <c r="AM74" i="7" s="1"/>
  <c r="AM66" i="7"/>
  <c r="AM413" i="7"/>
  <c r="AM407" i="7"/>
  <c r="AM415" i="7"/>
  <c r="AM410" i="7"/>
  <c r="AM414" i="7"/>
  <c r="AM434" i="7"/>
  <c r="AM438" i="7"/>
  <c r="AM442" i="7"/>
  <c r="AM462" i="7"/>
  <c r="AM466" i="7"/>
  <c r="AM435" i="7"/>
  <c r="AM439" i="7"/>
  <c r="AM459" i="7"/>
  <c r="AM463" i="7"/>
  <c r="AM467" i="7"/>
  <c r="AN555" i="7"/>
  <c r="AM648" i="7"/>
  <c r="AM633" i="7" s="1"/>
  <c r="AM75" i="7" s="1"/>
  <c r="AN659" i="7"/>
  <c r="AN658" i="7"/>
  <c r="AN656" i="7"/>
  <c r="AN655" i="7"/>
  <c r="AN654" i="7"/>
  <c r="AN653" i="7"/>
  <c r="AN652" i="7"/>
  <c r="AN650" i="7"/>
  <c r="AN334" i="7"/>
  <c r="AN333" i="7"/>
  <c r="AN332" i="7"/>
  <c r="AN331" i="7"/>
  <c r="AN330" i="7"/>
  <c r="AN329" i="7"/>
  <c r="AN328" i="7"/>
  <c r="AN327" i="7"/>
  <c r="AN326" i="7"/>
  <c r="AN325" i="7"/>
  <c r="AN627" i="7"/>
  <c r="AN626" i="7"/>
  <c r="AN625" i="7"/>
  <c r="AN624" i="7"/>
  <c r="AN623" i="7"/>
  <c r="AN622" i="7"/>
  <c r="AN621" i="7"/>
  <c r="AN619" i="7"/>
  <c r="AN618" i="7"/>
  <c r="AN307" i="7"/>
  <c r="AN306" i="7"/>
  <c r="AN305" i="7"/>
  <c r="AN304" i="7"/>
  <c r="AN303" i="7"/>
  <c r="AN302" i="7"/>
  <c r="AN301" i="7"/>
  <c r="AN300" i="7"/>
  <c r="AN299" i="7"/>
  <c r="AN595" i="7"/>
  <c r="AN594" i="7"/>
  <c r="AN593" i="7"/>
  <c r="AN592" i="7"/>
  <c r="AN591" i="7"/>
  <c r="AN590" i="7"/>
  <c r="AN588" i="7"/>
  <c r="AN587" i="7"/>
  <c r="AN586" i="7"/>
  <c r="AN283" i="7"/>
  <c r="AN282" i="7"/>
  <c r="AN281" i="7"/>
  <c r="AN280" i="7"/>
  <c r="AN279" i="7"/>
  <c r="AN278" i="7"/>
  <c r="AN277" i="7"/>
  <c r="AN276" i="7"/>
  <c r="AN275" i="7"/>
  <c r="AN274" i="7"/>
  <c r="AN493" i="7"/>
  <c r="AN487" i="7"/>
  <c r="AN402" i="7"/>
  <c r="AN308" i="7"/>
  <c r="AN389" i="7"/>
  <c r="AN388" i="7"/>
  <c r="AN387" i="7"/>
  <c r="AN386" i="7"/>
  <c r="AN385" i="7"/>
  <c r="AN384" i="7"/>
  <c r="AN269" i="7"/>
  <c r="AN256" i="7"/>
  <c r="AN255" i="7"/>
  <c r="AN254" i="7"/>
  <c r="AN253" i="7"/>
  <c r="AN252" i="7"/>
  <c r="AN251" i="7"/>
  <c r="AN28" i="7"/>
  <c r="AM270" i="7"/>
  <c r="AM409" i="7"/>
  <c r="AM411" i="7"/>
  <c r="AM408" i="7"/>
  <c r="AM412" i="7"/>
  <c r="AM416" i="7"/>
  <c r="AM436" i="7"/>
  <c r="AM440" i="7"/>
  <c r="AM460" i="7"/>
  <c r="AM464" i="7"/>
  <c r="AM468" i="7"/>
  <c r="AM433" i="7"/>
  <c r="AM437" i="7"/>
  <c r="AM441" i="7"/>
  <c r="AM461" i="7"/>
  <c r="AM465" i="7"/>
  <c r="AM403" i="7"/>
  <c r="AL86" i="7" l="1"/>
  <c r="AL87" i="7" s="1"/>
  <c r="AM540" i="7"/>
  <c r="AM542" i="7" s="1"/>
  <c r="AN548" i="7"/>
  <c r="AN550" i="7" s="1"/>
  <c r="AO563" i="7"/>
  <c r="AO558" i="7"/>
  <c r="AO546" i="7"/>
  <c r="AO547" i="7"/>
  <c r="AN179" i="7"/>
  <c r="AN143" i="7"/>
  <c r="AN55" i="7"/>
  <c r="AO557" i="7"/>
  <c r="AO556" i="7"/>
  <c r="AM76" i="7"/>
  <c r="AN412" i="7"/>
  <c r="AN270" i="7"/>
  <c r="AN410" i="7"/>
  <c r="AN409" i="7"/>
  <c r="AN413" i="7"/>
  <c r="AN433" i="7"/>
  <c r="AN437" i="7"/>
  <c r="AN441" i="7"/>
  <c r="AN461" i="7"/>
  <c r="AN465" i="7"/>
  <c r="AN403" i="7"/>
  <c r="AN434" i="7"/>
  <c r="AN438" i="7"/>
  <c r="AN442" i="7"/>
  <c r="AN462" i="7"/>
  <c r="AN466" i="7"/>
  <c r="AO659" i="7"/>
  <c r="AO658" i="7"/>
  <c r="AO656" i="7"/>
  <c r="AO655" i="7"/>
  <c r="AO654" i="7"/>
  <c r="AO653" i="7"/>
  <c r="AO652" i="7"/>
  <c r="AO334" i="7"/>
  <c r="AO332" i="7"/>
  <c r="AO331" i="7"/>
  <c r="AO330" i="7"/>
  <c r="AO329" i="7"/>
  <c r="AO328" i="7"/>
  <c r="AO327" i="7"/>
  <c r="AO650" i="7"/>
  <c r="AO326" i="7"/>
  <c r="AO308" i="7"/>
  <c r="AO307" i="7"/>
  <c r="AO306" i="7"/>
  <c r="AO305" i="7"/>
  <c r="AO304" i="7"/>
  <c r="AO303" i="7"/>
  <c r="AO302" i="7"/>
  <c r="AO325" i="7"/>
  <c r="AO627" i="7"/>
  <c r="AO626" i="7"/>
  <c r="AO625" i="7"/>
  <c r="AO624" i="7"/>
  <c r="AO623" i="7"/>
  <c r="AO622" i="7"/>
  <c r="AO621" i="7"/>
  <c r="AO619" i="7"/>
  <c r="AO618" i="7"/>
  <c r="AO301" i="7"/>
  <c r="AO283" i="7"/>
  <c r="AO282" i="7"/>
  <c r="AO281" i="7"/>
  <c r="AO280" i="7"/>
  <c r="AO279" i="7"/>
  <c r="AO278" i="7"/>
  <c r="AO300" i="7"/>
  <c r="AO299" i="7"/>
  <c r="AO595" i="7"/>
  <c r="AO594" i="7"/>
  <c r="AO593" i="7"/>
  <c r="AO592" i="7"/>
  <c r="AO591" i="7"/>
  <c r="AO590" i="7"/>
  <c r="AO588" i="7"/>
  <c r="AO587" i="7"/>
  <c r="AO586" i="7"/>
  <c r="AO277" i="7"/>
  <c r="AO276" i="7"/>
  <c r="AO275" i="7"/>
  <c r="AO274" i="7"/>
  <c r="AO493" i="7"/>
  <c r="AO487" i="7"/>
  <c r="AO389" i="7"/>
  <c r="AO388" i="7"/>
  <c r="AO387" i="7"/>
  <c r="AO386" i="7"/>
  <c r="AO385" i="7"/>
  <c r="AO384" i="7"/>
  <c r="AO333" i="7"/>
  <c r="AO402" i="7"/>
  <c r="AO269" i="7"/>
  <c r="AO256" i="7"/>
  <c r="AO255" i="7"/>
  <c r="AO254" i="7"/>
  <c r="AO253" i="7"/>
  <c r="AO252" i="7"/>
  <c r="AO251" i="7"/>
  <c r="AO28" i="7"/>
  <c r="AN408" i="7"/>
  <c r="AN416" i="7"/>
  <c r="AN414" i="7"/>
  <c r="AN407" i="7"/>
  <c r="AN411" i="7"/>
  <c r="AN415" i="7"/>
  <c r="AN435" i="7"/>
  <c r="AN439" i="7"/>
  <c r="AN459" i="7"/>
  <c r="AN463" i="7"/>
  <c r="AN467" i="7"/>
  <c r="AN436" i="7"/>
  <c r="AN440" i="7"/>
  <c r="AN460" i="7"/>
  <c r="AN464" i="7"/>
  <c r="AN468" i="7"/>
  <c r="AO555" i="7"/>
  <c r="AN30" i="7"/>
  <c r="AN66" i="7"/>
  <c r="AN584" i="7"/>
  <c r="AN569" i="7" s="1"/>
  <c r="AN73" i="7" s="1"/>
  <c r="AN616" i="7"/>
  <c r="AN601" i="7" s="1"/>
  <c r="AN74" i="7" s="1"/>
  <c r="AN648" i="7"/>
  <c r="AN633" i="7" s="1"/>
  <c r="AN75" i="7" s="1"/>
  <c r="AM86" i="7" l="1"/>
  <c r="AM87" i="7" s="1"/>
  <c r="AN540" i="7"/>
  <c r="AN542" i="7" s="1"/>
  <c r="AO548" i="7"/>
  <c r="AO550" i="7" s="1"/>
  <c r="AP562" i="7"/>
  <c r="AP547" i="7"/>
  <c r="AP558" i="7"/>
  <c r="AP546" i="7"/>
  <c r="AO179" i="7"/>
  <c r="AO143" i="7"/>
  <c r="AO55" i="7"/>
  <c r="AP557" i="7"/>
  <c r="AP556" i="7"/>
  <c r="AO30" i="7"/>
  <c r="AO584" i="7"/>
  <c r="AO569" i="7" s="1"/>
  <c r="AO73" i="7" s="1"/>
  <c r="AO616" i="7"/>
  <c r="AO601" i="7" s="1"/>
  <c r="AO74" i="7" s="1"/>
  <c r="AO66" i="7"/>
  <c r="AO407" i="7"/>
  <c r="AO415" i="7"/>
  <c r="AO413" i="7"/>
  <c r="AO410" i="7"/>
  <c r="AO414" i="7"/>
  <c r="AO434" i="7"/>
  <c r="AO438" i="7"/>
  <c r="AO442" i="7"/>
  <c r="AO462" i="7"/>
  <c r="AO466" i="7"/>
  <c r="AO435" i="7"/>
  <c r="AO439" i="7"/>
  <c r="AO459" i="7"/>
  <c r="AO463" i="7"/>
  <c r="AO467" i="7"/>
  <c r="AP555" i="7"/>
  <c r="AO648" i="7"/>
  <c r="AO633" i="7" s="1"/>
  <c r="AO75" i="7" s="1"/>
  <c r="AP659" i="7"/>
  <c r="AP658" i="7"/>
  <c r="AP656" i="7"/>
  <c r="AP655" i="7"/>
  <c r="AP654" i="7"/>
  <c r="AP653" i="7"/>
  <c r="AP652" i="7"/>
  <c r="AP650" i="7"/>
  <c r="B647" i="7"/>
  <c r="B646" i="7"/>
  <c r="B645" i="7"/>
  <c r="B644" i="7"/>
  <c r="B643" i="7"/>
  <c r="B642" i="7"/>
  <c r="B641" i="7"/>
  <c r="B640" i="7"/>
  <c r="B639" i="7"/>
  <c r="AP325" i="7"/>
  <c r="AP627" i="7"/>
  <c r="B627" i="7" s="1"/>
  <c r="AP626" i="7"/>
  <c r="B626" i="7" s="1"/>
  <c r="AP625" i="7"/>
  <c r="B625" i="7" s="1"/>
  <c r="AP624" i="7"/>
  <c r="B624" i="7" s="1"/>
  <c r="AP623" i="7"/>
  <c r="B623" i="7" s="1"/>
  <c r="AP622" i="7"/>
  <c r="B622" i="7" s="1"/>
  <c r="AP621" i="7"/>
  <c r="B621" i="7" s="1"/>
  <c r="AP619" i="7"/>
  <c r="AP618" i="7"/>
  <c r="B615" i="7"/>
  <c r="B614" i="7"/>
  <c r="B613" i="7"/>
  <c r="B612" i="7"/>
  <c r="B611" i="7"/>
  <c r="B610" i="7"/>
  <c r="B609" i="7"/>
  <c r="B608" i="7"/>
  <c r="B607" i="7"/>
  <c r="AP299" i="7"/>
  <c r="AP595" i="7"/>
  <c r="B595" i="7" s="1"/>
  <c r="AP594" i="7"/>
  <c r="B594" i="7" s="1"/>
  <c r="AP593" i="7"/>
  <c r="B593" i="7" s="1"/>
  <c r="AP592" i="7"/>
  <c r="B592" i="7" s="1"/>
  <c r="AP591" i="7"/>
  <c r="B591" i="7" s="1"/>
  <c r="AP590" i="7"/>
  <c r="B590" i="7" s="1"/>
  <c r="AP588" i="7"/>
  <c r="AP587" i="7"/>
  <c r="AP586" i="7"/>
  <c r="B583" i="7"/>
  <c r="B582" i="7"/>
  <c r="B581" i="7"/>
  <c r="B580" i="7"/>
  <c r="B579" i="7"/>
  <c r="B578" i="7"/>
  <c r="B577" i="7"/>
  <c r="AN422" i="7" s="1"/>
  <c r="B576" i="7"/>
  <c r="B575" i="7"/>
  <c r="AP274" i="7"/>
  <c r="AP493" i="7"/>
  <c r="AP487" i="7"/>
  <c r="AP402" i="7"/>
  <c r="AP308" i="7"/>
  <c r="AP389" i="7"/>
  <c r="AP388" i="7"/>
  <c r="AP387" i="7"/>
  <c r="AP386" i="7"/>
  <c r="AP385" i="7"/>
  <c r="AP384" i="7"/>
  <c r="AP269" i="7"/>
  <c r="AP256" i="7"/>
  <c r="AP255" i="7"/>
  <c r="AP254" i="7"/>
  <c r="AP253" i="7"/>
  <c r="AP252" i="7"/>
  <c r="AP251" i="7"/>
  <c r="AP28" i="7"/>
  <c r="AO270" i="7"/>
  <c r="AO411" i="7"/>
  <c r="AO423" i="7" s="1"/>
  <c r="AO409" i="7"/>
  <c r="AO408" i="7"/>
  <c r="AO412" i="7"/>
  <c r="AO416" i="7"/>
  <c r="AO436" i="7"/>
  <c r="AO440" i="7"/>
  <c r="AO452" i="7" s="1"/>
  <c r="AO460" i="7"/>
  <c r="AO464" i="7"/>
  <c r="AO468" i="7"/>
  <c r="AO480" i="7" s="1"/>
  <c r="AO433" i="7"/>
  <c r="AO437" i="7"/>
  <c r="AO441" i="7"/>
  <c r="AO461" i="7"/>
  <c r="AO473" i="7" s="1"/>
  <c r="AO465" i="7"/>
  <c r="AO477" i="7" s="1"/>
  <c r="AO403" i="7"/>
  <c r="AN76" i="7"/>
  <c r="AO449" i="7" l="1"/>
  <c r="AO453" i="7"/>
  <c r="AO476" i="7"/>
  <c r="AO286" i="7"/>
  <c r="AN428" i="7"/>
  <c r="AO313" i="7"/>
  <c r="AN474" i="7"/>
  <c r="AN421" i="7"/>
  <c r="AO341" i="7"/>
  <c r="AN426" i="7"/>
  <c r="AN449" i="7"/>
  <c r="AN453" i="7"/>
  <c r="AN476" i="7"/>
  <c r="AP320" i="7"/>
  <c r="AN423" i="7"/>
  <c r="AN446" i="7"/>
  <c r="AN454" i="7"/>
  <c r="AO339" i="7"/>
  <c r="AO343" i="7"/>
  <c r="AO472" i="7"/>
  <c r="AO420" i="7"/>
  <c r="AO428" i="7"/>
  <c r="AO421" i="7"/>
  <c r="AO448" i="7"/>
  <c r="AO474" i="7"/>
  <c r="AN447" i="7"/>
  <c r="AO424" i="7"/>
  <c r="AO312" i="7"/>
  <c r="E290" i="7"/>
  <c r="D290" i="7"/>
  <c r="H290" i="7"/>
  <c r="G290" i="7"/>
  <c r="F290" i="7"/>
  <c r="C290" i="7"/>
  <c r="I290" i="7"/>
  <c r="J290" i="7"/>
  <c r="C424" i="7"/>
  <c r="E424" i="7"/>
  <c r="D424" i="7"/>
  <c r="G424" i="7"/>
  <c r="H424" i="7"/>
  <c r="F424" i="7"/>
  <c r="I424" i="7"/>
  <c r="K290" i="7"/>
  <c r="J424" i="7"/>
  <c r="K424" i="7"/>
  <c r="L290" i="7"/>
  <c r="L424" i="7"/>
  <c r="M290" i="7"/>
  <c r="M424" i="7"/>
  <c r="N290" i="7"/>
  <c r="O290" i="7"/>
  <c r="N424" i="7"/>
  <c r="P290" i="7"/>
  <c r="O424" i="7"/>
  <c r="Q290" i="7"/>
  <c r="P424" i="7"/>
  <c r="R290" i="7"/>
  <c r="Q424" i="7"/>
  <c r="S290" i="7"/>
  <c r="R424" i="7"/>
  <c r="T290" i="7"/>
  <c r="S424" i="7"/>
  <c r="T424" i="7"/>
  <c r="U290" i="7"/>
  <c r="U424" i="7"/>
  <c r="V290" i="7"/>
  <c r="V424" i="7"/>
  <c r="W290" i="7"/>
  <c r="X290" i="7"/>
  <c r="W424" i="7"/>
  <c r="Y290" i="7"/>
  <c r="X424" i="7"/>
  <c r="Y424" i="7"/>
  <c r="Z290" i="7"/>
  <c r="Z424" i="7"/>
  <c r="AA290" i="7"/>
  <c r="AB290" i="7"/>
  <c r="AA424" i="7"/>
  <c r="AC290" i="7"/>
  <c r="AB424" i="7"/>
  <c r="AC424" i="7"/>
  <c r="AD290" i="7"/>
  <c r="AD424" i="7"/>
  <c r="AE290" i="7"/>
  <c r="AF290" i="7"/>
  <c r="AE424" i="7"/>
  <c r="AF424" i="7"/>
  <c r="AG290" i="7"/>
  <c r="AG424" i="7"/>
  <c r="AH290" i="7"/>
  <c r="AH424" i="7"/>
  <c r="AI290" i="7"/>
  <c r="AI424" i="7"/>
  <c r="AJ290" i="7"/>
  <c r="AJ424" i="7"/>
  <c r="AK290" i="7"/>
  <c r="AK424" i="7"/>
  <c r="AL290" i="7"/>
  <c r="AL424" i="7"/>
  <c r="AM290" i="7"/>
  <c r="AN290" i="7"/>
  <c r="AM424" i="7"/>
  <c r="C313" i="7"/>
  <c r="F313" i="7"/>
  <c r="D313" i="7"/>
  <c r="C447" i="7"/>
  <c r="E313" i="7"/>
  <c r="D447" i="7"/>
  <c r="G313" i="7"/>
  <c r="E447" i="7"/>
  <c r="F447" i="7"/>
  <c r="G447" i="7"/>
  <c r="H313" i="7"/>
  <c r="I313" i="7"/>
  <c r="H447" i="7"/>
  <c r="I447" i="7"/>
  <c r="J313" i="7"/>
  <c r="J447" i="7"/>
  <c r="K313" i="7"/>
  <c r="L313" i="7"/>
  <c r="K447" i="7"/>
  <c r="M313" i="7"/>
  <c r="L447" i="7"/>
  <c r="M447" i="7"/>
  <c r="N313" i="7"/>
  <c r="N447" i="7"/>
  <c r="O313" i="7"/>
  <c r="P313" i="7"/>
  <c r="O447" i="7"/>
  <c r="P447" i="7"/>
  <c r="Q313" i="7"/>
  <c r="R313" i="7"/>
  <c r="Q447" i="7"/>
  <c r="R447" i="7"/>
  <c r="S313" i="7"/>
  <c r="T313" i="7"/>
  <c r="S447" i="7"/>
  <c r="U313" i="7"/>
  <c r="T447" i="7"/>
  <c r="V313" i="7"/>
  <c r="U447" i="7"/>
  <c r="V447" i="7"/>
  <c r="W313" i="7"/>
  <c r="W447" i="7"/>
  <c r="X313" i="7"/>
  <c r="Y313" i="7"/>
  <c r="X447" i="7"/>
  <c r="Y447" i="7"/>
  <c r="Z313" i="7"/>
  <c r="Z447" i="7"/>
  <c r="AA313" i="7"/>
  <c r="AA447" i="7"/>
  <c r="AB313" i="7"/>
  <c r="AB447" i="7"/>
  <c r="AC313" i="7"/>
  <c r="AC447" i="7"/>
  <c r="AD313" i="7"/>
  <c r="AD447" i="7"/>
  <c r="AE313" i="7"/>
  <c r="AF313" i="7"/>
  <c r="AE447" i="7"/>
  <c r="AG313" i="7"/>
  <c r="AF447" i="7"/>
  <c r="AG447" i="7"/>
  <c r="AH313" i="7"/>
  <c r="AI313" i="7"/>
  <c r="AH447" i="7"/>
  <c r="AI447" i="7"/>
  <c r="AJ313" i="7"/>
  <c r="AK313" i="7"/>
  <c r="AJ447" i="7"/>
  <c r="AK447" i="7"/>
  <c r="AL313" i="7"/>
  <c r="AL447" i="7"/>
  <c r="AM313" i="7"/>
  <c r="AN313" i="7"/>
  <c r="AM447" i="7"/>
  <c r="H344" i="7"/>
  <c r="D344" i="7"/>
  <c r="E344" i="7"/>
  <c r="G344" i="7"/>
  <c r="F344" i="7"/>
  <c r="C344" i="7"/>
  <c r="I344" i="7"/>
  <c r="J344" i="7"/>
  <c r="K344" i="7"/>
  <c r="J478" i="7"/>
  <c r="L344" i="7"/>
  <c r="I478" i="7"/>
  <c r="H478" i="7"/>
  <c r="C478" i="7"/>
  <c r="E478" i="7"/>
  <c r="G478" i="7"/>
  <c r="K478" i="7"/>
  <c r="F478" i="7"/>
  <c r="D478" i="7"/>
  <c r="L478" i="7"/>
  <c r="M344" i="7"/>
  <c r="M478" i="7"/>
  <c r="N344" i="7"/>
  <c r="N478" i="7"/>
  <c r="O344" i="7"/>
  <c r="P344" i="7"/>
  <c r="O478" i="7"/>
  <c r="P478" i="7"/>
  <c r="Q344" i="7"/>
  <c r="R344" i="7"/>
  <c r="Q478" i="7"/>
  <c r="R478" i="7"/>
  <c r="S344" i="7"/>
  <c r="T344" i="7"/>
  <c r="S478" i="7"/>
  <c r="U344" i="7"/>
  <c r="T478" i="7"/>
  <c r="V344" i="7"/>
  <c r="U478" i="7"/>
  <c r="V478" i="7"/>
  <c r="W344" i="7"/>
  <c r="W478" i="7"/>
  <c r="X344" i="7"/>
  <c r="X478" i="7"/>
  <c r="Y344" i="7"/>
  <c r="Y478" i="7"/>
  <c r="Z344" i="7"/>
  <c r="Z478" i="7"/>
  <c r="AA344" i="7"/>
  <c r="AB344" i="7"/>
  <c r="AA478" i="7"/>
  <c r="AC344" i="7"/>
  <c r="AB478" i="7"/>
  <c r="AC478" i="7"/>
  <c r="AD344" i="7"/>
  <c r="AE344" i="7"/>
  <c r="AD478" i="7"/>
  <c r="AF344" i="7"/>
  <c r="AE478" i="7"/>
  <c r="AG344" i="7"/>
  <c r="AF478" i="7"/>
  <c r="AH344" i="7"/>
  <c r="AG478" i="7"/>
  <c r="AI344" i="7"/>
  <c r="AH478" i="7"/>
  <c r="AI478" i="7"/>
  <c r="AJ344" i="7"/>
  <c r="AK344" i="7"/>
  <c r="AJ478" i="7"/>
  <c r="AL344" i="7"/>
  <c r="AK478" i="7"/>
  <c r="AL478" i="7"/>
  <c r="AM344" i="7"/>
  <c r="AN344" i="7"/>
  <c r="AM478" i="7"/>
  <c r="AO451" i="7"/>
  <c r="AO422" i="7"/>
  <c r="AN473" i="7"/>
  <c r="AN477" i="7"/>
  <c r="AO294" i="7"/>
  <c r="AO287" i="7"/>
  <c r="G291" i="7"/>
  <c r="F291" i="7"/>
  <c r="H291" i="7"/>
  <c r="D291" i="7"/>
  <c r="C291" i="7"/>
  <c r="I291" i="7"/>
  <c r="E291" i="7"/>
  <c r="J291" i="7"/>
  <c r="C425" i="7"/>
  <c r="K291" i="7"/>
  <c r="J425" i="7"/>
  <c r="I425" i="7"/>
  <c r="D425" i="7"/>
  <c r="F425" i="7"/>
  <c r="E425" i="7"/>
  <c r="G425" i="7"/>
  <c r="H425" i="7"/>
  <c r="L291" i="7"/>
  <c r="K425" i="7"/>
  <c r="M291" i="7"/>
  <c r="L425" i="7"/>
  <c r="N291" i="7"/>
  <c r="M425" i="7"/>
  <c r="O291" i="7"/>
  <c r="N425" i="7"/>
  <c r="P291" i="7"/>
  <c r="O425" i="7"/>
  <c r="P425" i="7"/>
  <c r="Q291" i="7"/>
  <c r="R291" i="7"/>
  <c r="Q425" i="7"/>
  <c r="S291" i="7"/>
  <c r="R425" i="7"/>
  <c r="T291" i="7"/>
  <c r="S425" i="7"/>
  <c r="T425" i="7"/>
  <c r="U291" i="7"/>
  <c r="V291" i="7"/>
  <c r="U425" i="7"/>
  <c r="V425" i="7"/>
  <c r="W291" i="7"/>
  <c r="X291" i="7"/>
  <c r="W425" i="7"/>
  <c r="Y291" i="7"/>
  <c r="X425" i="7"/>
  <c r="Z291" i="7"/>
  <c r="Y425" i="7"/>
  <c r="AA291" i="7"/>
  <c r="Z425" i="7"/>
  <c r="AB291" i="7"/>
  <c r="AA425" i="7"/>
  <c r="AC291" i="7"/>
  <c r="AB425" i="7"/>
  <c r="AD291" i="7"/>
  <c r="AC425" i="7"/>
  <c r="AE291" i="7"/>
  <c r="AD425" i="7"/>
  <c r="AF291" i="7"/>
  <c r="AE425" i="7"/>
  <c r="AG291" i="7"/>
  <c r="AF425" i="7"/>
  <c r="AH291" i="7"/>
  <c r="AG425" i="7"/>
  <c r="AI291" i="7"/>
  <c r="AH425" i="7"/>
  <c r="AI425" i="7"/>
  <c r="AJ291" i="7"/>
  <c r="AJ425" i="7"/>
  <c r="AK291" i="7"/>
  <c r="AK425" i="7"/>
  <c r="AL291" i="7"/>
  <c r="AM291" i="7"/>
  <c r="AL425" i="7"/>
  <c r="AM425" i="7"/>
  <c r="AN291" i="7"/>
  <c r="D314" i="7"/>
  <c r="F314" i="7"/>
  <c r="G314" i="7"/>
  <c r="E314" i="7"/>
  <c r="C314" i="7"/>
  <c r="G448" i="7"/>
  <c r="C448" i="7"/>
  <c r="H314" i="7"/>
  <c r="E448" i="7"/>
  <c r="F448" i="7"/>
  <c r="D448" i="7"/>
  <c r="I314" i="7"/>
  <c r="H448" i="7"/>
  <c r="I448" i="7"/>
  <c r="J314" i="7"/>
  <c r="J448" i="7"/>
  <c r="K314" i="7"/>
  <c r="L314" i="7"/>
  <c r="K448" i="7"/>
  <c r="L448" i="7"/>
  <c r="M314" i="7"/>
  <c r="M448" i="7"/>
  <c r="N314" i="7"/>
  <c r="N448" i="7"/>
  <c r="O314" i="7"/>
  <c r="P314" i="7"/>
  <c r="O448" i="7"/>
  <c r="Q314" i="7"/>
  <c r="P448" i="7"/>
  <c r="R314" i="7"/>
  <c r="Q448" i="7"/>
  <c r="R448" i="7"/>
  <c r="S314" i="7"/>
  <c r="T314" i="7"/>
  <c r="S448" i="7"/>
  <c r="U314" i="7"/>
  <c r="T448" i="7"/>
  <c r="V314" i="7"/>
  <c r="U448" i="7"/>
  <c r="V448" i="7"/>
  <c r="W314" i="7"/>
  <c r="X314" i="7"/>
  <c r="W448" i="7"/>
  <c r="Y314" i="7"/>
  <c r="X448" i="7"/>
  <c r="Z314" i="7"/>
  <c r="Y448" i="7"/>
  <c r="Z448" i="7"/>
  <c r="AA314" i="7"/>
  <c r="AA448" i="7"/>
  <c r="AB314" i="7"/>
  <c r="AC314" i="7"/>
  <c r="AB448" i="7"/>
  <c r="AD314" i="7"/>
  <c r="AC448" i="7"/>
  <c r="AE314" i="7"/>
  <c r="AD448" i="7"/>
  <c r="AF314" i="7"/>
  <c r="AE448" i="7"/>
  <c r="AF448" i="7"/>
  <c r="AG314" i="7"/>
  <c r="AG448" i="7"/>
  <c r="AH314" i="7"/>
  <c r="AH448" i="7"/>
  <c r="AI314" i="7"/>
  <c r="AJ314" i="7"/>
  <c r="AI448" i="7"/>
  <c r="AK314" i="7"/>
  <c r="AJ448" i="7"/>
  <c r="AK448" i="7"/>
  <c r="AL314" i="7"/>
  <c r="AL448" i="7"/>
  <c r="AM314" i="7"/>
  <c r="AM448" i="7"/>
  <c r="AN314" i="7"/>
  <c r="E345" i="7"/>
  <c r="D345" i="7"/>
  <c r="F345" i="7"/>
  <c r="L345" i="7"/>
  <c r="C345" i="7"/>
  <c r="K345" i="7"/>
  <c r="J345" i="7"/>
  <c r="I345" i="7"/>
  <c r="H345" i="7"/>
  <c r="G345" i="7"/>
  <c r="L479" i="7"/>
  <c r="M345" i="7"/>
  <c r="G479" i="7"/>
  <c r="C479" i="7"/>
  <c r="H479" i="7"/>
  <c r="F479" i="7"/>
  <c r="E479" i="7"/>
  <c r="I479" i="7"/>
  <c r="D479" i="7"/>
  <c r="J479" i="7"/>
  <c r="K479" i="7"/>
  <c r="M479" i="7"/>
  <c r="N345" i="7"/>
  <c r="O345" i="7"/>
  <c r="N479" i="7"/>
  <c r="O479" i="7"/>
  <c r="P345" i="7"/>
  <c r="Q345" i="7"/>
  <c r="P479" i="7"/>
  <c r="Q479" i="7"/>
  <c r="R345" i="7"/>
  <c r="R479" i="7"/>
  <c r="S345" i="7"/>
  <c r="S479" i="7"/>
  <c r="T345" i="7"/>
  <c r="U345" i="7"/>
  <c r="T479" i="7"/>
  <c r="U479" i="7"/>
  <c r="V345" i="7"/>
  <c r="W345" i="7"/>
  <c r="V479" i="7"/>
  <c r="W479" i="7"/>
  <c r="X345" i="7"/>
  <c r="X479" i="7"/>
  <c r="Y345" i="7"/>
  <c r="Y479" i="7"/>
  <c r="Z345" i="7"/>
  <c r="AA345" i="7"/>
  <c r="Z479" i="7"/>
  <c r="AA479" i="7"/>
  <c r="AB345" i="7"/>
  <c r="AC345" i="7"/>
  <c r="AB479" i="7"/>
  <c r="AD345" i="7"/>
  <c r="AC479" i="7"/>
  <c r="AE345" i="7"/>
  <c r="AD479" i="7"/>
  <c r="AE479" i="7"/>
  <c r="AF345" i="7"/>
  <c r="AF479" i="7"/>
  <c r="AG345" i="7"/>
  <c r="AG479" i="7"/>
  <c r="AH345" i="7"/>
  <c r="AH479" i="7"/>
  <c r="AI345" i="7"/>
  <c r="AJ345" i="7"/>
  <c r="AI479" i="7"/>
  <c r="AK345" i="7"/>
  <c r="AJ479" i="7"/>
  <c r="AK479" i="7"/>
  <c r="AL345" i="7"/>
  <c r="AM345" i="7"/>
  <c r="AL479" i="7"/>
  <c r="AM479" i="7"/>
  <c r="AN345" i="7"/>
  <c r="AO447" i="7"/>
  <c r="AO425" i="7"/>
  <c r="AO289" i="7"/>
  <c r="AO344" i="7"/>
  <c r="AN479" i="7"/>
  <c r="AN448" i="7"/>
  <c r="H292" i="7"/>
  <c r="G292" i="7"/>
  <c r="K292" i="7"/>
  <c r="F292" i="7"/>
  <c r="I292" i="7"/>
  <c r="J292" i="7"/>
  <c r="C292" i="7"/>
  <c r="D292" i="7"/>
  <c r="E292" i="7"/>
  <c r="G426" i="7"/>
  <c r="H426" i="7"/>
  <c r="D426" i="7"/>
  <c r="C426" i="7"/>
  <c r="I426" i="7"/>
  <c r="F426" i="7"/>
  <c r="L292" i="7"/>
  <c r="K426" i="7"/>
  <c r="J426" i="7"/>
  <c r="E426" i="7"/>
  <c r="L426" i="7"/>
  <c r="M292" i="7"/>
  <c r="M426" i="7"/>
  <c r="N292" i="7"/>
  <c r="N426" i="7"/>
  <c r="O292" i="7"/>
  <c r="O426" i="7"/>
  <c r="P292" i="7"/>
  <c r="P426" i="7"/>
  <c r="Q292" i="7"/>
  <c r="Q426" i="7"/>
  <c r="R292" i="7"/>
  <c r="R426" i="7"/>
  <c r="S292" i="7"/>
  <c r="S426" i="7"/>
  <c r="T292" i="7"/>
  <c r="U292" i="7"/>
  <c r="T426" i="7"/>
  <c r="V292" i="7"/>
  <c r="U426" i="7"/>
  <c r="V426" i="7"/>
  <c r="W292" i="7"/>
  <c r="X292" i="7"/>
  <c r="W426" i="7"/>
  <c r="X426" i="7"/>
  <c r="Y292" i="7"/>
  <c r="Y426" i="7"/>
  <c r="Z292" i="7"/>
  <c r="Z426" i="7"/>
  <c r="AA292" i="7"/>
  <c r="AB292" i="7"/>
  <c r="AA426" i="7"/>
  <c r="AB426" i="7"/>
  <c r="AC292" i="7"/>
  <c r="AC426" i="7"/>
  <c r="AD292" i="7"/>
  <c r="AE292" i="7"/>
  <c r="AD426" i="7"/>
  <c r="AF292" i="7"/>
  <c r="AE426" i="7"/>
  <c r="AG292" i="7"/>
  <c r="AF426" i="7"/>
  <c r="AH292" i="7"/>
  <c r="AG426" i="7"/>
  <c r="AI292" i="7"/>
  <c r="AH426" i="7"/>
  <c r="AJ292" i="7"/>
  <c r="AI426" i="7"/>
  <c r="AJ426" i="7"/>
  <c r="AK292" i="7"/>
  <c r="AK426" i="7"/>
  <c r="AL292" i="7"/>
  <c r="AM292" i="7"/>
  <c r="AL426" i="7"/>
  <c r="AM426" i="7"/>
  <c r="AN292" i="7"/>
  <c r="E315" i="7"/>
  <c r="C315" i="7"/>
  <c r="D315" i="7"/>
  <c r="G315" i="7"/>
  <c r="H315" i="7"/>
  <c r="F315" i="7"/>
  <c r="D449" i="7"/>
  <c r="C449" i="7"/>
  <c r="F449" i="7"/>
  <c r="G449" i="7"/>
  <c r="H449" i="7"/>
  <c r="E449" i="7"/>
  <c r="I315" i="7"/>
  <c r="J315" i="7"/>
  <c r="I449" i="7"/>
  <c r="K315" i="7"/>
  <c r="J449" i="7"/>
  <c r="K449" i="7"/>
  <c r="L315" i="7"/>
  <c r="L449" i="7"/>
  <c r="M315" i="7"/>
  <c r="N315" i="7"/>
  <c r="M449" i="7"/>
  <c r="N449" i="7"/>
  <c r="O315" i="7"/>
  <c r="P315" i="7"/>
  <c r="O449" i="7"/>
  <c r="P449" i="7"/>
  <c r="Q315" i="7"/>
  <c r="R315" i="7"/>
  <c r="Q449" i="7"/>
  <c r="S315" i="7"/>
  <c r="R449" i="7"/>
  <c r="T315" i="7"/>
  <c r="S449" i="7"/>
  <c r="T449" i="7"/>
  <c r="U315" i="7"/>
  <c r="U449" i="7"/>
  <c r="V315" i="7"/>
  <c r="W315" i="7"/>
  <c r="V449" i="7"/>
  <c r="X315" i="7"/>
  <c r="W449" i="7"/>
  <c r="X449" i="7"/>
  <c r="Y315" i="7"/>
  <c r="Y449" i="7"/>
  <c r="Z315" i="7"/>
  <c r="AA315" i="7"/>
  <c r="Z449" i="7"/>
  <c r="AA449" i="7"/>
  <c r="AB315" i="7"/>
  <c r="AB449" i="7"/>
  <c r="AC315" i="7"/>
  <c r="AC449" i="7"/>
  <c r="AD315" i="7"/>
  <c r="AE315" i="7"/>
  <c r="AD449" i="7"/>
  <c r="AE449" i="7"/>
  <c r="AF315" i="7"/>
  <c r="AG315" i="7"/>
  <c r="AF449" i="7"/>
  <c r="AH315" i="7"/>
  <c r="AG449" i="7"/>
  <c r="AI315" i="7"/>
  <c r="AH449" i="7"/>
  <c r="AI449" i="7"/>
  <c r="AJ315" i="7"/>
  <c r="AK315" i="7"/>
  <c r="AJ449" i="7"/>
  <c r="AL315" i="7"/>
  <c r="AK449" i="7"/>
  <c r="AM315" i="7"/>
  <c r="AL449" i="7"/>
  <c r="AM449" i="7"/>
  <c r="AN315" i="7"/>
  <c r="C338" i="7"/>
  <c r="C472" i="7"/>
  <c r="D338" i="7"/>
  <c r="F338" i="7"/>
  <c r="D472" i="7"/>
  <c r="E338" i="7"/>
  <c r="G338" i="7"/>
  <c r="E472" i="7"/>
  <c r="F472" i="7"/>
  <c r="G472" i="7"/>
  <c r="H338" i="7"/>
  <c r="I338" i="7"/>
  <c r="H472" i="7"/>
  <c r="J338" i="7"/>
  <c r="I472" i="7"/>
  <c r="J472" i="7"/>
  <c r="K338" i="7"/>
  <c r="L338" i="7"/>
  <c r="K472" i="7"/>
  <c r="L472" i="7"/>
  <c r="M338" i="7"/>
  <c r="M472" i="7"/>
  <c r="N338" i="7"/>
  <c r="N472" i="7"/>
  <c r="O338" i="7"/>
  <c r="P338" i="7"/>
  <c r="O472" i="7"/>
  <c r="Q338" i="7"/>
  <c r="P472" i="7"/>
  <c r="Q472" i="7"/>
  <c r="R338" i="7"/>
  <c r="R472" i="7"/>
  <c r="S338" i="7"/>
  <c r="S472" i="7"/>
  <c r="T338" i="7"/>
  <c r="U338" i="7"/>
  <c r="T472" i="7"/>
  <c r="U472" i="7"/>
  <c r="V338" i="7"/>
  <c r="V472" i="7"/>
  <c r="W338" i="7"/>
  <c r="X338" i="7"/>
  <c r="W472" i="7"/>
  <c r="Y338" i="7"/>
  <c r="X472" i="7"/>
  <c r="Y472" i="7"/>
  <c r="Z338" i="7"/>
  <c r="AA338" i="7"/>
  <c r="Z472" i="7"/>
  <c r="AB338" i="7"/>
  <c r="AA472" i="7"/>
  <c r="AC338" i="7"/>
  <c r="AB472" i="7"/>
  <c r="AC472" i="7"/>
  <c r="AD338" i="7"/>
  <c r="AD472" i="7"/>
  <c r="AE338" i="7"/>
  <c r="AE472" i="7"/>
  <c r="AF338" i="7"/>
  <c r="AG338" i="7"/>
  <c r="AF472" i="7"/>
  <c r="AH338" i="7"/>
  <c r="AG472" i="7"/>
  <c r="AI338" i="7"/>
  <c r="AH472" i="7"/>
  <c r="AJ338" i="7"/>
  <c r="AI472" i="7"/>
  <c r="AK338" i="7"/>
  <c r="AJ472" i="7"/>
  <c r="AL338" i="7"/>
  <c r="AK472" i="7"/>
  <c r="AL472" i="7"/>
  <c r="AM338" i="7"/>
  <c r="AN338" i="7"/>
  <c r="AM472" i="7"/>
  <c r="C346" i="7"/>
  <c r="L346" i="7"/>
  <c r="D346" i="7"/>
  <c r="I346" i="7"/>
  <c r="E346" i="7"/>
  <c r="K346" i="7"/>
  <c r="G346" i="7"/>
  <c r="F346" i="7"/>
  <c r="J346" i="7"/>
  <c r="H346" i="7"/>
  <c r="M346" i="7"/>
  <c r="F480" i="7"/>
  <c r="G480" i="7"/>
  <c r="K480" i="7"/>
  <c r="H480" i="7"/>
  <c r="D480" i="7"/>
  <c r="E480" i="7"/>
  <c r="L480" i="7"/>
  <c r="C480" i="7"/>
  <c r="J480" i="7"/>
  <c r="M480" i="7"/>
  <c r="N346" i="7"/>
  <c r="I480" i="7"/>
  <c r="N480" i="7"/>
  <c r="O346" i="7"/>
  <c r="O480" i="7"/>
  <c r="P346" i="7"/>
  <c r="P480" i="7"/>
  <c r="Q346" i="7"/>
  <c r="R346" i="7"/>
  <c r="Q480" i="7"/>
  <c r="S346" i="7"/>
  <c r="R480" i="7"/>
  <c r="T346" i="7"/>
  <c r="S480" i="7"/>
  <c r="T480" i="7"/>
  <c r="U346" i="7"/>
  <c r="V346" i="7"/>
  <c r="U480" i="7"/>
  <c r="W346" i="7"/>
  <c r="V480" i="7"/>
  <c r="W480" i="7"/>
  <c r="X346" i="7"/>
  <c r="X480" i="7"/>
  <c r="Y346" i="7"/>
  <c r="Y480" i="7"/>
  <c r="Z346" i="7"/>
  <c r="AA346" i="7"/>
  <c r="Z480" i="7"/>
  <c r="AB346" i="7"/>
  <c r="AA480" i="7"/>
  <c r="AB480" i="7"/>
  <c r="AC346" i="7"/>
  <c r="AC480" i="7"/>
  <c r="AD346" i="7"/>
  <c r="AD480" i="7"/>
  <c r="AE346" i="7"/>
  <c r="AF346" i="7"/>
  <c r="AE480" i="7"/>
  <c r="AF480" i="7"/>
  <c r="AG346" i="7"/>
  <c r="AH346" i="7"/>
  <c r="AG480" i="7"/>
  <c r="AH480" i="7"/>
  <c r="AI346" i="7"/>
  <c r="AJ346" i="7"/>
  <c r="AI480" i="7"/>
  <c r="AK346" i="7"/>
  <c r="AJ480" i="7"/>
  <c r="AL346" i="7"/>
  <c r="AK480" i="7"/>
  <c r="AL480" i="7"/>
  <c r="AM346" i="7"/>
  <c r="AN346" i="7"/>
  <c r="AM480" i="7"/>
  <c r="AO478" i="7"/>
  <c r="AO427" i="7"/>
  <c r="AO345" i="7"/>
  <c r="AO320" i="7"/>
  <c r="AO319" i="7"/>
  <c r="AN425" i="7"/>
  <c r="AO314" i="7"/>
  <c r="E316" i="7"/>
  <c r="I316" i="7"/>
  <c r="F316" i="7"/>
  <c r="H316" i="7"/>
  <c r="C316" i="7"/>
  <c r="G316" i="7"/>
  <c r="D316" i="7"/>
  <c r="C450" i="7"/>
  <c r="E450" i="7"/>
  <c r="J316" i="7"/>
  <c r="F450" i="7"/>
  <c r="H450" i="7"/>
  <c r="I450" i="7"/>
  <c r="D450" i="7"/>
  <c r="G450" i="7"/>
  <c r="J450" i="7"/>
  <c r="K316" i="7"/>
  <c r="K450" i="7"/>
  <c r="L316" i="7"/>
  <c r="L450" i="7"/>
  <c r="M316" i="7"/>
  <c r="N316" i="7"/>
  <c r="M450" i="7"/>
  <c r="O316" i="7"/>
  <c r="N450" i="7"/>
  <c r="P316" i="7"/>
  <c r="O450" i="7"/>
  <c r="P450" i="7"/>
  <c r="Q316" i="7"/>
  <c r="Q450" i="7"/>
  <c r="R316" i="7"/>
  <c r="S316" i="7"/>
  <c r="R450" i="7"/>
  <c r="T316" i="7"/>
  <c r="S450" i="7"/>
  <c r="U316" i="7"/>
  <c r="T450" i="7"/>
  <c r="V316" i="7"/>
  <c r="U450" i="7"/>
  <c r="V450" i="7"/>
  <c r="W316" i="7"/>
  <c r="X316" i="7"/>
  <c r="W450" i="7"/>
  <c r="X450" i="7"/>
  <c r="Y316" i="7"/>
  <c r="Y450" i="7"/>
  <c r="Z316" i="7"/>
  <c r="AA316" i="7"/>
  <c r="Z450" i="7"/>
  <c r="AB316" i="7"/>
  <c r="AA450" i="7"/>
  <c r="AC316" i="7"/>
  <c r="AB450" i="7"/>
  <c r="AC450" i="7"/>
  <c r="AD316" i="7"/>
  <c r="AE316" i="7"/>
  <c r="AD450" i="7"/>
  <c r="AE450" i="7"/>
  <c r="AF316" i="7"/>
  <c r="AG316" i="7"/>
  <c r="AF450" i="7"/>
  <c r="AG450" i="7"/>
  <c r="AH316" i="7"/>
  <c r="AH450" i="7"/>
  <c r="AI316" i="7"/>
  <c r="AJ316" i="7"/>
  <c r="AI450" i="7"/>
  <c r="AK316" i="7"/>
  <c r="AJ450" i="7"/>
  <c r="AL316" i="7"/>
  <c r="AK450" i="7"/>
  <c r="AM316" i="7"/>
  <c r="AL450" i="7"/>
  <c r="AM450" i="7"/>
  <c r="AN316" i="7"/>
  <c r="C286" i="7"/>
  <c r="D286" i="7"/>
  <c r="F286" i="7"/>
  <c r="E286" i="7"/>
  <c r="C420" i="7"/>
  <c r="D420" i="7"/>
  <c r="E420" i="7"/>
  <c r="F420" i="7"/>
  <c r="G286" i="7"/>
  <c r="G420" i="7"/>
  <c r="H286" i="7"/>
  <c r="I286" i="7"/>
  <c r="H420" i="7"/>
  <c r="I420" i="7"/>
  <c r="J286" i="7"/>
  <c r="K286" i="7"/>
  <c r="J420" i="7"/>
  <c r="K420" i="7"/>
  <c r="L286" i="7"/>
  <c r="L420" i="7"/>
  <c r="M286" i="7"/>
  <c r="N286" i="7"/>
  <c r="M420" i="7"/>
  <c r="O286" i="7"/>
  <c r="N420" i="7"/>
  <c r="O420" i="7"/>
  <c r="P286" i="7"/>
  <c r="Q286" i="7"/>
  <c r="P420" i="7"/>
  <c r="R286" i="7"/>
  <c r="Q420" i="7"/>
  <c r="S286" i="7"/>
  <c r="R420" i="7"/>
  <c r="T286" i="7"/>
  <c r="S420" i="7"/>
  <c r="T420" i="7"/>
  <c r="U286" i="7"/>
  <c r="U420" i="7"/>
  <c r="V286" i="7"/>
  <c r="W286" i="7"/>
  <c r="V420" i="7"/>
  <c r="X286" i="7"/>
  <c r="W420" i="7"/>
  <c r="X420" i="7"/>
  <c r="Y286" i="7"/>
  <c r="Y420" i="7"/>
  <c r="Z286" i="7"/>
  <c r="Z420" i="7"/>
  <c r="AA286" i="7"/>
  <c r="AB286" i="7"/>
  <c r="AA420" i="7"/>
  <c r="AB420" i="7"/>
  <c r="AC286" i="7"/>
  <c r="AD286" i="7"/>
  <c r="AC420" i="7"/>
  <c r="AD420" i="7"/>
  <c r="AE286" i="7"/>
  <c r="AE420" i="7"/>
  <c r="AF286" i="7"/>
  <c r="AF420" i="7"/>
  <c r="AG286" i="7"/>
  <c r="AH286" i="7"/>
  <c r="AG420" i="7"/>
  <c r="AI286" i="7"/>
  <c r="AH420" i="7"/>
  <c r="AI420" i="7"/>
  <c r="AJ286" i="7"/>
  <c r="AJ420" i="7"/>
  <c r="AK286" i="7"/>
  <c r="AL286" i="7"/>
  <c r="AK420" i="7"/>
  <c r="AM286" i="7"/>
  <c r="AL420" i="7"/>
  <c r="AM420" i="7"/>
  <c r="AN286" i="7"/>
  <c r="G294" i="7"/>
  <c r="C294" i="7"/>
  <c r="J294" i="7"/>
  <c r="H294" i="7"/>
  <c r="E294" i="7"/>
  <c r="L294" i="7"/>
  <c r="I294" i="7"/>
  <c r="F294" i="7"/>
  <c r="K294" i="7"/>
  <c r="M294" i="7"/>
  <c r="D294" i="7"/>
  <c r="K428" i="7"/>
  <c r="H428" i="7"/>
  <c r="M428" i="7"/>
  <c r="J428" i="7"/>
  <c r="N294" i="7"/>
  <c r="F428" i="7"/>
  <c r="D428" i="7"/>
  <c r="L428" i="7"/>
  <c r="E428" i="7"/>
  <c r="I428" i="7"/>
  <c r="G428" i="7"/>
  <c r="C428" i="7"/>
  <c r="O294" i="7"/>
  <c r="N428" i="7"/>
  <c r="O428" i="7"/>
  <c r="P294" i="7"/>
  <c r="P428" i="7"/>
  <c r="Q294" i="7"/>
  <c r="R294" i="7"/>
  <c r="Q428" i="7"/>
  <c r="R428" i="7"/>
  <c r="S294" i="7"/>
  <c r="T294" i="7"/>
  <c r="S428" i="7"/>
  <c r="U294" i="7"/>
  <c r="T428" i="7"/>
  <c r="U428" i="7"/>
  <c r="V294" i="7"/>
  <c r="V428" i="7"/>
  <c r="W294" i="7"/>
  <c r="X294" i="7"/>
  <c r="W428" i="7"/>
  <c r="Y294" i="7"/>
  <c r="X428" i="7"/>
  <c r="Z294" i="7"/>
  <c r="Y428" i="7"/>
  <c r="AA294" i="7"/>
  <c r="Z428" i="7"/>
  <c r="AB294" i="7"/>
  <c r="AA428" i="7"/>
  <c r="AC294" i="7"/>
  <c r="AB428" i="7"/>
  <c r="AD294" i="7"/>
  <c r="AC428" i="7"/>
  <c r="AE294" i="7"/>
  <c r="AD428" i="7"/>
  <c r="AF294" i="7"/>
  <c r="AE428" i="7"/>
  <c r="AF428" i="7"/>
  <c r="AG294" i="7"/>
  <c r="AG428" i="7"/>
  <c r="AH294" i="7"/>
  <c r="AH428" i="7"/>
  <c r="AI294" i="7"/>
  <c r="AJ294" i="7"/>
  <c r="AI428" i="7"/>
  <c r="AJ428" i="7"/>
  <c r="AK294" i="7"/>
  <c r="AL294" i="7"/>
  <c r="AK428" i="7"/>
  <c r="AM294" i="7"/>
  <c r="AL428" i="7"/>
  <c r="AM428" i="7"/>
  <c r="AN294" i="7"/>
  <c r="I317" i="7"/>
  <c r="E317" i="7"/>
  <c r="D317" i="7"/>
  <c r="F317" i="7"/>
  <c r="H317" i="7"/>
  <c r="J317" i="7"/>
  <c r="C317" i="7"/>
  <c r="G317" i="7"/>
  <c r="J451" i="7"/>
  <c r="K317" i="7"/>
  <c r="E451" i="7"/>
  <c r="G451" i="7"/>
  <c r="F451" i="7"/>
  <c r="I451" i="7"/>
  <c r="D451" i="7"/>
  <c r="C451" i="7"/>
  <c r="H451" i="7"/>
  <c r="L317" i="7"/>
  <c r="K451" i="7"/>
  <c r="L451" i="7"/>
  <c r="M317" i="7"/>
  <c r="N317" i="7"/>
  <c r="M451" i="7"/>
  <c r="O317" i="7"/>
  <c r="N451" i="7"/>
  <c r="P317" i="7"/>
  <c r="O451" i="7"/>
  <c r="P451" i="7"/>
  <c r="Q317" i="7"/>
  <c r="Q451" i="7"/>
  <c r="R317" i="7"/>
  <c r="S317" i="7"/>
  <c r="R451" i="7"/>
  <c r="S451" i="7"/>
  <c r="T317" i="7"/>
  <c r="T451" i="7"/>
  <c r="U317" i="7"/>
  <c r="U451" i="7"/>
  <c r="V317" i="7"/>
  <c r="W317" i="7"/>
  <c r="V451" i="7"/>
  <c r="W451" i="7"/>
  <c r="X317" i="7"/>
  <c r="X451" i="7"/>
  <c r="Y317" i="7"/>
  <c r="Y451" i="7"/>
  <c r="Z317" i="7"/>
  <c r="Z451" i="7"/>
  <c r="AA317" i="7"/>
  <c r="AA451" i="7"/>
  <c r="AB317" i="7"/>
  <c r="AB451" i="7"/>
  <c r="AC317" i="7"/>
  <c r="AC451" i="7"/>
  <c r="AD317" i="7"/>
  <c r="AE317" i="7"/>
  <c r="AD451" i="7"/>
  <c r="AF317" i="7"/>
  <c r="AE451" i="7"/>
  <c r="AG317" i="7"/>
  <c r="AF451" i="7"/>
  <c r="AG451" i="7"/>
  <c r="AH317" i="7"/>
  <c r="AI317" i="7"/>
  <c r="AH451" i="7"/>
  <c r="AJ317" i="7"/>
  <c r="AI451" i="7"/>
  <c r="AK317" i="7"/>
  <c r="AJ451" i="7"/>
  <c r="AK451" i="7"/>
  <c r="AL317" i="7"/>
  <c r="AM317" i="7"/>
  <c r="AL451" i="7"/>
  <c r="AM451" i="7"/>
  <c r="AN317" i="7"/>
  <c r="F340" i="7"/>
  <c r="G340" i="7"/>
  <c r="E340" i="7"/>
  <c r="C340" i="7"/>
  <c r="D340" i="7"/>
  <c r="F474" i="7"/>
  <c r="C474" i="7"/>
  <c r="D474" i="7"/>
  <c r="H340" i="7"/>
  <c r="E474" i="7"/>
  <c r="G474" i="7"/>
  <c r="I340" i="7"/>
  <c r="H474" i="7"/>
  <c r="I474" i="7"/>
  <c r="J340" i="7"/>
  <c r="J474" i="7"/>
  <c r="K340" i="7"/>
  <c r="K474" i="7"/>
  <c r="L340" i="7"/>
  <c r="M340" i="7"/>
  <c r="L474" i="7"/>
  <c r="N340" i="7"/>
  <c r="M474" i="7"/>
  <c r="O340" i="7"/>
  <c r="N474" i="7"/>
  <c r="P340" i="7"/>
  <c r="O474" i="7"/>
  <c r="P474" i="7"/>
  <c r="Q340" i="7"/>
  <c r="Q474" i="7"/>
  <c r="R340" i="7"/>
  <c r="S340" i="7"/>
  <c r="R474" i="7"/>
  <c r="S474" i="7"/>
  <c r="T340" i="7"/>
  <c r="U340" i="7"/>
  <c r="T474" i="7"/>
  <c r="V340" i="7"/>
  <c r="U474" i="7"/>
  <c r="V474" i="7"/>
  <c r="W340" i="7"/>
  <c r="W474" i="7"/>
  <c r="X340" i="7"/>
  <c r="X474" i="7"/>
  <c r="Y340" i="7"/>
  <c r="Y474" i="7"/>
  <c r="Z340" i="7"/>
  <c r="AA340" i="7"/>
  <c r="Z474" i="7"/>
  <c r="AB340" i="7"/>
  <c r="AA474" i="7"/>
  <c r="AC340" i="7"/>
  <c r="AB474" i="7"/>
  <c r="AD340" i="7"/>
  <c r="AC474" i="7"/>
  <c r="AE340" i="7"/>
  <c r="AD474" i="7"/>
  <c r="AF340" i="7"/>
  <c r="AE474" i="7"/>
  <c r="AG340" i="7"/>
  <c r="AF474" i="7"/>
  <c r="AG474" i="7"/>
  <c r="AH340" i="7"/>
  <c r="AI340" i="7"/>
  <c r="AH474" i="7"/>
  <c r="AI474" i="7"/>
  <c r="AJ340" i="7"/>
  <c r="AK340" i="7"/>
  <c r="AJ474" i="7"/>
  <c r="AK474" i="7"/>
  <c r="AL340" i="7"/>
  <c r="AM340" i="7"/>
  <c r="AL474" i="7"/>
  <c r="AN340" i="7"/>
  <c r="AM474" i="7"/>
  <c r="AO454" i="7"/>
  <c r="AN451" i="7"/>
  <c r="AN450" i="7"/>
  <c r="AO290" i="7"/>
  <c r="C293" i="7"/>
  <c r="F293" i="7"/>
  <c r="D293" i="7"/>
  <c r="L293" i="7"/>
  <c r="E293" i="7"/>
  <c r="I293" i="7"/>
  <c r="H293" i="7"/>
  <c r="J293" i="7"/>
  <c r="G293" i="7"/>
  <c r="K293" i="7"/>
  <c r="L427" i="7"/>
  <c r="D427" i="7"/>
  <c r="C427" i="7"/>
  <c r="E427" i="7"/>
  <c r="F427" i="7"/>
  <c r="H427" i="7"/>
  <c r="I427" i="7"/>
  <c r="M293" i="7"/>
  <c r="K427" i="7"/>
  <c r="J427" i="7"/>
  <c r="G427" i="7"/>
  <c r="M427" i="7"/>
  <c r="N293" i="7"/>
  <c r="O293" i="7"/>
  <c r="N427" i="7"/>
  <c r="P293" i="7"/>
  <c r="O427" i="7"/>
  <c r="Q293" i="7"/>
  <c r="P427" i="7"/>
  <c r="R293" i="7"/>
  <c r="Q427" i="7"/>
  <c r="R427" i="7"/>
  <c r="S293" i="7"/>
  <c r="S427" i="7"/>
  <c r="T293" i="7"/>
  <c r="T427" i="7"/>
  <c r="U293" i="7"/>
  <c r="U427" i="7"/>
  <c r="V293" i="7"/>
  <c r="V427" i="7"/>
  <c r="W293" i="7"/>
  <c r="W427" i="7"/>
  <c r="X293" i="7"/>
  <c r="Y293" i="7"/>
  <c r="X427" i="7"/>
  <c r="Y427" i="7"/>
  <c r="Z293" i="7"/>
  <c r="AA293" i="7"/>
  <c r="Z427" i="7"/>
  <c r="AB293" i="7"/>
  <c r="AA427" i="7"/>
  <c r="AC293" i="7"/>
  <c r="AB427" i="7"/>
  <c r="AC427" i="7"/>
  <c r="AD293" i="7"/>
  <c r="AD427" i="7"/>
  <c r="AE293" i="7"/>
  <c r="AF293" i="7"/>
  <c r="AE427" i="7"/>
  <c r="AF427" i="7"/>
  <c r="AG293" i="7"/>
  <c r="AG427" i="7"/>
  <c r="AH293" i="7"/>
  <c r="AI293" i="7"/>
  <c r="AH427" i="7"/>
  <c r="AJ293" i="7"/>
  <c r="AI427" i="7"/>
  <c r="AK293" i="7"/>
  <c r="AJ427" i="7"/>
  <c r="AK427" i="7"/>
  <c r="AL293" i="7"/>
  <c r="AM293" i="7"/>
  <c r="AL427" i="7"/>
  <c r="AM427" i="7"/>
  <c r="AN293" i="7"/>
  <c r="C287" i="7"/>
  <c r="D287" i="7"/>
  <c r="C421" i="7"/>
  <c r="E287" i="7"/>
  <c r="F287" i="7"/>
  <c r="G287" i="7"/>
  <c r="D421" i="7"/>
  <c r="G421" i="7"/>
  <c r="H287" i="7"/>
  <c r="F421" i="7"/>
  <c r="E421" i="7"/>
  <c r="H421" i="7"/>
  <c r="I287" i="7"/>
  <c r="J287" i="7"/>
  <c r="I421" i="7"/>
  <c r="J421" i="7"/>
  <c r="K287" i="7"/>
  <c r="K421" i="7"/>
  <c r="L287" i="7"/>
  <c r="L421" i="7"/>
  <c r="M287" i="7"/>
  <c r="N287" i="7"/>
  <c r="M421" i="7"/>
  <c r="N421" i="7"/>
  <c r="O287" i="7"/>
  <c r="P287" i="7"/>
  <c r="O421" i="7"/>
  <c r="Q287" i="7"/>
  <c r="P421" i="7"/>
  <c r="R287" i="7"/>
  <c r="Q421" i="7"/>
  <c r="R421" i="7"/>
  <c r="S287" i="7"/>
  <c r="T287" i="7"/>
  <c r="S421" i="7"/>
  <c r="U287" i="7"/>
  <c r="T421" i="7"/>
  <c r="V287" i="7"/>
  <c r="U421" i="7"/>
  <c r="W287" i="7"/>
  <c r="V421" i="7"/>
  <c r="W421" i="7"/>
  <c r="X287" i="7"/>
  <c r="Y287" i="7"/>
  <c r="X421" i="7"/>
  <c r="Z287" i="7"/>
  <c r="Y421" i="7"/>
  <c r="Z421" i="7"/>
  <c r="AA287" i="7"/>
  <c r="AA421" i="7"/>
  <c r="AB287" i="7"/>
  <c r="AC287" i="7"/>
  <c r="AB421" i="7"/>
  <c r="AD287" i="7"/>
  <c r="AC421" i="7"/>
  <c r="AE287" i="7"/>
  <c r="AD421" i="7"/>
  <c r="AE421" i="7"/>
  <c r="AF287" i="7"/>
  <c r="AG287" i="7"/>
  <c r="AF421" i="7"/>
  <c r="AH287" i="7"/>
  <c r="AG421" i="7"/>
  <c r="AH421" i="7"/>
  <c r="AI287" i="7"/>
  <c r="AI421" i="7"/>
  <c r="AJ287" i="7"/>
  <c r="AK287" i="7"/>
  <c r="AJ421" i="7"/>
  <c r="AK421" i="7"/>
  <c r="AL287" i="7"/>
  <c r="AM287" i="7"/>
  <c r="AL421" i="7"/>
  <c r="AN287" i="7"/>
  <c r="AM421" i="7"/>
  <c r="I318" i="7"/>
  <c r="H318" i="7"/>
  <c r="E318" i="7"/>
  <c r="C318" i="7"/>
  <c r="K318" i="7"/>
  <c r="D318" i="7"/>
  <c r="G318" i="7"/>
  <c r="J318" i="7"/>
  <c r="F318" i="7"/>
  <c r="C452" i="7"/>
  <c r="L318" i="7"/>
  <c r="J452" i="7"/>
  <c r="E452" i="7"/>
  <c r="H452" i="7"/>
  <c r="G452" i="7"/>
  <c r="F452" i="7"/>
  <c r="I452" i="7"/>
  <c r="K452" i="7"/>
  <c r="D452" i="7"/>
  <c r="L452" i="7"/>
  <c r="M318" i="7"/>
  <c r="N318" i="7"/>
  <c r="M452" i="7"/>
  <c r="N452" i="7"/>
  <c r="O318" i="7"/>
  <c r="O452" i="7"/>
  <c r="P318" i="7"/>
  <c r="P452" i="7"/>
  <c r="Q318" i="7"/>
  <c r="R318" i="7"/>
  <c r="Q452" i="7"/>
  <c r="R452" i="7"/>
  <c r="S318" i="7"/>
  <c r="T318" i="7"/>
  <c r="S452" i="7"/>
  <c r="U318" i="7"/>
  <c r="T452" i="7"/>
  <c r="U452" i="7"/>
  <c r="V318" i="7"/>
  <c r="V452" i="7"/>
  <c r="W318" i="7"/>
  <c r="X318" i="7"/>
  <c r="W452" i="7"/>
  <c r="Y318" i="7"/>
  <c r="X452" i="7"/>
  <c r="Z318" i="7"/>
  <c r="Y452" i="7"/>
  <c r="AA318" i="7"/>
  <c r="Z452" i="7"/>
  <c r="AA452" i="7"/>
  <c r="AB318" i="7"/>
  <c r="AC318" i="7"/>
  <c r="AB452" i="7"/>
  <c r="AD318" i="7"/>
  <c r="AC452" i="7"/>
  <c r="AE318" i="7"/>
  <c r="AD452" i="7"/>
  <c r="AE452" i="7"/>
  <c r="AF318" i="7"/>
  <c r="AF452" i="7"/>
  <c r="AG318" i="7"/>
  <c r="AH318" i="7"/>
  <c r="AG452" i="7"/>
  <c r="AH452" i="7"/>
  <c r="AI318" i="7"/>
  <c r="AJ318" i="7"/>
  <c r="AI452" i="7"/>
  <c r="AK318" i="7"/>
  <c r="AJ452" i="7"/>
  <c r="AL318" i="7"/>
  <c r="AK452" i="7"/>
  <c r="AL452" i="7"/>
  <c r="AM318" i="7"/>
  <c r="AM452" i="7"/>
  <c r="AN318" i="7"/>
  <c r="C341" i="7"/>
  <c r="E341" i="7"/>
  <c r="F341" i="7"/>
  <c r="H341" i="7"/>
  <c r="D341" i="7"/>
  <c r="G341" i="7"/>
  <c r="F475" i="7"/>
  <c r="G475" i="7"/>
  <c r="D475" i="7"/>
  <c r="E475" i="7"/>
  <c r="C475" i="7"/>
  <c r="I341" i="7"/>
  <c r="H475" i="7"/>
  <c r="I475" i="7"/>
  <c r="J341" i="7"/>
  <c r="K341" i="7"/>
  <c r="J475" i="7"/>
  <c r="K475" i="7"/>
  <c r="L341" i="7"/>
  <c r="L475" i="7"/>
  <c r="M341" i="7"/>
  <c r="N341" i="7"/>
  <c r="M475" i="7"/>
  <c r="O341" i="7"/>
  <c r="N475" i="7"/>
  <c r="O475" i="7"/>
  <c r="P341" i="7"/>
  <c r="Q341" i="7"/>
  <c r="P475" i="7"/>
  <c r="R341" i="7"/>
  <c r="Q475" i="7"/>
  <c r="R475" i="7"/>
  <c r="S341" i="7"/>
  <c r="T341" i="7"/>
  <c r="S475" i="7"/>
  <c r="U341" i="7"/>
  <c r="T475" i="7"/>
  <c r="V341" i="7"/>
  <c r="U475" i="7"/>
  <c r="V475" i="7"/>
  <c r="W341" i="7"/>
  <c r="X341" i="7"/>
  <c r="W475" i="7"/>
  <c r="Y341" i="7"/>
  <c r="X475" i="7"/>
  <c r="Y475" i="7"/>
  <c r="Z341" i="7"/>
  <c r="AA341" i="7"/>
  <c r="Z475" i="7"/>
  <c r="AA475" i="7"/>
  <c r="AB341" i="7"/>
  <c r="AB475" i="7"/>
  <c r="AC341" i="7"/>
  <c r="AC475" i="7"/>
  <c r="AD341" i="7"/>
  <c r="AE341" i="7"/>
  <c r="AD475" i="7"/>
  <c r="AE475" i="7"/>
  <c r="AF341" i="7"/>
  <c r="AG341" i="7"/>
  <c r="AF475" i="7"/>
  <c r="AG475" i="7"/>
  <c r="AH341" i="7"/>
  <c r="AH475" i="7"/>
  <c r="AI341" i="7"/>
  <c r="AJ341" i="7"/>
  <c r="AI475" i="7"/>
  <c r="AK341" i="7"/>
  <c r="AJ475" i="7"/>
  <c r="AL341" i="7"/>
  <c r="AK475" i="7"/>
  <c r="AM341" i="7"/>
  <c r="AL475" i="7"/>
  <c r="AN341" i="7"/>
  <c r="AM475" i="7"/>
  <c r="AO479" i="7"/>
  <c r="AO450" i="7"/>
  <c r="AN478" i="7"/>
  <c r="AN420" i="7"/>
  <c r="AN480" i="7"/>
  <c r="AO317" i="7"/>
  <c r="AO340" i="7"/>
  <c r="E288" i="7"/>
  <c r="C288" i="7"/>
  <c r="D288" i="7"/>
  <c r="F288" i="7"/>
  <c r="G288" i="7"/>
  <c r="G422" i="7"/>
  <c r="E422" i="7"/>
  <c r="F422" i="7"/>
  <c r="C422" i="7"/>
  <c r="H288" i="7"/>
  <c r="D422" i="7"/>
  <c r="I288" i="7"/>
  <c r="H422" i="7"/>
  <c r="J288" i="7"/>
  <c r="I422" i="7"/>
  <c r="K288" i="7"/>
  <c r="J422" i="7"/>
  <c r="L288" i="7"/>
  <c r="K422" i="7"/>
  <c r="L422" i="7"/>
  <c r="M288" i="7"/>
  <c r="N288" i="7"/>
  <c r="M422" i="7"/>
  <c r="O288" i="7"/>
  <c r="N422" i="7"/>
  <c r="P288" i="7"/>
  <c r="O422" i="7"/>
  <c r="P422" i="7"/>
  <c r="Q288" i="7"/>
  <c r="Q422" i="7"/>
  <c r="R288" i="7"/>
  <c r="S288" i="7"/>
  <c r="R422" i="7"/>
  <c r="T288" i="7"/>
  <c r="S422" i="7"/>
  <c r="U288" i="7"/>
  <c r="T422" i="7"/>
  <c r="V288" i="7"/>
  <c r="U422" i="7"/>
  <c r="V422" i="7"/>
  <c r="W288" i="7"/>
  <c r="W422" i="7"/>
  <c r="X288" i="7"/>
  <c r="X422" i="7"/>
  <c r="Y288" i="7"/>
  <c r="Y422" i="7"/>
  <c r="Z288" i="7"/>
  <c r="AA288" i="7"/>
  <c r="Z422" i="7"/>
  <c r="AA422" i="7"/>
  <c r="AB288" i="7"/>
  <c r="AB422" i="7"/>
  <c r="AC288" i="7"/>
  <c r="AC422" i="7"/>
  <c r="AD288" i="7"/>
  <c r="AE288" i="7"/>
  <c r="AD422" i="7"/>
  <c r="AF288" i="7"/>
  <c r="AE422" i="7"/>
  <c r="AF422" i="7"/>
  <c r="AG288" i="7"/>
  <c r="AG422" i="7"/>
  <c r="AH288" i="7"/>
  <c r="AH422" i="7"/>
  <c r="AI288" i="7"/>
  <c r="AJ288" i="7"/>
  <c r="AI422" i="7"/>
  <c r="AJ422" i="7"/>
  <c r="AK288" i="7"/>
  <c r="AK422" i="7"/>
  <c r="AL288" i="7"/>
  <c r="AL422" i="7"/>
  <c r="AM288" i="7"/>
  <c r="AM422" i="7"/>
  <c r="AN288" i="7"/>
  <c r="K319" i="7"/>
  <c r="L319" i="7"/>
  <c r="E319" i="7"/>
  <c r="F319" i="7"/>
  <c r="J319" i="7"/>
  <c r="C319" i="7"/>
  <c r="D319" i="7"/>
  <c r="G319" i="7"/>
  <c r="I319" i="7"/>
  <c r="H319" i="7"/>
  <c r="K453" i="7"/>
  <c r="I453" i="7"/>
  <c r="H453" i="7"/>
  <c r="E453" i="7"/>
  <c r="G453" i="7"/>
  <c r="L453" i="7"/>
  <c r="J453" i="7"/>
  <c r="D453" i="7"/>
  <c r="C453" i="7"/>
  <c r="M319" i="7"/>
  <c r="F453" i="7"/>
  <c r="M453" i="7"/>
  <c r="N319" i="7"/>
  <c r="O319" i="7"/>
  <c r="N453" i="7"/>
  <c r="P319" i="7"/>
  <c r="O453" i="7"/>
  <c r="P453" i="7"/>
  <c r="Q319" i="7"/>
  <c r="R319" i="7"/>
  <c r="Q453" i="7"/>
  <c r="R453" i="7"/>
  <c r="S319" i="7"/>
  <c r="T319" i="7"/>
  <c r="S453" i="7"/>
  <c r="T453" i="7"/>
  <c r="U319" i="7"/>
  <c r="U453" i="7"/>
  <c r="V319" i="7"/>
  <c r="V453" i="7"/>
  <c r="W319" i="7"/>
  <c r="W453" i="7"/>
  <c r="X319" i="7"/>
  <c r="X453" i="7"/>
  <c r="Y319" i="7"/>
  <c r="Y453" i="7"/>
  <c r="Z319" i="7"/>
  <c r="Z453" i="7"/>
  <c r="AA319" i="7"/>
  <c r="AA453" i="7"/>
  <c r="AB319" i="7"/>
  <c r="AB453" i="7"/>
  <c r="AC319" i="7"/>
  <c r="AD319" i="7"/>
  <c r="AC453" i="7"/>
  <c r="AE319" i="7"/>
  <c r="AD453" i="7"/>
  <c r="AF319" i="7"/>
  <c r="AE453" i="7"/>
  <c r="AG319" i="7"/>
  <c r="AF453" i="7"/>
  <c r="AH319" i="7"/>
  <c r="AG453" i="7"/>
  <c r="AI319" i="7"/>
  <c r="AH453" i="7"/>
  <c r="AI453" i="7"/>
  <c r="AJ319" i="7"/>
  <c r="AJ453" i="7"/>
  <c r="AK319" i="7"/>
  <c r="AK453" i="7"/>
  <c r="AL319" i="7"/>
  <c r="AM319" i="7"/>
  <c r="AL453" i="7"/>
  <c r="AM453" i="7"/>
  <c r="AN319" i="7"/>
  <c r="E342" i="7"/>
  <c r="F342" i="7"/>
  <c r="D342" i="7"/>
  <c r="G342" i="7"/>
  <c r="H342" i="7"/>
  <c r="I342" i="7"/>
  <c r="C342" i="7"/>
  <c r="F476" i="7"/>
  <c r="C476" i="7"/>
  <c r="E476" i="7"/>
  <c r="J342" i="7"/>
  <c r="I476" i="7"/>
  <c r="H476" i="7"/>
  <c r="G476" i="7"/>
  <c r="D476" i="7"/>
  <c r="J476" i="7"/>
  <c r="K342" i="7"/>
  <c r="K476" i="7"/>
  <c r="L342" i="7"/>
  <c r="M342" i="7"/>
  <c r="L476" i="7"/>
  <c r="M476" i="7"/>
  <c r="N342" i="7"/>
  <c r="O342" i="7"/>
  <c r="N476" i="7"/>
  <c r="P342" i="7"/>
  <c r="O476" i="7"/>
  <c r="P476" i="7"/>
  <c r="Q342" i="7"/>
  <c r="R342" i="7"/>
  <c r="Q476" i="7"/>
  <c r="R476" i="7"/>
  <c r="S342" i="7"/>
  <c r="S476" i="7"/>
  <c r="T342" i="7"/>
  <c r="T476" i="7"/>
  <c r="U342" i="7"/>
  <c r="V342" i="7"/>
  <c r="U476" i="7"/>
  <c r="V476" i="7"/>
  <c r="W342" i="7"/>
  <c r="X342" i="7"/>
  <c r="W476" i="7"/>
  <c r="Y342" i="7"/>
  <c r="X476" i="7"/>
  <c r="Z342" i="7"/>
  <c r="Y476" i="7"/>
  <c r="Z476" i="7"/>
  <c r="AA342" i="7"/>
  <c r="AB342" i="7"/>
  <c r="AA476" i="7"/>
  <c r="AC342" i="7"/>
  <c r="AB476" i="7"/>
  <c r="AC476" i="7"/>
  <c r="AD342" i="7"/>
  <c r="AE342" i="7"/>
  <c r="AD476" i="7"/>
  <c r="AE476" i="7"/>
  <c r="AF342" i="7"/>
  <c r="AG342" i="7"/>
  <c r="AF476" i="7"/>
  <c r="AG476" i="7"/>
  <c r="AH342" i="7"/>
  <c r="AI342" i="7"/>
  <c r="AH476" i="7"/>
  <c r="AJ342" i="7"/>
  <c r="AI476" i="7"/>
  <c r="AJ476" i="7"/>
  <c r="AK342" i="7"/>
  <c r="AL342" i="7"/>
  <c r="AK476" i="7"/>
  <c r="AL476" i="7"/>
  <c r="AM342" i="7"/>
  <c r="AM476" i="7"/>
  <c r="AN342" i="7"/>
  <c r="AO475" i="7"/>
  <c r="AO446" i="7"/>
  <c r="AO346" i="7"/>
  <c r="AN475" i="7"/>
  <c r="AO342" i="7"/>
  <c r="AO293" i="7"/>
  <c r="AO316" i="7"/>
  <c r="AO315" i="7"/>
  <c r="AN427" i="7"/>
  <c r="C339" i="7"/>
  <c r="F339" i="7"/>
  <c r="C473" i="7"/>
  <c r="E339" i="7"/>
  <c r="D339" i="7"/>
  <c r="D473" i="7"/>
  <c r="E473" i="7"/>
  <c r="F473" i="7"/>
  <c r="G339" i="7"/>
  <c r="G473" i="7"/>
  <c r="H339" i="7"/>
  <c r="I339" i="7"/>
  <c r="H473" i="7"/>
  <c r="I473" i="7"/>
  <c r="J339" i="7"/>
  <c r="J473" i="7"/>
  <c r="K339" i="7"/>
  <c r="L339" i="7"/>
  <c r="K473" i="7"/>
  <c r="M339" i="7"/>
  <c r="L473" i="7"/>
  <c r="M473" i="7"/>
  <c r="N339" i="7"/>
  <c r="N473" i="7"/>
  <c r="O339" i="7"/>
  <c r="P339" i="7"/>
  <c r="O473" i="7"/>
  <c r="Q339" i="7"/>
  <c r="P473" i="7"/>
  <c r="R339" i="7"/>
  <c r="Q473" i="7"/>
  <c r="S339" i="7"/>
  <c r="R473" i="7"/>
  <c r="S473" i="7"/>
  <c r="T339" i="7"/>
  <c r="T473" i="7"/>
  <c r="U339" i="7"/>
  <c r="U473" i="7"/>
  <c r="V339" i="7"/>
  <c r="V473" i="7"/>
  <c r="W339" i="7"/>
  <c r="X339" i="7"/>
  <c r="W473" i="7"/>
  <c r="X473" i="7"/>
  <c r="Y339" i="7"/>
  <c r="Y473" i="7"/>
  <c r="Z339" i="7"/>
  <c r="AA339" i="7"/>
  <c r="Z473" i="7"/>
  <c r="AA473" i="7"/>
  <c r="AB339" i="7"/>
  <c r="AC339" i="7"/>
  <c r="AB473" i="7"/>
  <c r="AD339" i="7"/>
  <c r="AC473" i="7"/>
  <c r="AE339" i="7"/>
  <c r="AD473" i="7"/>
  <c r="AE473" i="7"/>
  <c r="AF339" i="7"/>
  <c r="AG339" i="7"/>
  <c r="AF473" i="7"/>
  <c r="AH339" i="7"/>
  <c r="AG473" i="7"/>
  <c r="AI339" i="7"/>
  <c r="AH473" i="7"/>
  <c r="AJ339" i="7"/>
  <c r="AI473" i="7"/>
  <c r="AK339" i="7"/>
  <c r="AJ473" i="7"/>
  <c r="AL339" i="7"/>
  <c r="AK473" i="7"/>
  <c r="AM339" i="7"/>
  <c r="AL473" i="7"/>
  <c r="AN339" i="7"/>
  <c r="AM473" i="7"/>
  <c r="C289" i="7"/>
  <c r="F289" i="7"/>
  <c r="E289" i="7"/>
  <c r="G289" i="7"/>
  <c r="H289" i="7"/>
  <c r="D289" i="7"/>
  <c r="I289" i="7"/>
  <c r="F423" i="7"/>
  <c r="D423" i="7"/>
  <c r="C423" i="7"/>
  <c r="G423" i="7"/>
  <c r="H423" i="7"/>
  <c r="E423" i="7"/>
  <c r="I423" i="7"/>
  <c r="J289" i="7"/>
  <c r="J423" i="7"/>
  <c r="K289" i="7"/>
  <c r="L289" i="7"/>
  <c r="K423" i="7"/>
  <c r="L423" i="7"/>
  <c r="M289" i="7"/>
  <c r="M423" i="7"/>
  <c r="N289" i="7"/>
  <c r="N423" i="7"/>
  <c r="O289" i="7"/>
  <c r="O423" i="7"/>
  <c r="P289" i="7"/>
  <c r="P423" i="7"/>
  <c r="Q289" i="7"/>
  <c r="R289" i="7"/>
  <c r="Q423" i="7"/>
  <c r="R423" i="7"/>
  <c r="S289" i="7"/>
  <c r="T289" i="7"/>
  <c r="S423" i="7"/>
  <c r="T423" i="7"/>
  <c r="U289" i="7"/>
  <c r="U423" i="7"/>
  <c r="V289" i="7"/>
  <c r="V423" i="7"/>
  <c r="W289" i="7"/>
  <c r="W423" i="7"/>
  <c r="X289" i="7"/>
  <c r="Y289" i="7"/>
  <c r="X423" i="7"/>
  <c r="Y423" i="7"/>
  <c r="Z289" i="7"/>
  <c r="AA289" i="7"/>
  <c r="Z423" i="7"/>
  <c r="AA423" i="7"/>
  <c r="AB289" i="7"/>
  <c r="AC289" i="7"/>
  <c r="AB423" i="7"/>
  <c r="AD289" i="7"/>
  <c r="AC423" i="7"/>
  <c r="AE289" i="7"/>
  <c r="AD423" i="7"/>
  <c r="AF289" i="7"/>
  <c r="AE423" i="7"/>
  <c r="AF423" i="7"/>
  <c r="AG289" i="7"/>
  <c r="AG423" i="7"/>
  <c r="AH289" i="7"/>
  <c r="AI289" i="7"/>
  <c r="AH423" i="7"/>
  <c r="AJ289" i="7"/>
  <c r="AI423" i="7"/>
  <c r="AJ423" i="7"/>
  <c r="AK289" i="7"/>
  <c r="AK423" i="7"/>
  <c r="AL289" i="7"/>
  <c r="AL423" i="7"/>
  <c r="AM289" i="7"/>
  <c r="AM423" i="7"/>
  <c r="AN289" i="7"/>
  <c r="C312" i="7"/>
  <c r="C446" i="7"/>
  <c r="F312" i="7"/>
  <c r="E312" i="7"/>
  <c r="D312" i="7"/>
  <c r="F446" i="7"/>
  <c r="G312" i="7"/>
  <c r="D446" i="7"/>
  <c r="E446" i="7"/>
  <c r="H312" i="7"/>
  <c r="G446" i="7"/>
  <c r="H446" i="7"/>
  <c r="I312" i="7"/>
  <c r="I446" i="7"/>
  <c r="J312" i="7"/>
  <c r="J446" i="7"/>
  <c r="K312" i="7"/>
  <c r="L312" i="7"/>
  <c r="K446" i="7"/>
  <c r="L446" i="7"/>
  <c r="M312" i="7"/>
  <c r="N312" i="7"/>
  <c r="M446" i="7"/>
  <c r="O312" i="7"/>
  <c r="N446" i="7"/>
  <c r="P312" i="7"/>
  <c r="O446" i="7"/>
  <c r="Q312" i="7"/>
  <c r="P446" i="7"/>
  <c r="Q446" i="7"/>
  <c r="R312" i="7"/>
  <c r="R446" i="7"/>
  <c r="S312" i="7"/>
  <c r="S446" i="7"/>
  <c r="T312" i="7"/>
  <c r="T446" i="7"/>
  <c r="U312" i="7"/>
  <c r="U446" i="7"/>
  <c r="V312" i="7"/>
  <c r="V446" i="7"/>
  <c r="W312" i="7"/>
  <c r="X312" i="7"/>
  <c r="W446" i="7"/>
  <c r="Y312" i="7"/>
  <c r="X446" i="7"/>
  <c r="Y446" i="7"/>
  <c r="Z312" i="7"/>
  <c r="Z446" i="7"/>
  <c r="AA312" i="7"/>
  <c r="AA446" i="7"/>
  <c r="AB312" i="7"/>
  <c r="AB446" i="7"/>
  <c r="AC312" i="7"/>
  <c r="AC446" i="7"/>
  <c r="AD312" i="7"/>
  <c r="AD446" i="7"/>
  <c r="AE312" i="7"/>
  <c r="AF312" i="7"/>
  <c r="AE446" i="7"/>
  <c r="AG312" i="7"/>
  <c r="AF446" i="7"/>
  <c r="AH312" i="7"/>
  <c r="AG446" i="7"/>
  <c r="AI312" i="7"/>
  <c r="AH446" i="7"/>
  <c r="AJ312" i="7"/>
  <c r="AI446" i="7"/>
  <c r="AK312" i="7"/>
  <c r="AJ446" i="7"/>
  <c r="AK446" i="7"/>
  <c r="AL312" i="7"/>
  <c r="AM312" i="7"/>
  <c r="AL446" i="7"/>
  <c r="AM446" i="7"/>
  <c r="AN312" i="7"/>
  <c r="C320" i="7"/>
  <c r="M320" i="7"/>
  <c r="G320" i="7"/>
  <c r="D320" i="7"/>
  <c r="F320" i="7"/>
  <c r="L320" i="7"/>
  <c r="I320" i="7"/>
  <c r="J320" i="7"/>
  <c r="H320" i="7"/>
  <c r="E320" i="7"/>
  <c r="K320" i="7"/>
  <c r="J454" i="7"/>
  <c r="M454" i="7"/>
  <c r="C454" i="7"/>
  <c r="K454" i="7"/>
  <c r="I454" i="7"/>
  <c r="L454" i="7"/>
  <c r="N320" i="7"/>
  <c r="E454" i="7"/>
  <c r="F454" i="7"/>
  <c r="D454" i="7"/>
  <c r="H454" i="7"/>
  <c r="G454" i="7"/>
  <c r="O320" i="7"/>
  <c r="N454" i="7"/>
  <c r="O454" i="7"/>
  <c r="P320" i="7"/>
  <c r="P454" i="7"/>
  <c r="Q320" i="7"/>
  <c r="Q454" i="7"/>
  <c r="R320" i="7"/>
  <c r="S320" i="7"/>
  <c r="R454" i="7"/>
  <c r="T320" i="7"/>
  <c r="S454" i="7"/>
  <c r="T454" i="7"/>
  <c r="U320" i="7"/>
  <c r="U454" i="7"/>
  <c r="V320" i="7"/>
  <c r="W320" i="7"/>
  <c r="V454" i="7"/>
  <c r="W454" i="7"/>
  <c r="X320" i="7"/>
  <c r="Y320" i="7"/>
  <c r="X454" i="7"/>
  <c r="Y454" i="7"/>
  <c r="Z320" i="7"/>
  <c r="Z454" i="7"/>
  <c r="AA320" i="7"/>
  <c r="AA454" i="7"/>
  <c r="AB320" i="7"/>
  <c r="AC320" i="7"/>
  <c r="AB454" i="7"/>
  <c r="AD320" i="7"/>
  <c r="AC454" i="7"/>
  <c r="AD454" i="7"/>
  <c r="AE320" i="7"/>
  <c r="AF320" i="7"/>
  <c r="AE454" i="7"/>
  <c r="AG320" i="7"/>
  <c r="AF454" i="7"/>
  <c r="AG454" i="7"/>
  <c r="AH320" i="7"/>
  <c r="AH454" i="7"/>
  <c r="AI320" i="7"/>
  <c r="AI454" i="7"/>
  <c r="AJ320" i="7"/>
  <c r="AK320" i="7"/>
  <c r="AJ454" i="7"/>
  <c r="AL320" i="7"/>
  <c r="AK454" i="7"/>
  <c r="AM320" i="7"/>
  <c r="AL454" i="7"/>
  <c r="AM454" i="7"/>
  <c r="AN320" i="7"/>
  <c r="J343" i="7"/>
  <c r="F343" i="7"/>
  <c r="H343" i="7"/>
  <c r="D343" i="7"/>
  <c r="G343" i="7"/>
  <c r="C343" i="7"/>
  <c r="E343" i="7"/>
  <c r="I343" i="7"/>
  <c r="J477" i="7"/>
  <c r="C477" i="7"/>
  <c r="G477" i="7"/>
  <c r="F477" i="7"/>
  <c r="D477" i="7"/>
  <c r="I477" i="7"/>
  <c r="K343" i="7"/>
  <c r="E477" i="7"/>
  <c r="H477" i="7"/>
  <c r="L343" i="7"/>
  <c r="K477" i="7"/>
  <c r="L477" i="7"/>
  <c r="M343" i="7"/>
  <c r="M477" i="7"/>
  <c r="N343" i="7"/>
  <c r="O343" i="7"/>
  <c r="N477" i="7"/>
  <c r="P343" i="7"/>
  <c r="O477" i="7"/>
  <c r="P477" i="7"/>
  <c r="Q343" i="7"/>
  <c r="Q477" i="7"/>
  <c r="R343" i="7"/>
  <c r="S343" i="7"/>
  <c r="R477" i="7"/>
  <c r="T343" i="7"/>
  <c r="S477" i="7"/>
  <c r="U343" i="7"/>
  <c r="T477" i="7"/>
  <c r="V343" i="7"/>
  <c r="U477" i="7"/>
  <c r="W343" i="7"/>
  <c r="V477" i="7"/>
  <c r="X343" i="7"/>
  <c r="W477" i="7"/>
  <c r="X477" i="7"/>
  <c r="Y343" i="7"/>
  <c r="Y477" i="7"/>
  <c r="Z343" i="7"/>
  <c r="AA343" i="7"/>
  <c r="Z477" i="7"/>
  <c r="AB343" i="7"/>
  <c r="AA477" i="7"/>
  <c r="AC343" i="7"/>
  <c r="AB477" i="7"/>
  <c r="AC477" i="7"/>
  <c r="AD343" i="7"/>
  <c r="AE343" i="7"/>
  <c r="AD477" i="7"/>
  <c r="AF343" i="7"/>
  <c r="AE477" i="7"/>
  <c r="AG343" i="7"/>
  <c r="AF477" i="7"/>
  <c r="AH343" i="7"/>
  <c r="AG477" i="7"/>
  <c r="AI343" i="7"/>
  <c r="AH477" i="7"/>
  <c r="AJ343" i="7"/>
  <c r="AI477" i="7"/>
  <c r="AJ477" i="7"/>
  <c r="AK343" i="7"/>
  <c r="AL343" i="7"/>
  <c r="AK477" i="7"/>
  <c r="AM343" i="7"/>
  <c r="AL477" i="7"/>
  <c r="AM477" i="7"/>
  <c r="AN343" i="7"/>
  <c r="AO426" i="7"/>
  <c r="AO338" i="7"/>
  <c r="AN424" i="7"/>
  <c r="AN452" i="7"/>
  <c r="AO318" i="7"/>
  <c r="AO288" i="7"/>
  <c r="AO292" i="7"/>
  <c r="AO291" i="7"/>
  <c r="AN472" i="7"/>
  <c r="AN86" i="7"/>
  <c r="AN87" i="7" s="1"/>
  <c r="AO540" i="7"/>
  <c r="AO542" i="7" s="1"/>
  <c r="B251" i="7" a="1"/>
  <c r="B251" i="7" s="1"/>
  <c r="B253" i="7" a="1"/>
  <c r="B253" i="7" s="1"/>
  <c r="B255" i="7" a="1"/>
  <c r="B255" i="7" s="1"/>
  <c r="B385" i="7" a="1"/>
  <c r="B385" i="7" s="1"/>
  <c r="B387" i="7" a="1"/>
  <c r="B387" i="7" s="1"/>
  <c r="B389" i="7" a="1"/>
  <c r="B389" i="7" s="1"/>
  <c r="B252" i="7" a="1"/>
  <c r="B252" i="7" s="1"/>
  <c r="B254" i="7" a="1"/>
  <c r="B254" i="7" s="1"/>
  <c r="B256" i="7" a="1"/>
  <c r="B256" i="7" s="1"/>
  <c r="B384" i="7" a="1"/>
  <c r="B384" i="7" s="1"/>
  <c r="B386" i="7" a="1"/>
  <c r="B386" i="7" s="1"/>
  <c r="B388" i="7" a="1"/>
  <c r="B388" i="7" s="1"/>
  <c r="AP548" i="7"/>
  <c r="AP550" i="7" s="1"/>
  <c r="R653" i="7"/>
  <c r="S653" i="7"/>
  <c r="T653" i="7"/>
  <c r="U653" i="7"/>
  <c r="V653" i="7"/>
  <c r="AL657" i="7"/>
  <c r="AM657" i="7"/>
  <c r="AN657" i="7"/>
  <c r="AO657" i="7"/>
  <c r="W654" i="7"/>
  <c r="X654" i="7"/>
  <c r="Y654" i="7"/>
  <c r="Z654" i="7"/>
  <c r="AA654" i="7"/>
  <c r="AP657" i="7"/>
  <c r="I651" i="7"/>
  <c r="J651" i="7"/>
  <c r="K651" i="7"/>
  <c r="L651" i="7"/>
  <c r="AB655" i="7"/>
  <c r="AC655" i="7"/>
  <c r="AD655" i="7"/>
  <c r="AE655" i="7"/>
  <c r="AF655" i="7"/>
  <c r="M652" i="7"/>
  <c r="N652" i="7"/>
  <c r="O652" i="7"/>
  <c r="P652" i="7"/>
  <c r="Q652" i="7"/>
  <c r="AG656" i="7"/>
  <c r="AH656" i="7"/>
  <c r="AI656" i="7"/>
  <c r="AJ656" i="7"/>
  <c r="AK656" i="7"/>
  <c r="AP277" i="7"/>
  <c r="AP288" i="7" s="1"/>
  <c r="AP327" i="7"/>
  <c r="AP339" i="7" s="1"/>
  <c r="AP329" i="7"/>
  <c r="AP333" i="7"/>
  <c r="AP282" i="7"/>
  <c r="AP293" i="7" s="1"/>
  <c r="AP331" i="7"/>
  <c r="AP300" i="7"/>
  <c r="AP312" i="7" s="1"/>
  <c r="AP302" i="7"/>
  <c r="AP304" i="7"/>
  <c r="AP316" i="7" s="1"/>
  <c r="AP280" i="7"/>
  <c r="AP278" i="7"/>
  <c r="AP306" i="7"/>
  <c r="AP318" i="7" s="1"/>
  <c r="AP276" i="7"/>
  <c r="AP305" i="7"/>
  <c r="AP283" i="7"/>
  <c r="AP330" i="7"/>
  <c r="AP275" i="7"/>
  <c r="AP286" i="7" s="1"/>
  <c r="AP301" i="7"/>
  <c r="AP326" i="7"/>
  <c r="AP334" i="7"/>
  <c r="AP281" i="7"/>
  <c r="AP279" i="7"/>
  <c r="AP303" i="7"/>
  <c r="AP315" i="7" s="1"/>
  <c r="AP307" i="7"/>
  <c r="AP328" i="7"/>
  <c r="AP332" i="7"/>
  <c r="AP344" i="7" s="1"/>
  <c r="AP179" i="7"/>
  <c r="AP143" i="7"/>
  <c r="AP55" i="7"/>
  <c r="AP651" i="7"/>
  <c r="F651" i="7"/>
  <c r="G651" i="7"/>
  <c r="H651" i="7"/>
  <c r="L653" i="7"/>
  <c r="M653" i="7"/>
  <c r="N653" i="7"/>
  <c r="R655" i="7"/>
  <c r="S655" i="7"/>
  <c r="T655" i="7"/>
  <c r="X657" i="7"/>
  <c r="Y657" i="7"/>
  <c r="Z657" i="7"/>
  <c r="AD659" i="7"/>
  <c r="AE659" i="7"/>
  <c r="AF659" i="7"/>
  <c r="I652" i="7"/>
  <c r="J652" i="7"/>
  <c r="K652" i="7"/>
  <c r="O654" i="7"/>
  <c r="P654" i="7"/>
  <c r="Q654" i="7"/>
  <c r="U656" i="7"/>
  <c r="V656" i="7"/>
  <c r="W656" i="7"/>
  <c r="AA658" i="7"/>
  <c r="AB658" i="7"/>
  <c r="AC658" i="7"/>
  <c r="AP30" i="7"/>
  <c r="AO76" i="7"/>
  <c r="AP66" i="7"/>
  <c r="AP433" i="7"/>
  <c r="AP403" i="7"/>
  <c r="AP442" i="7"/>
  <c r="AP454" i="7" s="1"/>
  <c r="O587" i="7"/>
  <c r="O596" i="7" s="1"/>
  <c r="O568" i="7" s="1"/>
  <c r="P587" i="7"/>
  <c r="P596" i="7" s="1"/>
  <c r="P568" i="7" s="1"/>
  <c r="Q587" i="7"/>
  <c r="Q596" i="7" s="1"/>
  <c r="Q568" i="7" s="1"/>
  <c r="R587" i="7"/>
  <c r="R596" i="7" s="1"/>
  <c r="R568" i="7" s="1"/>
  <c r="S587" i="7"/>
  <c r="S596" i="7" s="1"/>
  <c r="S568" i="7" s="1"/>
  <c r="T587" i="7"/>
  <c r="T596" i="7" s="1"/>
  <c r="T568" i="7" s="1"/>
  <c r="U587" i="7"/>
  <c r="U596" i="7" s="1"/>
  <c r="U568" i="7" s="1"/>
  <c r="V587" i="7"/>
  <c r="V596" i="7" s="1"/>
  <c r="V568" i="7" s="1"/>
  <c r="W587" i="7"/>
  <c r="W596" i="7" s="1"/>
  <c r="W568" i="7" s="1"/>
  <c r="W68" i="7" s="1"/>
  <c r="X587" i="7"/>
  <c r="X596" i="7" s="1"/>
  <c r="X568" i="7" s="1"/>
  <c r="X68" i="7" s="1"/>
  <c r="Y587" i="7"/>
  <c r="Y596" i="7" s="1"/>
  <c r="Y568" i="7" s="1"/>
  <c r="Y68" i="7" s="1"/>
  <c r="Z587" i="7"/>
  <c r="Z596" i="7" s="1"/>
  <c r="Z568" i="7" s="1"/>
  <c r="Z68" i="7" s="1"/>
  <c r="AM589" i="7"/>
  <c r="AM596" i="7" s="1"/>
  <c r="AM568" i="7" s="1"/>
  <c r="AM68" i="7" s="1"/>
  <c r="AN589" i="7"/>
  <c r="AN596" i="7" s="1"/>
  <c r="AN568" i="7" s="1"/>
  <c r="AN68" i="7" s="1"/>
  <c r="AO589" i="7"/>
  <c r="AO596" i="7" s="1"/>
  <c r="AO568" i="7" s="1"/>
  <c r="AO68" i="7" s="1"/>
  <c r="R619" i="7"/>
  <c r="R628" i="7" s="1"/>
  <c r="R600" i="7" s="1"/>
  <c r="R69" i="7" s="1"/>
  <c r="S619" i="7"/>
  <c r="S628" i="7" s="1"/>
  <c r="S600" i="7" s="1"/>
  <c r="S69" i="7" s="1"/>
  <c r="T619" i="7"/>
  <c r="T628" i="7" s="1"/>
  <c r="T600" i="7" s="1"/>
  <c r="T69" i="7" s="1"/>
  <c r="U619" i="7"/>
  <c r="U628" i="7" s="1"/>
  <c r="U600" i="7" s="1"/>
  <c r="U69" i="7" s="1"/>
  <c r="V619" i="7"/>
  <c r="V628" i="7" s="1"/>
  <c r="V600" i="7" s="1"/>
  <c r="V69" i="7" s="1"/>
  <c r="W619" i="7"/>
  <c r="W628" i="7" s="1"/>
  <c r="W600" i="7" s="1"/>
  <c r="W69" i="7" s="1"/>
  <c r="X619" i="7"/>
  <c r="X628" i="7" s="1"/>
  <c r="X600" i="7" s="1"/>
  <c r="X69" i="7" s="1"/>
  <c r="Y619" i="7"/>
  <c r="Y628" i="7" s="1"/>
  <c r="Y600" i="7" s="1"/>
  <c r="Y69" i="7" s="1"/>
  <c r="Z619" i="7"/>
  <c r="Z628" i="7" s="1"/>
  <c r="Z600" i="7" s="1"/>
  <c r="Z69" i="7" s="1"/>
  <c r="AA619" i="7"/>
  <c r="AA628" i="7" s="1"/>
  <c r="AA600" i="7" s="1"/>
  <c r="AA69" i="7" s="1"/>
  <c r="AB619" i="7"/>
  <c r="AB628" i="7" s="1"/>
  <c r="AB600" i="7" s="1"/>
  <c r="AB69" i="7" s="1"/>
  <c r="AC619" i="7"/>
  <c r="AC628" i="7" s="1"/>
  <c r="AC600" i="7" s="1"/>
  <c r="AC69" i="7" s="1"/>
  <c r="AD619" i="7"/>
  <c r="AD628" i="7" s="1"/>
  <c r="AD600" i="7" s="1"/>
  <c r="AD69" i="7" s="1"/>
  <c r="AE619" i="7"/>
  <c r="AE628" i="7" s="1"/>
  <c r="AE600" i="7" s="1"/>
  <c r="AE69" i="7" s="1"/>
  <c r="AF619" i="7"/>
  <c r="AF628" i="7" s="1"/>
  <c r="AF600" i="7" s="1"/>
  <c r="AF69" i="7" s="1"/>
  <c r="W651" i="7"/>
  <c r="X651" i="7"/>
  <c r="Y651" i="7"/>
  <c r="Z651" i="7"/>
  <c r="AA651" i="7"/>
  <c r="AB651" i="7"/>
  <c r="AC651" i="7"/>
  <c r="AD651" i="7"/>
  <c r="AE651" i="7"/>
  <c r="AF651" i="7"/>
  <c r="AG651" i="7"/>
  <c r="AH651" i="7"/>
  <c r="AI651" i="7"/>
  <c r="AJ651" i="7"/>
  <c r="AK651" i="7"/>
  <c r="AL651" i="7"/>
  <c r="AM651" i="7"/>
  <c r="AN651" i="7"/>
  <c r="AO651" i="7"/>
  <c r="AP589" i="7"/>
  <c r="AP596" i="7" s="1"/>
  <c r="AP568" i="7" s="1"/>
  <c r="AP270" i="7"/>
  <c r="AP407" i="7"/>
  <c r="AP459" i="7"/>
  <c r="AP584" i="7"/>
  <c r="AP569" i="7" s="1"/>
  <c r="AP73" i="7" s="1"/>
  <c r="B574" i="7"/>
  <c r="AA588" i="7"/>
  <c r="AA596" i="7" s="1"/>
  <c r="AA568" i="7" s="1"/>
  <c r="AA68" i="7" s="1"/>
  <c r="AB588" i="7"/>
  <c r="AB596" i="7" s="1"/>
  <c r="AB568" i="7" s="1"/>
  <c r="AB68" i="7" s="1"/>
  <c r="AC588" i="7"/>
  <c r="AC596" i="7" s="1"/>
  <c r="AC568" i="7" s="1"/>
  <c r="AC68" i="7" s="1"/>
  <c r="AD588" i="7"/>
  <c r="AD596" i="7" s="1"/>
  <c r="AD568" i="7" s="1"/>
  <c r="AD68" i="7" s="1"/>
  <c r="AE588" i="7"/>
  <c r="AE596" i="7" s="1"/>
  <c r="AE568" i="7" s="1"/>
  <c r="AE68" i="7" s="1"/>
  <c r="AF588" i="7"/>
  <c r="AF596" i="7" s="1"/>
  <c r="AF568" i="7" s="1"/>
  <c r="AF68" i="7" s="1"/>
  <c r="AG588" i="7"/>
  <c r="AG596" i="7" s="1"/>
  <c r="AG568" i="7" s="1"/>
  <c r="AG68" i="7" s="1"/>
  <c r="AH588" i="7"/>
  <c r="AH596" i="7" s="1"/>
  <c r="AH568" i="7" s="1"/>
  <c r="AH68" i="7" s="1"/>
  <c r="AI588" i="7"/>
  <c r="AI596" i="7" s="1"/>
  <c r="AI568" i="7" s="1"/>
  <c r="AI68" i="7" s="1"/>
  <c r="AJ588" i="7"/>
  <c r="AJ596" i="7" s="1"/>
  <c r="AJ568" i="7" s="1"/>
  <c r="AJ68" i="7" s="1"/>
  <c r="AK588" i="7"/>
  <c r="AK596" i="7" s="1"/>
  <c r="AK568" i="7" s="1"/>
  <c r="AK68" i="7" s="1"/>
  <c r="AL588" i="7"/>
  <c r="AL596" i="7" s="1"/>
  <c r="AL568" i="7" s="1"/>
  <c r="AL68" i="7" s="1"/>
  <c r="AP616" i="7"/>
  <c r="AP601" i="7" s="1"/>
  <c r="AP74" i="7" s="1"/>
  <c r="B606" i="7"/>
  <c r="AP311" i="7" s="1"/>
  <c r="AG620" i="7"/>
  <c r="AG628" i="7" s="1"/>
  <c r="AG600" i="7" s="1"/>
  <c r="AG69" i="7" s="1"/>
  <c r="AH620" i="7"/>
  <c r="AH628" i="7" s="1"/>
  <c r="AH600" i="7" s="1"/>
  <c r="AH69" i="7" s="1"/>
  <c r="AI620" i="7"/>
  <c r="AI628" i="7" s="1"/>
  <c r="AI600" i="7" s="1"/>
  <c r="AI69" i="7" s="1"/>
  <c r="AJ620" i="7"/>
  <c r="AJ628" i="7" s="1"/>
  <c r="AJ600" i="7" s="1"/>
  <c r="AJ69" i="7" s="1"/>
  <c r="AK620" i="7"/>
  <c r="AK628" i="7" s="1"/>
  <c r="AK600" i="7" s="1"/>
  <c r="AK69" i="7" s="1"/>
  <c r="AL620" i="7"/>
  <c r="AL628" i="7" s="1"/>
  <c r="AL600" i="7" s="1"/>
  <c r="AL69" i="7" s="1"/>
  <c r="AM620" i="7"/>
  <c r="AM628" i="7" s="1"/>
  <c r="AM600" i="7" s="1"/>
  <c r="AM69" i="7" s="1"/>
  <c r="AN620" i="7"/>
  <c r="AN628" i="7" s="1"/>
  <c r="AN600" i="7" s="1"/>
  <c r="AN69" i="7" s="1"/>
  <c r="AO620" i="7"/>
  <c r="AO628" i="7" s="1"/>
  <c r="AO600" i="7" s="1"/>
  <c r="AO69" i="7" s="1"/>
  <c r="AP648" i="7"/>
  <c r="AP633" i="7" s="1"/>
  <c r="AP75" i="7" s="1"/>
  <c r="B638" i="7"/>
  <c r="AP620" i="7"/>
  <c r="U68" i="7" l="1"/>
  <c r="V68" i="7"/>
  <c r="AP445" i="7"/>
  <c r="AP419" i="7"/>
  <c r="AP462" i="7"/>
  <c r="AP474" i="7" s="1"/>
  <c r="B474" i="7" s="1"/>
  <c r="AP340" i="7"/>
  <c r="AP441" i="7"/>
  <c r="AP453" i="7" s="1"/>
  <c r="B453" i="7" s="1"/>
  <c r="AP319" i="7"/>
  <c r="B319" i="7" s="1"/>
  <c r="AP464" i="7"/>
  <c r="AP476" i="7" s="1"/>
  <c r="AP342" i="7"/>
  <c r="AP436" i="7"/>
  <c r="AP448" i="7" s="1"/>
  <c r="B448" i="7" s="1"/>
  <c r="AP314" i="7"/>
  <c r="B314" i="7" s="1"/>
  <c r="C337" i="7"/>
  <c r="D337" i="7"/>
  <c r="C471" i="7"/>
  <c r="F337" i="7"/>
  <c r="F347" i="7" s="1"/>
  <c r="D471" i="7"/>
  <c r="D481" i="7" s="1"/>
  <c r="E337" i="7"/>
  <c r="G337" i="7"/>
  <c r="G347" i="7" s="1"/>
  <c r="E471" i="7"/>
  <c r="E481" i="7" s="1"/>
  <c r="F471" i="7"/>
  <c r="F481" i="7" s="1"/>
  <c r="H337" i="7"/>
  <c r="G471" i="7"/>
  <c r="G481" i="7" s="1"/>
  <c r="H471" i="7"/>
  <c r="H481" i="7" s="1"/>
  <c r="I337" i="7"/>
  <c r="I347" i="7" s="1"/>
  <c r="I471" i="7"/>
  <c r="J337" i="7"/>
  <c r="J347" i="7" s="1"/>
  <c r="J471" i="7"/>
  <c r="J481" i="7" s="1"/>
  <c r="K337" i="7"/>
  <c r="K347" i="7" s="1"/>
  <c r="K471" i="7"/>
  <c r="L337" i="7"/>
  <c r="L347" i="7" s="1"/>
  <c r="M337" i="7"/>
  <c r="M347" i="7" s="1"/>
  <c r="N337" i="7"/>
  <c r="N347" i="7" s="1"/>
  <c r="L471" i="7"/>
  <c r="N471" i="7"/>
  <c r="N481" i="7" s="1"/>
  <c r="M471" i="7"/>
  <c r="M481" i="7" s="1"/>
  <c r="O337" i="7"/>
  <c r="O471" i="7"/>
  <c r="P337" i="7"/>
  <c r="Q337" i="7"/>
  <c r="Q347" i="7" s="1"/>
  <c r="P471" i="7"/>
  <c r="R337" i="7"/>
  <c r="Q471" i="7"/>
  <c r="Q481" i="7" s="1"/>
  <c r="S337" i="7"/>
  <c r="S347" i="7" s="1"/>
  <c r="R471" i="7"/>
  <c r="R481" i="7" s="1"/>
  <c r="S471" i="7"/>
  <c r="T337" i="7"/>
  <c r="T347" i="7" s="1"/>
  <c r="T471" i="7"/>
  <c r="T481" i="7" s="1"/>
  <c r="U337" i="7"/>
  <c r="U347" i="7" s="1"/>
  <c r="V337" i="7"/>
  <c r="U471" i="7"/>
  <c r="U481" i="7" s="1"/>
  <c r="V471" i="7"/>
  <c r="V481" i="7" s="1"/>
  <c r="W337" i="7"/>
  <c r="W347" i="7" s="1"/>
  <c r="X337" i="7"/>
  <c r="W471" i="7"/>
  <c r="W481" i="7" s="1"/>
  <c r="Y337" i="7"/>
  <c r="Y347" i="7" s="1"/>
  <c r="X471" i="7"/>
  <c r="X481" i="7" s="1"/>
  <c r="Y471" i="7"/>
  <c r="Z337" i="7"/>
  <c r="Z347" i="7" s="1"/>
  <c r="AA337" i="7"/>
  <c r="AA347" i="7" s="1"/>
  <c r="Z471" i="7"/>
  <c r="AA471" i="7"/>
  <c r="AB337" i="7"/>
  <c r="AB347" i="7" s="1"/>
  <c r="AC337" i="7"/>
  <c r="AC347" i="7" s="1"/>
  <c r="AB471" i="7"/>
  <c r="AB481" i="7" s="1"/>
  <c r="AD337" i="7"/>
  <c r="AC471" i="7"/>
  <c r="AC481" i="7" s="1"/>
  <c r="AD471" i="7"/>
  <c r="AD481" i="7" s="1"/>
  <c r="AE337" i="7"/>
  <c r="AE347" i="7" s="1"/>
  <c r="AF337" i="7"/>
  <c r="AE471" i="7"/>
  <c r="AE481" i="7" s="1"/>
  <c r="AG337" i="7"/>
  <c r="AG347" i="7" s="1"/>
  <c r="AF471" i="7"/>
  <c r="AF481" i="7" s="1"/>
  <c r="AH337" i="7"/>
  <c r="AG471" i="7"/>
  <c r="AG481" i="7" s="1"/>
  <c r="AH471" i="7"/>
  <c r="AH481" i="7" s="1"/>
  <c r="AI337" i="7"/>
  <c r="AI471" i="7"/>
  <c r="AJ337" i="7"/>
  <c r="AJ347" i="7" s="1"/>
  <c r="AJ471" i="7"/>
  <c r="AJ481" i="7" s="1"/>
  <c r="AK337" i="7"/>
  <c r="AK347" i="7" s="1"/>
  <c r="AL337" i="7"/>
  <c r="AK471" i="7"/>
  <c r="AK481" i="7" s="1"/>
  <c r="AL471" i="7"/>
  <c r="AL481" i="7" s="1"/>
  <c r="AM337" i="7"/>
  <c r="AM347" i="7" s="1"/>
  <c r="AM471" i="7"/>
  <c r="AN337" i="7"/>
  <c r="AN347" i="7" s="1"/>
  <c r="AN471" i="7"/>
  <c r="AN481" i="7" s="1"/>
  <c r="AO337" i="7"/>
  <c r="AO347" i="7" s="1"/>
  <c r="AP416" i="7"/>
  <c r="AP428" i="7" s="1"/>
  <c r="B428" i="7" s="1"/>
  <c r="AP294" i="7"/>
  <c r="B294" i="7" s="1"/>
  <c r="C285" i="7"/>
  <c r="D285" i="7"/>
  <c r="D295" i="7" s="1"/>
  <c r="C419" i="7"/>
  <c r="F285" i="7"/>
  <c r="D419" i="7"/>
  <c r="D429" i="7" s="1"/>
  <c r="E285" i="7"/>
  <c r="F419" i="7"/>
  <c r="F429" i="7" s="1"/>
  <c r="E419" i="7"/>
  <c r="E429" i="7" s="1"/>
  <c r="G285" i="7"/>
  <c r="G295" i="7" s="1"/>
  <c r="G419" i="7"/>
  <c r="H285" i="7"/>
  <c r="H295" i="7" s="1"/>
  <c r="I285" i="7"/>
  <c r="I295" i="7" s="1"/>
  <c r="H419" i="7"/>
  <c r="H429" i="7" s="1"/>
  <c r="I419" i="7"/>
  <c r="I429" i="7" s="1"/>
  <c r="J285" i="7"/>
  <c r="J295" i="7" s="1"/>
  <c r="J419" i="7"/>
  <c r="J429" i="7" s="1"/>
  <c r="K285" i="7"/>
  <c r="K295" i="7" s="1"/>
  <c r="M285" i="7"/>
  <c r="L285" i="7"/>
  <c r="K419" i="7"/>
  <c r="K429" i="7" s="1"/>
  <c r="N285" i="7"/>
  <c r="N295" i="7" s="1"/>
  <c r="L419" i="7"/>
  <c r="L429" i="7" s="1"/>
  <c r="M419" i="7"/>
  <c r="M429" i="7" s="1"/>
  <c r="N419" i="7"/>
  <c r="N429" i="7" s="1"/>
  <c r="O285" i="7"/>
  <c r="O295" i="7" s="1"/>
  <c r="O419" i="7"/>
  <c r="O429" i="7" s="1"/>
  <c r="P285" i="7"/>
  <c r="P295" i="7" s="1"/>
  <c r="Q285" i="7"/>
  <c r="P419" i="7"/>
  <c r="P429" i="7" s="1"/>
  <c r="R285" i="7"/>
  <c r="R295" i="7" s="1"/>
  <c r="Q419" i="7"/>
  <c r="Q429" i="7" s="1"/>
  <c r="S285" i="7"/>
  <c r="S295" i="7" s="1"/>
  <c r="R419" i="7"/>
  <c r="R429" i="7" s="1"/>
  <c r="S419" i="7"/>
  <c r="S429" i="7" s="1"/>
  <c r="T285" i="7"/>
  <c r="T295" i="7" s="1"/>
  <c r="U285" i="7"/>
  <c r="U295" i="7" s="1"/>
  <c r="T419" i="7"/>
  <c r="T429" i="7" s="1"/>
  <c r="V285" i="7"/>
  <c r="V295" i="7" s="1"/>
  <c r="U419" i="7"/>
  <c r="U429" i="7" s="1"/>
  <c r="W285" i="7"/>
  <c r="W295" i="7" s="1"/>
  <c r="V419" i="7"/>
  <c r="V429" i="7" s="1"/>
  <c r="X285" i="7"/>
  <c r="X295" i="7" s="1"/>
  <c r="W419" i="7"/>
  <c r="W429" i="7" s="1"/>
  <c r="X419" i="7"/>
  <c r="X429" i="7" s="1"/>
  <c r="Y285" i="7"/>
  <c r="Y295" i="7" s="1"/>
  <c r="Z285" i="7"/>
  <c r="Z295" i="7" s="1"/>
  <c r="Y419" i="7"/>
  <c r="Y429" i="7" s="1"/>
  <c r="AA285" i="7"/>
  <c r="AA295" i="7" s="1"/>
  <c r="AB285" i="7"/>
  <c r="AB295" i="7" s="1"/>
  <c r="Z419" i="7"/>
  <c r="Z429" i="7" s="1"/>
  <c r="AC285" i="7"/>
  <c r="AC295" i="7" s="1"/>
  <c r="AA419" i="7"/>
  <c r="AB419" i="7"/>
  <c r="AC419" i="7"/>
  <c r="AC429" i="7" s="1"/>
  <c r="AD285" i="7"/>
  <c r="AD295" i="7" s="1"/>
  <c r="AE285" i="7"/>
  <c r="AE295" i="7" s="1"/>
  <c r="AD419" i="7"/>
  <c r="AD429" i="7" s="1"/>
  <c r="AF285" i="7"/>
  <c r="AE419" i="7"/>
  <c r="AE429" i="7" s="1"/>
  <c r="AG285" i="7"/>
  <c r="AG295" i="7" s="1"/>
  <c r="AF419" i="7"/>
  <c r="AF429" i="7" s="1"/>
  <c r="AG419" i="7"/>
  <c r="AH285" i="7"/>
  <c r="AH295" i="7" s="1"/>
  <c r="AI285" i="7"/>
  <c r="AI295" i="7" s="1"/>
  <c r="AH419" i="7"/>
  <c r="AH429" i="7" s="1"/>
  <c r="AJ285" i="7"/>
  <c r="AJ295" i="7" s="1"/>
  <c r="AI419" i="7"/>
  <c r="AI429" i="7" s="1"/>
  <c r="AJ419" i="7"/>
  <c r="AJ429" i="7" s="1"/>
  <c r="AK285" i="7"/>
  <c r="AK295" i="7" s="1"/>
  <c r="AK419" i="7"/>
  <c r="AK429" i="7" s="1"/>
  <c r="AL285" i="7"/>
  <c r="AL295" i="7" s="1"/>
  <c r="AL419" i="7"/>
  <c r="AL429" i="7" s="1"/>
  <c r="AM285" i="7"/>
  <c r="AM295" i="7" s="1"/>
  <c r="AM419" i="7"/>
  <c r="AN285" i="7"/>
  <c r="AN295" i="7" s="1"/>
  <c r="AO285" i="7"/>
  <c r="AO295" i="7" s="1"/>
  <c r="AN419" i="7"/>
  <c r="AN429" i="7" s="1"/>
  <c r="AM660" i="7"/>
  <c r="AM632" i="7" s="1"/>
  <c r="AM70" i="7" s="1"/>
  <c r="AP412" i="7"/>
  <c r="AP424" i="7" s="1"/>
  <c r="B424" i="7" s="1"/>
  <c r="AP290" i="7"/>
  <c r="B290" i="7" s="1"/>
  <c r="AP439" i="7"/>
  <c r="AP451" i="7" s="1"/>
  <c r="B451" i="7" s="1"/>
  <c r="AP317" i="7"/>
  <c r="AP465" i="7"/>
  <c r="AP477" i="7" s="1"/>
  <c r="B477" i="7" s="1"/>
  <c r="AP343" i="7"/>
  <c r="B343" i="7" s="1"/>
  <c r="AO471" i="7"/>
  <c r="AO481" i="7" s="1"/>
  <c r="AP337" i="7"/>
  <c r="AP409" i="7"/>
  <c r="AP421" i="7" s="1"/>
  <c r="B421" i="7" s="1"/>
  <c r="AP287" i="7"/>
  <c r="B287" i="7" s="1"/>
  <c r="C311" i="7"/>
  <c r="D311" i="7"/>
  <c r="D321" i="7" s="1"/>
  <c r="F311" i="7"/>
  <c r="C445" i="7"/>
  <c r="D445" i="7"/>
  <c r="D455" i="7" s="1"/>
  <c r="E311" i="7"/>
  <c r="E321" i="7" s="1"/>
  <c r="F445" i="7"/>
  <c r="G311" i="7"/>
  <c r="G321" i="7" s="1"/>
  <c r="H311" i="7"/>
  <c r="H321" i="7" s="1"/>
  <c r="G445" i="7"/>
  <c r="G455" i="7" s="1"/>
  <c r="E445" i="7"/>
  <c r="I311" i="7"/>
  <c r="I321" i="7" s="1"/>
  <c r="H445" i="7"/>
  <c r="H455" i="7" s="1"/>
  <c r="I445" i="7"/>
  <c r="I455" i="7" s="1"/>
  <c r="J311" i="7"/>
  <c r="K311" i="7"/>
  <c r="K321" i="7" s="1"/>
  <c r="J445" i="7"/>
  <c r="K445" i="7"/>
  <c r="L311" i="7"/>
  <c r="L445" i="7"/>
  <c r="L455" i="7" s="1"/>
  <c r="M311" i="7"/>
  <c r="M321" i="7" s="1"/>
  <c r="M445" i="7"/>
  <c r="M455" i="7" s="1"/>
  <c r="N311" i="7"/>
  <c r="N445" i="7"/>
  <c r="N455" i="7" s="1"/>
  <c r="O311" i="7"/>
  <c r="O321" i="7" s="1"/>
  <c r="P311" i="7"/>
  <c r="O445" i="7"/>
  <c r="P445" i="7"/>
  <c r="P455" i="7" s="1"/>
  <c r="Q311" i="7"/>
  <c r="Q321" i="7" s="1"/>
  <c r="R311" i="7"/>
  <c r="R321" i="7" s="1"/>
  <c r="Q445" i="7"/>
  <c r="S311" i="7"/>
  <c r="S321" i="7" s="1"/>
  <c r="R445" i="7"/>
  <c r="R455" i="7" s="1"/>
  <c r="S445" i="7"/>
  <c r="T311" i="7"/>
  <c r="T445" i="7"/>
  <c r="U311" i="7"/>
  <c r="U321" i="7" s="1"/>
  <c r="U445" i="7"/>
  <c r="U455" i="7" s="1"/>
  <c r="V311" i="7"/>
  <c r="V445" i="7"/>
  <c r="V455" i="7" s="1"/>
  <c r="W311" i="7"/>
  <c r="W321" i="7" s="1"/>
  <c r="W445" i="7"/>
  <c r="W455" i="7" s="1"/>
  <c r="X311" i="7"/>
  <c r="X445" i="7"/>
  <c r="X455" i="7" s="1"/>
  <c r="Y311" i="7"/>
  <c r="Y321" i="7" s="1"/>
  <c r="Y445" i="7"/>
  <c r="Y455" i="7" s="1"/>
  <c r="Z311" i="7"/>
  <c r="Z445" i="7"/>
  <c r="Z455" i="7" s="1"/>
  <c r="AA311" i="7"/>
  <c r="AA321" i="7" s="1"/>
  <c r="AB311" i="7"/>
  <c r="AB321" i="7" s="1"/>
  <c r="AA445" i="7"/>
  <c r="AC311" i="7"/>
  <c r="AC321" i="7" s="1"/>
  <c r="AB445" i="7"/>
  <c r="AB455" i="7" s="1"/>
  <c r="AC445" i="7"/>
  <c r="AC455" i="7" s="1"/>
  <c r="AD311" i="7"/>
  <c r="AE311" i="7"/>
  <c r="AE321" i="7" s="1"/>
  <c r="AD445" i="7"/>
  <c r="AD455" i="7" s="1"/>
  <c r="AF311" i="7"/>
  <c r="AF321" i="7" s="1"/>
  <c r="AE445" i="7"/>
  <c r="AG311" i="7"/>
  <c r="AF445" i="7"/>
  <c r="AF455" i="7" s="1"/>
  <c r="AG445" i="7"/>
  <c r="AG455" i="7" s="1"/>
  <c r="AH311" i="7"/>
  <c r="AH445" i="7"/>
  <c r="AH455" i="7" s="1"/>
  <c r="AI311" i="7"/>
  <c r="AI321" i="7" s="1"/>
  <c r="AJ311" i="7"/>
  <c r="AJ321" i="7" s="1"/>
  <c r="AI445" i="7"/>
  <c r="AK311" i="7"/>
  <c r="AK321" i="7" s="1"/>
  <c r="AJ445" i="7"/>
  <c r="AK445" i="7"/>
  <c r="AK455" i="7" s="1"/>
  <c r="AL311" i="7"/>
  <c r="AM311" i="7"/>
  <c r="AM321" i="7" s="1"/>
  <c r="AL445" i="7"/>
  <c r="AL455" i="7" s="1"/>
  <c r="AM445" i="7"/>
  <c r="AM455" i="7" s="1"/>
  <c r="AN311" i="7"/>
  <c r="AO311" i="7"/>
  <c r="AO321" i="7" s="1"/>
  <c r="AN445" i="7"/>
  <c r="AN455" i="7" s="1"/>
  <c r="AP471" i="7"/>
  <c r="AP468" i="7"/>
  <c r="AP480" i="7" s="1"/>
  <c r="B480" i="7" s="1"/>
  <c r="AP346" i="7"/>
  <c r="B346" i="7" s="1"/>
  <c r="AP467" i="7"/>
  <c r="AP479" i="7" s="1"/>
  <c r="B479" i="7" s="1"/>
  <c r="AP345" i="7"/>
  <c r="B345" i="7" s="1"/>
  <c r="AP285" i="7"/>
  <c r="AP460" i="7"/>
  <c r="AP472" i="7" s="1"/>
  <c r="B472" i="7" s="1"/>
  <c r="AP338" i="7"/>
  <c r="B338" i="7" s="1"/>
  <c r="AP411" i="7"/>
  <c r="AP423" i="7" s="1"/>
  <c r="B423" i="7" s="1"/>
  <c r="AP289" i="7"/>
  <c r="B289" i="7" s="1"/>
  <c r="AP463" i="7"/>
  <c r="AP475" i="7" s="1"/>
  <c r="B475" i="7" s="1"/>
  <c r="AP341" i="7"/>
  <c r="B341" i="7" s="1"/>
  <c r="AO445" i="7"/>
  <c r="AO455" i="7" s="1"/>
  <c r="AP414" i="7"/>
  <c r="AP426" i="7" s="1"/>
  <c r="B426" i="7" s="1"/>
  <c r="AP292" i="7"/>
  <c r="B292" i="7" s="1"/>
  <c r="AP435" i="7"/>
  <c r="AP447" i="7" s="1"/>
  <c r="B447" i="7" s="1"/>
  <c r="AP313" i="7"/>
  <c r="B313" i="7" s="1"/>
  <c r="AP413" i="7"/>
  <c r="AP425" i="7" s="1"/>
  <c r="B425" i="7" s="1"/>
  <c r="AP291" i="7"/>
  <c r="AO419" i="7"/>
  <c r="AO429" i="7" s="1"/>
  <c r="AO660" i="7"/>
  <c r="AO632" i="7" s="1"/>
  <c r="AO70" i="7" s="1"/>
  <c r="AO86" i="7"/>
  <c r="AO87" i="7" s="1"/>
  <c r="AP540" i="7"/>
  <c r="AP542" i="7" s="1"/>
  <c r="Q68" i="7"/>
  <c r="T68" i="7"/>
  <c r="P68" i="7"/>
  <c r="S68" i="7"/>
  <c r="R68" i="7"/>
  <c r="AP440" i="7"/>
  <c r="AP452" i="7" s="1"/>
  <c r="B452" i="7" s="1"/>
  <c r="AP415" i="7"/>
  <c r="AP427" i="7" s="1"/>
  <c r="B427" i="7" s="1"/>
  <c r="AP410" i="7"/>
  <c r="AP660" i="7"/>
  <c r="AP632" i="7" s="1"/>
  <c r="AP70" i="7" s="1"/>
  <c r="AJ660" i="7"/>
  <c r="AJ632" i="7" s="1"/>
  <c r="AJ70" i="7" s="1"/>
  <c r="AH660" i="7"/>
  <c r="AH632" i="7" s="1"/>
  <c r="AH70" i="7" s="1"/>
  <c r="AK660" i="7"/>
  <c r="AK632" i="7" s="1"/>
  <c r="AK70" i="7" s="1"/>
  <c r="AL660" i="7"/>
  <c r="AL632" i="7" s="1"/>
  <c r="AL70" i="7" s="1"/>
  <c r="AG660" i="7"/>
  <c r="AG632" i="7" s="1"/>
  <c r="AG70" i="7" s="1"/>
  <c r="AA660" i="7"/>
  <c r="AA632" i="7" s="1"/>
  <c r="AA70" i="7" s="1"/>
  <c r="AN660" i="7"/>
  <c r="AN632" i="7" s="1"/>
  <c r="AN70" i="7" s="1"/>
  <c r="AI660" i="7"/>
  <c r="AI632" i="7" s="1"/>
  <c r="AI70" i="7" s="1"/>
  <c r="AP461" i="7"/>
  <c r="AF660" i="7"/>
  <c r="AF632" i="7" s="1"/>
  <c r="AF70" i="7" s="1"/>
  <c r="AC660" i="7"/>
  <c r="AC632" i="7" s="1"/>
  <c r="AC70" i="7" s="1"/>
  <c r="Z660" i="7"/>
  <c r="Z632" i="7" s="1"/>
  <c r="Z70" i="7" s="1"/>
  <c r="W660" i="7"/>
  <c r="W632" i="7" s="1"/>
  <c r="W70" i="7" s="1"/>
  <c r="AP438" i="7"/>
  <c r="AP434" i="7"/>
  <c r="AP466" i="7"/>
  <c r="X660" i="7"/>
  <c r="X632" i="7" s="1"/>
  <c r="X70" i="7" s="1"/>
  <c r="B342" i="7"/>
  <c r="AD660" i="7"/>
  <c r="AD632" i="7" s="1"/>
  <c r="AD70" i="7" s="1"/>
  <c r="AP408" i="7"/>
  <c r="AB660" i="7"/>
  <c r="AB632" i="7" s="1"/>
  <c r="AB70" i="7" s="1"/>
  <c r="B340" i="7"/>
  <c r="AP437" i="7"/>
  <c r="AE660" i="7"/>
  <c r="AE632" i="7" s="1"/>
  <c r="AE70" i="7" s="1"/>
  <c r="Y660" i="7"/>
  <c r="Y632" i="7" s="1"/>
  <c r="Y70" i="7" s="1"/>
  <c r="O68" i="7"/>
  <c r="B655" i="7"/>
  <c r="B587" i="7"/>
  <c r="B654" i="7"/>
  <c r="B659" i="7"/>
  <c r="B658" i="7"/>
  <c r="B652" i="7"/>
  <c r="B657" i="7"/>
  <c r="B653" i="7"/>
  <c r="B656" i="7"/>
  <c r="B651" i="7"/>
  <c r="B588" i="7"/>
  <c r="B619" i="7"/>
  <c r="B620" i="7"/>
  <c r="AP68" i="7"/>
  <c r="B589" i="7"/>
  <c r="D650" i="7"/>
  <c r="D660" i="7" s="1"/>
  <c r="D632" i="7" s="1"/>
  <c r="D70" i="7" s="1"/>
  <c r="C650" i="7"/>
  <c r="E650" i="7"/>
  <c r="E660" i="7" s="1"/>
  <c r="E632" i="7" s="1"/>
  <c r="E70" i="7" s="1"/>
  <c r="F650" i="7"/>
  <c r="F660" i="7" s="1"/>
  <c r="F632" i="7" s="1"/>
  <c r="F70" i="7" s="1"/>
  <c r="G650" i="7"/>
  <c r="G660" i="7" s="1"/>
  <c r="G632" i="7" s="1"/>
  <c r="G70" i="7" s="1"/>
  <c r="H650" i="7"/>
  <c r="H660" i="7" s="1"/>
  <c r="H632" i="7" s="1"/>
  <c r="H70" i="7" s="1"/>
  <c r="I650" i="7"/>
  <c r="I660" i="7" s="1"/>
  <c r="I632" i="7" s="1"/>
  <c r="I70" i="7" s="1"/>
  <c r="J650" i="7"/>
  <c r="J660" i="7" s="1"/>
  <c r="J632" i="7" s="1"/>
  <c r="J70" i="7" s="1"/>
  <c r="K650" i="7"/>
  <c r="K660" i="7" s="1"/>
  <c r="K632" i="7" s="1"/>
  <c r="K70" i="7" s="1"/>
  <c r="L650" i="7"/>
  <c r="L660" i="7" s="1"/>
  <c r="L632" i="7" s="1"/>
  <c r="L70" i="7" s="1"/>
  <c r="M650" i="7"/>
  <c r="M660" i="7" s="1"/>
  <c r="M632" i="7" s="1"/>
  <c r="M70" i="7" s="1"/>
  <c r="N650" i="7"/>
  <c r="N660" i="7" s="1"/>
  <c r="N632" i="7" s="1"/>
  <c r="N70" i="7" s="1"/>
  <c r="O650" i="7"/>
  <c r="O660" i="7" s="1"/>
  <c r="O632" i="7" s="1"/>
  <c r="O70" i="7" s="1"/>
  <c r="P650" i="7"/>
  <c r="P660" i="7" s="1"/>
  <c r="P632" i="7" s="1"/>
  <c r="P70" i="7" s="1"/>
  <c r="Q650" i="7"/>
  <c r="Q660" i="7" s="1"/>
  <c r="Q632" i="7" s="1"/>
  <c r="Q70" i="7" s="1"/>
  <c r="R650" i="7"/>
  <c r="R660" i="7" s="1"/>
  <c r="R632" i="7" s="1"/>
  <c r="R70" i="7" s="1"/>
  <c r="S650" i="7"/>
  <c r="S660" i="7" s="1"/>
  <c r="S632" i="7" s="1"/>
  <c r="S70" i="7" s="1"/>
  <c r="T650" i="7"/>
  <c r="T660" i="7" s="1"/>
  <c r="T632" i="7" s="1"/>
  <c r="T70" i="7" s="1"/>
  <c r="U650" i="7"/>
  <c r="U660" i="7" s="1"/>
  <c r="U632" i="7" s="1"/>
  <c r="U70" i="7" s="1"/>
  <c r="V650" i="7"/>
  <c r="V660" i="7" s="1"/>
  <c r="V632" i="7" s="1"/>
  <c r="V70" i="7" s="1"/>
  <c r="I481" i="7"/>
  <c r="O481" i="7"/>
  <c r="D347" i="7"/>
  <c r="E347" i="7"/>
  <c r="O347" i="7"/>
  <c r="P347" i="7"/>
  <c r="K481" i="7"/>
  <c r="L481" i="7"/>
  <c r="P481" i="7"/>
  <c r="S481" i="7"/>
  <c r="H347" i="7"/>
  <c r="R347" i="7"/>
  <c r="V347" i="7"/>
  <c r="X347" i="7"/>
  <c r="Y481" i="7"/>
  <c r="Z481" i="7"/>
  <c r="AA481" i="7"/>
  <c r="AD347" i="7"/>
  <c r="AF347" i="7"/>
  <c r="AH347" i="7"/>
  <c r="AI347" i="7"/>
  <c r="AI481" i="7"/>
  <c r="AL347" i="7"/>
  <c r="AM481" i="7"/>
  <c r="AP628" i="7"/>
  <c r="AP600" i="7" s="1"/>
  <c r="AP69" i="7" s="1"/>
  <c r="B339" i="7"/>
  <c r="B293" i="7"/>
  <c r="AP76" i="7"/>
  <c r="B320" i="7"/>
  <c r="B454" i="7"/>
  <c r="B318" i="7"/>
  <c r="B312" i="7"/>
  <c r="D618" i="7"/>
  <c r="D628" i="7" s="1"/>
  <c r="D600" i="7" s="1"/>
  <c r="D69" i="7" s="1"/>
  <c r="C618" i="7"/>
  <c r="E618" i="7"/>
  <c r="E628" i="7" s="1"/>
  <c r="E600" i="7" s="1"/>
  <c r="E69" i="7" s="1"/>
  <c r="F618" i="7"/>
  <c r="F628" i="7" s="1"/>
  <c r="F600" i="7" s="1"/>
  <c r="F69" i="7" s="1"/>
  <c r="G618" i="7"/>
  <c r="G628" i="7" s="1"/>
  <c r="G600" i="7" s="1"/>
  <c r="G69" i="7" s="1"/>
  <c r="H618" i="7"/>
  <c r="H628" i="7" s="1"/>
  <c r="H600" i="7" s="1"/>
  <c r="H69" i="7" s="1"/>
  <c r="I618" i="7"/>
  <c r="I628" i="7" s="1"/>
  <c r="I600" i="7" s="1"/>
  <c r="I69" i="7" s="1"/>
  <c r="J618" i="7"/>
  <c r="J628" i="7" s="1"/>
  <c r="J600" i="7" s="1"/>
  <c r="J69" i="7" s="1"/>
  <c r="K618" i="7"/>
  <c r="K628" i="7" s="1"/>
  <c r="K600" i="7" s="1"/>
  <c r="K69" i="7" s="1"/>
  <c r="L618" i="7"/>
  <c r="L628" i="7" s="1"/>
  <c r="L600" i="7" s="1"/>
  <c r="L69" i="7" s="1"/>
  <c r="M618" i="7"/>
  <c r="M628" i="7" s="1"/>
  <c r="M600" i="7" s="1"/>
  <c r="N618" i="7"/>
  <c r="N628" i="7" s="1"/>
  <c r="N600" i="7" s="1"/>
  <c r="O618" i="7"/>
  <c r="O628" i="7" s="1"/>
  <c r="O600" i="7" s="1"/>
  <c r="P618" i="7"/>
  <c r="P628" i="7" s="1"/>
  <c r="P600" i="7" s="1"/>
  <c r="Q618" i="7"/>
  <c r="Q628" i="7" s="1"/>
  <c r="Q600" i="7" s="1"/>
  <c r="T455" i="7"/>
  <c r="V321" i="7"/>
  <c r="E455" i="7"/>
  <c r="F455" i="7"/>
  <c r="O455" i="7"/>
  <c r="S455" i="7"/>
  <c r="L321" i="7"/>
  <c r="N321" i="7"/>
  <c r="P321" i="7"/>
  <c r="J455" i="7"/>
  <c r="K455" i="7"/>
  <c r="Q455" i="7"/>
  <c r="F321" i="7"/>
  <c r="J321" i="7"/>
  <c r="T321" i="7"/>
  <c r="X321" i="7"/>
  <c r="Z321" i="7"/>
  <c r="AA455" i="7"/>
  <c r="AD321" i="7"/>
  <c r="AE455" i="7"/>
  <c r="AG321" i="7"/>
  <c r="AH321" i="7"/>
  <c r="AI455" i="7"/>
  <c r="AJ455" i="7"/>
  <c r="AL321" i="7"/>
  <c r="AN321" i="7"/>
  <c r="D586" i="7"/>
  <c r="D596" i="7" s="1"/>
  <c r="D568" i="7" s="1"/>
  <c r="C586" i="7"/>
  <c r="E586" i="7"/>
  <c r="E596" i="7" s="1"/>
  <c r="E568" i="7" s="1"/>
  <c r="F586" i="7"/>
  <c r="F596" i="7" s="1"/>
  <c r="F568" i="7" s="1"/>
  <c r="G586" i="7"/>
  <c r="G596" i="7" s="1"/>
  <c r="G568" i="7" s="1"/>
  <c r="H586" i="7"/>
  <c r="H596" i="7" s="1"/>
  <c r="H568" i="7" s="1"/>
  <c r="I586" i="7"/>
  <c r="I596" i="7" s="1"/>
  <c r="I568" i="7" s="1"/>
  <c r="J586" i="7"/>
  <c r="J596" i="7" s="1"/>
  <c r="J568" i="7" s="1"/>
  <c r="K586" i="7"/>
  <c r="K596" i="7" s="1"/>
  <c r="K568" i="7" s="1"/>
  <c r="L586" i="7"/>
  <c r="L596" i="7" s="1"/>
  <c r="L568" i="7" s="1"/>
  <c r="M586" i="7"/>
  <c r="M596" i="7" s="1"/>
  <c r="M568" i="7" s="1"/>
  <c r="N586" i="7"/>
  <c r="N596" i="7" s="1"/>
  <c r="N568" i="7" s="1"/>
  <c r="G429" i="7"/>
  <c r="L295" i="7"/>
  <c r="M295" i="7"/>
  <c r="E295" i="7"/>
  <c r="F295" i="7"/>
  <c r="Q295" i="7"/>
  <c r="AA429" i="7"/>
  <c r="AB429" i="7"/>
  <c r="AF295" i="7"/>
  <c r="AG429" i="7"/>
  <c r="AM429" i="7"/>
  <c r="B315" i="7"/>
  <c r="B344" i="7"/>
  <c r="B476" i="7"/>
  <c r="B316" i="7"/>
  <c r="B288" i="7"/>
  <c r="B286" i="7"/>
  <c r="P547" i="7" l="1"/>
  <c r="V547" i="7"/>
  <c r="U547" i="7"/>
  <c r="Q547" i="7"/>
  <c r="AP449" i="7"/>
  <c r="B449" i="7" s="1"/>
  <c r="AP450" i="7"/>
  <c r="B450" i="7" s="1"/>
  <c r="AP422" i="7"/>
  <c r="B422" i="7" s="1"/>
  <c r="AP478" i="7"/>
  <c r="B478" i="7" s="1"/>
  <c r="AP473" i="7"/>
  <c r="B473" i="7" s="1"/>
  <c r="AP446" i="7"/>
  <c r="B446" i="7" s="1"/>
  <c r="AP420" i="7"/>
  <c r="B420" i="7" s="1"/>
  <c r="AP86" i="7"/>
  <c r="AP87" i="7" s="1"/>
  <c r="S547" i="7"/>
  <c r="T547" i="7"/>
  <c r="R547" i="7"/>
  <c r="AP321" i="7"/>
  <c r="AP347" i="7"/>
  <c r="B317" i="7"/>
  <c r="AP295" i="7"/>
  <c r="B291" i="7"/>
  <c r="O547" i="7"/>
  <c r="L547" i="7"/>
  <c r="J547" i="7"/>
  <c r="H547" i="7"/>
  <c r="F547" i="7"/>
  <c r="N68" i="7"/>
  <c r="N547" i="7"/>
  <c r="M68" i="7"/>
  <c r="M547" i="7"/>
  <c r="K547" i="7"/>
  <c r="I547" i="7"/>
  <c r="G547" i="7"/>
  <c r="E547" i="7"/>
  <c r="D547" i="7"/>
  <c r="P69" i="7"/>
  <c r="N69" i="7"/>
  <c r="Q69" i="7"/>
  <c r="O69" i="7"/>
  <c r="M69" i="7"/>
  <c r="K68" i="7"/>
  <c r="I68" i="7"/>
  <c r="G68" i="7"/>
  <c r="E68" i="7"/>
  <c r="D68" i="7"/>
  <c r="L68" i="7"/>
  <c r="J68" i="7"/>
  <c r="H68" i="7"/>
  <c r="F68" i="7"/>
  <c r="B586" i="7"/>
  <c r="C596" i="7"/>
  <c r="C568" i="7" s="1"/>
  <c r="B445" i="7"/>
  <c r="C455" i="7"/>
  <c r="B618" i="7"/>
  <c r="C628" i="7"/>
  <c r="C600" i="7" s="1"/>
  <c r="C660" i="7"/>
  <c r="C632" i="7" s="1"/>
  <c r="B650" i="7"/>
  <c r="C295" i="7"/>
  <c r="B285" i="7"/>
  <c r="C429" i="7"/>
  <c r="B419" i="7"/>
  <c r="C321" i="7"/>
  <c r="B311" i="7"/>
  <c r="C347" i="7"/>
  <c r="B337" i="7"/>
  <c r="B471" i="7"/>
  <c r="C481" i="7"/>
  <c r="AP455" i="7" l="1"/>
  <c r="AP429" i="7"/>
  <c r="AP481" i="7"/>
  <c r="C547" i="7"/>
  <c r="C70" i="7"/>
  <c r="C634" i="7"/>
  <c r="D631" i="7" s="1"/>
  <c r="D634" i="7" s="1"/>
  <c r="E631" i="7" s="1"/>
  <c r="E634" i="7" s="1"/>
  <c r="F631" i="7" s="1"/>
  <c r="F634" i="7" s="1"/>
  <c r="G631" i="7" s="1"/>
  <c r="G634" i="7" s="1"/>
  <c r="H631" i="7" s="1"/>
  <c r="H634" i="7" s="1"/>
  <c r="I631" i="7" s="1"/>
  <c r="I634" i="7" s="1"/>
  <c r="J631" i="7" s="1"/>
  <c r="J634" i="7" s="1"/>
  <c r="K631" i="7" s="1"/>
  <c r="K634" i="7" s="1"/>
  <c r="L631" i="7" s="1"/>
  <c r="L634" i="7" s="1"/>
  <c r="M631" i="7" s="1"/>
  <c r="M634" i="7" s="1"/>
  <c r="N631" i="7" s="1"/>
  <c r="N634" i="7" s="1"/>
  <c r="O631" i="7" s="1"/>
  <c r="O634" i="7" s="1"/>
  <c r="P631" i="7" s="1"/>
  <c r="P634" i="7" s="1"/>
  <c r="Q631" i="7" s="1"/>
  <c r="Q634" i="7" s="1"/>
  <c r="R631" i="7" s="1"/>
  <c r="R634" i="7" s="1"/>
  <c r="S631" i="7" s="1"/>
  <c r="S634" i="7" s="1"/>
  <c r="T631" i="7" s="1"/>
  <c r="T634" i="7" s="1"/>
  <c r="U631" i="7" s="1"/>
  <c r="U634" i="7" s="1"/>
  <c r="V631" i="7" s="1"/>
  <c r="V634" i="7" s="1"/>
  <c r="W631" i="7" s="1"/>
  <c r="W634" i="7" s="1"/>
  <c r="X631" i="7" s="1"/>
  <c r="X634" i="7" s="1"/>
  <c r="Y631" i="7" s="1"/>
  <c r="Y634" i="7" s="1"/>
  <c r="Z631" i="7" s="1"/>
  <c r="Z634" i="7" s="1"/>
  <c r="AA631" i="7" s="1"/>
  <c r="AA634" i="7" s="1"/>
  <c r="AB631" i="7" s="1"/>
  <c r="AB634" i="7" s="1"/>
  <c r="AC631" i="7" s="1"/>
  <c r="AC634" i="7" s="1"/>
  <c r="AD631" i="7" s="1"/>
  <c r="AD634" i="7" s="1"/>
  <c r="AE631" i="7" s="1"/>
  <c r="AE634" i="7" s="1"/>
  <c r="AF631" i="7" s="1"/>
  <c r="AF634" i="7" s="1"/>
  <c r="AG631" i="7" s="1"/>
  <c r="AG634" i="7" s="1"/>
  <c r="AH631" i="7" s="1"/>
  <c r="AH634" i="7" s="1"/>
  <c r="AI631" i="7" s="1"/>
  <c r="AI634" i="7" s="1"/>
  <c r="AJ631" i="7" s="1"/>
  <c r="AJ634" i="7" s="1"/>
  <c r="AK631" i="7" s="1"/>
  <c r="AK634" i="7" s="1"/>
  <c r="AL631" i="7" s="1"/>
  <c r="AL634" i="7" s="1"/>
  <c r="AM631" i="7" s="1"/>
  <c r="AM634" i="7" s="1"/>
  <c r="AN631" i="7" s="1"/>
  <c r="AN634" i="7" s="1"/>
  <c r="AO631" i="7" s="1"/>
  <c r="AO634" i="7" s="1"/>
  <c r="AP631" i="7" s="1"/>
  <c r="AP634" i="7" s="1"/>
  <c r="C69" i="7"/>
  <c r="C602" i="7"/>
  <c r="D599" i="7" s="1"/>
  <c r="D602" i="7" s="1"/>
  <c r="E599" i="7" s="1"/>
  <c r="E602" i="7" s="1"/>
  <c r="F599" i="7" s="1"/>
  <c r="F602" i="7" s="1"/>
  <c r="G599" i="7" s="1"/>
  <c r="G602" i="7" s="1"/>
  <c r="H599" i="7" s="1"/>
  <c r="H602" i="7" s="1"/>
  <c r="I599" i="7" s="1"/>
  <c r="I602" i="7" s="1"/>
  <c r="J599" i="7" s="1"/>
  <c r="J602" i="7" s="1"/>
  <c r="K599" i="7" s="1"/>
  <c r="K602" i="7" s="1"/>
  <c r="L599" i="7" s="1"/>
  <c r="L602" i="7" s="1"/>
  <c r="M599" i="7" s="1"/>
  <c r="M602" i="7" s="1"/>
  <c r="N599" i="7" s="1"/>
  <c r="N602" i="7" s="1"/>
  <c r="O599" i="7" s="1"/>
  <c r="O602" i="7" s="1"/>
  <c r="P599" i="7" s="1"/>
  <c r="P602" i="7" s="1"/>
  <c r="Q599" i="7" s="1"/>
  <c r="Q602" i="7" s="1"/>
  <c r="R599" i="7" s="1"/>
  <c r="R602" i="7" s="1"/>
  <c r="S599" i="7" s="1"/>
  <c r="S602" i="7" s="1"/>
  <c r="T599" i="7" s="1"/>
  <c r="T602" i="7" s="1"/>
  <c r="U599" i="7" s="1"/>
  <c r="U602" i="7" s="1"/>
  <c r="V599" i="7" s="1"/>
  <c r="V602" i="7" s="1"/>
  <c r="W599" i="7" s="1"/>
  <c r="W602" i="7" s="1"/>
  <c r="X599" i="7" s="1"/>
  <c r="X602" i="7" s="1"/>
  <c r="Y599" i="7" s="1"/>
  <c r="Y602" i="7" s="1"/>
  <c r="Z599" i="7" s="1"/>
  <c r="Z602" i="7" s="1"/>
  <c r="AA599" i="7" s="1"/>
  <c r="AA602" i="7" s="1"/>
  <c r="AB599" i="7" s="1"/>
  <c r="AB602" i="7" s="1"/>
  <c r="AC599" i="7" s="1"/>
  <c r="AC602" i="7" s="1"/>
  <c r="AD599" i="7" s="1"/>
  <c r="AD602" i="7" s="1"/>
  <c r="AE599" i="7" s="1"/>
  <c r="AE602" i="7" s="1"/>
  <c r="AF599" i="7" s="1"/>
  <c r="AF602" i="7" s="1"/>
  <c r="AG599" i="7" s="1"/>
  <c r="AG602" i="7" s="1"/>
  <c r="AH599" i="7" s="1"/>
  <c r="AH602" i="7" s="1"/>
  <c r="AI599" i="7" s="1"/>
  <c r="AI602" i="7" s="1"/>
  <c r="AJ599" i="7" s="1"/>
  <c r="AJ602" i="7" s="1"/>
  <c r="AK599" i="7" s="1"/>
  <c r="AK602" i="7" s="1"/>
  <c r="AL599" i="7" s="1"/>
  <c r="AL602" i="7" s="1"/>
  <c r="AM599" i="7" s="1"/>
  <c r="AM602" i="7" s="1"/>
  <c r="AN599" i="7" s="1"/>
  <c r="AN602" i="7" s="1"/>
  <c r="AO599" i="7" s="1"/>
  <c r="AO602" i="7" s="1"/>
  <c r="AP599" i="7" s="1"/>
  <c r="AP602" i="7" s="1"/>
  <c r="C68" i="7"/>
  <c r="C570" i="7"/>
  <c r="D567" i="7" s="1"/>
  <c r="D570" i="7" s="1"/>
  <c r="E567" i="7" s="1"/>
  <c r="E570" i="7" s="1"/>
  <c r="F567" i="7" s="1"/>
  <c r="F570" i="7" s="1"/>
  <c r="G567" i="7" s="1"/>
  <c r="G570" i="7" s="1"/>
  <c r="H567" i="7" s="1"/>
  <c r="H570" i="7" s="1"/>
  <c r="I567" i="7" s="1"/>
  <c r="I570" i="7" s="1"/>
  <c r="J567" i="7" s="1"/>
  <c r="J570" i="7" s="1"/>
  <c r="K567" i="7" s="1"/>
  <c r="K570" i="7" s="1"/>
  <c r="L567" i="7" s="1"/>
  <c r="L570" i="7" s="1"/>
  <c r="M567" i="7" l="1"/>
  <c r="M570" i="7" s="1"/>
  <c r="N567" i="7" l="1"/>
  <c r="N570" i="7" s="1"/>
  <c r="AO533" i="7" l="1"/>
  <c r="AO534" i="7" s="1"/>
  <c r="AO17" i="7" s="1"/>
  <c r="AO529" i="7"/>
  <c r="AO530" i="7" s="1"/>
  <c r="AO494" i="7"/>
  <c r="AO495" i="7" s="1"/>
  <c r="AO110" i="7" s="1"/>
  <c r="AO525" i="7"/>
  <c r="AO526" i="7" s="1"/>
  <c r="AO521" i="7"/>
  <c r="AO522" i="7" s="1"/>
  <c r="AO488" i="7"/>
  <c r="AO489" i="7" s="1"/>
  <c r="AO109" i="7" s="1"/>
  <c r="AO32" i="7"/>
  <c r="AO34" i="7" s="1"/>
  <c r="AO41" i="7" s="1"/>
  <c r="AN529" i="7"/>
  <c r="AN530" i="7" s="1"/>
  <c r="AN494" i="7"/>
  <c r="AN495" i="7" s="1"/>
  <c r="AN110" i="7" s="1"/>
  <c r="AN533" i="7"/>
  <c r="AN534" i="7" s="1"/>
  <c r="AN17" i="7" s="1"/>
  <c r="AN521" i="7"/>
  <c r="AN522" i="7" s="1"/>
  <c r="AN488" i="7"/>
  <c r="AN489" i="7" s="1"/>
  <c r="AN109" i="7" s="1"/>
  <c r="AN525" i="7"/>
  <c r="AN526" i="7" s="1"/>
  <c r="AN32" i="7"/>
  <c r="AN34" i="7" s="1"/>
  <c r="AN41" i="7" s="1"/>
  <c r="AM525" i="7"/>
  <c r="AM526" i="7" s="1"/>
  <c r="AM521" i="7"/>
  <c r="AM522" i="7" s="1"/>
  <c r="AM488" i="7"/>
  <c r="AM489" i="7" s="1"/>
  <c r="AM109" i="7" s="1"/>
  <c r="AM32" i="7"/>
  <c r="AM34" i="7" s="1"/>
  <c r="AM41" i="7" s="1"/>
  <c r="AM533" i="7"/>
  <c r="AM534" i="7" s="1"/>
  <c r="AM17" i="7" s="1"/>
  <c r="AM529" i="7"/>
  <c r="AM530" i="7" s="1"/>
  <c r="AM494" i="7"/>
  <c r="AM495" i="7" s="1"/>
  <c r="AM110" i="7" s="1"/>
  <c r="AL529" i="7"/>
  <c r="AL530" i="7" s="1"/>
  <c r="AL494" i="7"/>
  <c r="AL495" i="7" s="1"/>
  <c r="AL110" i="7" s="1"/>
  <c r="AL533" i="7"/>
  <c r="AL534" i="7" s="1"/>
  <c r="AL17" i="7" s="1"/>
  <c r="AL521" i="7"/>
  <c r="AL522" i="7" s="1"/>
  <c r="AL488" i="7"/>
  <c r="AL489" i="7" s="1"/>
  <c r="AL109" i="7" s="1"/>
  <c r="AL525" i="7"/>
  <c r="AL526" i="7" s="1"/>
  <c r="AL32" i="7"/>
  <c r="AL34" i="7" s="1"/>
  <c r="AL41" i="7" s="1"/>
  <c r="AK533" i="7"/>
  <c r="AK534" i="7" s="1"/>
  <c r="AK17" i="7" s="1"/>
  <c r="AK529" i="7"/>
  <c r="AK530" i="7" s="1"/>
  <c r="AK525" i="7"/>
  <c r="AK526" i="7" s="1"/>
  <c r="AK521" i="7"/>
  <c r="AK522" i="7" s="1"/>
  <c r="AK488" i="7"/>
  <c r="AK489" i="7" s="1"/>
  <c r="AK109" i="7" s="1"/>
  <c r="AK32" i="7"/>
  <c r="AK34" i="7" s="1"/>
  <c r="AK41" i="7" s="1"/>
  <c r="AK494" i="7"/>
  <c r="AK495" i="7" s="1"/>
  <c r="AK110" i="7" s="1"/>
  <c r="AJ521" i="7"/>
  <c r="AJ522" i="7" s="1"/>
  <c r="AJ488" i="7"/>
  <c r="AJ489" i="7" s="1"/>
  <c r="AJ109" i="7" s="1"/>
  <c r="AJ525" i="7"/>
  <c r="AJ526" i="7" s="1"/>
  <c r="AJ32" i="7"/>
  <c r="AJ34" i="7" s="1"/>
  <c r="AJ41" i="7" s="1"/>
  <c r="AJ529" i="7"/>
  <c r="AJ530" i="7" s="1"/>
  <c r="AJ494" i="7"/>
  <c r="AJ495" i="7" s="1"/>
  <c r="AJ110" i="7" s="1"/>
  <c r="AJ533" i="7"/>
  <c r="AJ534" i="7" s="1"/>
  <c r="AJ17" i="7" s="1"/>
  <c r="AH521" i="7"/>
  <c r="AH522" i="7" s="1"/>
  <c r="AH488" i="7"/>
  <c r="AH489" i="7" s="1"/>
  <c r="AH109" i="7" s="1"/>
  <c r="AH525" i="7"/>
  <c r="AH526" i="7" s="1"/>
  <c r="AH32" i="7"/>
  <c r="AH34" i="7" s="1"/>
  <c r="AH41" i="7" s="1"/>
  <c r="AH529" i="7"/>
  <c r="AH530" i="7" s="1"/>
  <c r="AH494" i="7"/>
  <c r="AH495" i="7" s="1"/>
  <c r="AH110" i="7" s="1"/>
  <c r="AH533" i="7"/>
  <c r="AH534" i="7" s="1"/>
  <c r="AH17" i="7" s="1"/>
  <c r="AG525" i="7"/>
  <c r="AG526" i="7" s="1"/>
  <c r="AG521" i="7"/>
  <c r="AG522" i="7" s="1"/>
  <c r="AG488" i="7"/>
  <c r="AG489" i="7" s="1"/>
  <c r="AG109" i="7" s="1"/>
  <c r="AG32" i="7"/>
  <c r="AG34" i="7" s="1"/>
  <c r="AG41" i="7" s="1"/>
  <c r="AG533" i="7"/>
  <c r="AG534" i="7" s="1"/>
  <c r="AG17" i="7" s="1"/>
  <c r="AG529" i="7"/>
  <c r="AG530" i="7" s="1"/>
  <c r="AG494" i="7"/>
  <c r="AG495" i="7" s="1"/>
  <c r="AG110" i="7" s="1"/>
  <c r="AP529" i="7"/>
  <c r="AP530" i="7" s="1"/>
  <c r="AP494" i="7"/>
  <c r="AP495" i="7" s="1"/>
  <c r="AP110" i="7" s="1"/>
  <c r="AP533" i="7"/>
  <c r="AP534" i="7" s="1"/>
  <c r="AP17" i="7" s="1"/>
  <c r="AP521" i="7"/>
  <c r="AP522" i="7" s="1"/>
  <c r="AP488" i="7"/>
  <c r="AP489" i="7" s="1"/>
  <c r="AP109" i="7" s="1"/>
  <c r="AP525" i="7"/>
  <c r="AP526" i="7" s="1"/>
  <c r="AP32" i="7"/>
  <c r="AP34" i="7" s="1"/>
  <c r="AP41" i="7" s="1"/>
  <c r="AI525" i="7"/>
  <c r="AI526" i="7" s="1"/>
  <c r="AI488" i="7"/>
  <c r="AI489" i="7" s="1"/>
  <c r="AI109" i="7" s="1"/>
  <c r="AI533" i="7"/>
  <c r="AI534" i="7" s="1"/>
  <c r="AI17" i="7" s="1"/>
  <c r="AI529" i="7"/>
  <c r="AI530" i="7" s="1"/>
  <c r="AI494" i="7"/>
  <c r="AI495" i="7" s="1"/>
  <c r="AI110" i="7" s="1"/>
  <c r="AI521" i="7"/>
  <c r="AI522" i="7" s="1"/>
  <c r="AI32" i="7"/>
  <c r="AI34" i="7" s="1"/>
  <c r="AI41" i="7" s="1"/>
  <c r="C521" i="7"/>
  <c r="C522" i="7" s="1"/>
  <c r="C32" i="7"/>
  <c r="C34" i="7" s="1"/>
  <c r="C41" i="7" s="1"/>
  <c r="C529" i="7"/>
  <c r="C530" i="7" s="1"/>
  <c r="C129" i="7"/>
  <c r="C525" i="7"/>
  <c r="C526" i="7" s="1"/>
  <c r="C488" i="7"/>
  <c r="C489" i="7" s="1"/>
  <c r="C109" i="7" s="1"/>
  <c r="C533" i="7"/>
  <c r="C534" i="7" s="1"/>
  <c r="C17" i="7" s="1"/>
  <c r="C18" i="7" s="1"/>
  <c r="C20" i="7" s="1"/>
  <c r="C494" i="7"/>
  <c r="C495" i="7" s="1"/>
  <c r="C110" i="7" s="1"/>
  <c r="G533" i="7"/>
  <c r="G534" i="7" s="1"/>
  <c r="G17" i="7" s="1"/>
  <c r="G494" i="7"/>
  <c r="G495" i="7" s="1"/>
  <c r="G110" i="7" s="1"/>
  <c r="G521" i="7"/>
  <c r="G522" i="7" s="1"/>
  <c r="G32" i="7"/>
  <c r="G34" i="7" s="1"/>
  <c r="G41" i="7" s="1"/>
  <c r="G529" i="7"/>
  <c r="G530" i="7" s="1"/>
  <c r="G129" i="7"/>
  <c r="G525" i="7"/>
  <c r="G526" i="7" s="1"/>
  <c r="G488" i="7"/>
  <c r="G489" i="7" s="1"/>
  <c r="G109" i="7" s="1"/>
  <c r="K533" i="7"/>
  <c r="K534" i="7" s="1"/>
  <c r="K17" i="7" s="1"/>
  <c r="K494" i="7"/>
  <c r="K495" i="7" s="1"/>
  <c r="K110" i="7" s="1"/>
  <c r="K488" i="7"/>
  <c r="K489" i="7" s="1"/>
  <c r="K109" i="7" s="1"/>
  <c r="K521" i="7"/>
  <c r="K522" i="7" s="1"/>
  <c r="K529" i="7"/>
  <c r="K530" i="7" s="1"/>
  <c r="K129" i="7"/>
  <c r="K525" i="7"/>
  <c r="K526" i="7" s="1"/>
  <c r="K32" i="7"/>
  <c r="K34" i="7" s="1"/>
  <c r="K41" i="7" s="1"/>
  <c r="O533" i="7"/>
  <c r="O534" i="7" s="1"/>
  <c r="O17" i="7" s="1"/>
  <c r="O129" i="7"/>
  <c r="O521" i="7"/>
  <c r="O522" i="7" s="1"/>
  <c r="O32" i="7"/>
  <c r="O34" i="7" s="1"/>
  <c r="O41" i="7" s="1"/>
  <c r="O529" i="7"/>
  <c r="O530" i="7" s="1"/>
  <c r="O525" i="7"/>
  <c r="O526" i="7" s="1"/>
  <c r="O488" i="7"/>
  <c r="O489" i="7" s="1"/>
  <c r="O109" i="7" s="1"/>
  <c r="O494" i="7"/>
  <c r="O495" i="7" s="1"/>
  <c r="O110" i="7" s="1"/>
  <c r="S525" i="7"/>
  <c r="S526" i="7" s="1"/>
  <c r="S488" i="7"/>
  <c r="S489" i="7" s="1"/>
  <c r="S109" i="7" s="1"/>
  <c r="S533" i="7"/>
  <c r="S534" i="7" s="1"/>
  <c r="S17" i="7" s="1"/>
  <c r="S494" i="7"/>
  <c r="S495" i="7" s="1"/>
  <c r="S110" i="7" s="1"/>
  <c r="S521" i="7"/>
  <c r="S522" i="7" s="1"/>
  <c r="S32" i="7"/>
  <c r="S34" i="7" s="1"/>
  <c r="S41" i="7" s="1"/>
  <c r="S529" i="7"/>
  <c r="S530" i="7" s="1"/>
  <c r="S129" i="7"/>
  <c r="W525" i="7"/>
  <c r="W526" i="7" s="1"/>
  <c r="W488" i="7"/>
  <c r="W489" i="7" s="1"/>
  <c r="W109" i="7" s="1"/>
  <c r="W533" i="7"/>
  <c r="W534" i="7" s="1"/>
  <c r="W17" i="7" s="1"/>
  <c r="W494" i="7"/>
  <c r="W495" i="7" s="1"/>
  <c r="W110" i="7" s="1"/>
  <c r="W521" i="7"/>
  <c r="W522" i="7" s="1"/>
  <c r="W32" i="7"/>
  <c r="W34" i="7" s="1"/>
  <c r="W41" i="7" s="1"/>
  <c r="W529" i="7"/>
  <c r="W530" i="7" s="1"/>
  <c r="W129" i="7"/>
  <c r="AA525" i="7"/>
  <c r="AA526" i="7" s="1"/>
  <c r="AA488" i="7"/>
  <c r="AA489" i="7" s="1"/>
  <c r="AA109" i="7" s="1"/>
  <c r="AA533" i="7"/>
  <c r="AA534" i="7" s="1"/>
  <c r="AA17" i="7" s="1"/>
  <c r="AA494" i="7"/>
  <c r="AA495" i="7" s="1"/>
  <c r="AA110" i="7" s="1"/>
  <c r="AA521" i="7"/>
  <c r="AA522" i="7" s="1"/>
  <c r="AA32" i="7"/>
  <c r="AA34" i="7" s="1"/>
  <c r="AA41" i="7" s="1"/>
  <c r="AA529" i="7"/>
  <c r="AA530" i="7" s="1"/>
  <c r="AA129" i="7"/>
  <c r="AE533" i="7"/>
  <c r="AE534" i="7" s="1"/>
  <c r="AE17" i="7" s="1"/>
  <c r="AE494" i="7"/>
  <c r="AE495" i="7" s="1"/>
  <c r="AE110" i="7" s="1"/>
  <c r="AE521" i="7"/>
  <c r="AE522" i="7" s="1"/>
  <c r="AE32" i="7"/>
  <c r="AE34" i="7" s="1"/>
  <c r="AE41" i="7" s="1"/>
  <c r="AE529" i="7"/>
  <c r="AE530" i="7" s="1"/>
  <c r="AE525" i="7"/>
  <c r="AE526" i="7" s="1"/>
  <c r="AE488" i="7"/>
  <c r="AE489" i="7" s="1"/>
  <c r="AE109" i="7" s="1"/>
  <c r="F529" i="7"/>
  <c r="F530" i="7" s="1"/>
  <c r="F533" i="7"/>
  <c r="F534" i="7" s="1"/>
  <c r="F17" i="7" s="1"/>
  <c r="F488" i="7"/>
  <c r="F489" i="7" s="1"/>
  <c r="F109" i="7" s="1"/>
  <c r="F32" i="7"/>
  <c r="F34" i="7" s="1"/>
  <c r="F41" i="7" s="1"/>
  <c r="F494" i="7"/>
  <c r="F495" i="7" s="1"/>
  <c r="F110" i="7" s="1"/>
  <c r="F129" i="7"/>
  <c r="F521" i="7"/>
  <c r="F522" i="7" s="1"/>
  <c r="F525" i="7"/>
  <c r="F526" i="7" s="1"/>
  <c r="J488" i="7"/>
  <c r="J489" i="7" s="1"/>
  <c r="J109" i="7" s="1"/>
  <c r="J32" i="7"/>
  <c r="J34" i="7" s="1"/>
  <c r="J41" i="7" s="1"/>
  <c r="J494" i="7"/>
  <c r="J495" i="7" s="1"/>
  <c r="J110" i="7" s="1"/>
  <c r="J129" i="7"/>
  <c r="J521" i="7"/>
  <c r="J522" i="7" s="1"/>
  <c r="J525" i="7"/>
  <c r="J526" i="7" s="1"/>
  <c r="J529" i="7"/>
  <c r="J530" i="7" s="1"/>
  <c r="J533" i="7"/>
  <c r="J534" i="7" s="1"/>
  <c r="J17" i="7" s="1"/>
  <c r="N488" i="7"/>
  <c r="N489" i="7" s="1"/>
  <c r="N109" i="7" s="1"/>
  <c r="N32" i="7"/>
  <c r="N34" i="7" s="1"/>
  <c r="N41" i="7" s="1"/>
  <c r="N494" i="7"/>
  <c r="N495" i="7" s="1"/>
  <c r="N110" i="7" s="1"/>
  <c r="N129" i="7"/>
  <c r="N521" i="7"/>
  <c r="N522" i="7" s="1"/>
  <c r="N525" i="7"/>
  <c r="N526" i="7" s="1"/>
  <c r="N529" i="7"/>
  <c r="N530" i="7" s="1"/>
  <c r="N533" i="7"/>
  <c r="N534" i="7" s="1"/>
  <c r="N17" i="7" s="1"/>
  <c r="R521" i="7"/>
  <c r="R522" i="7" s="1"/>
  <c r="R525" i="7"/>
  <c r="R526" i="7" s="1"/>
  <c r="R529" i="7"/>
  <c r="R530" i="7" s="1"/>
  <c r="R129" i="7"/>
  <c r="R533" i="7"/>
  <c r="R534" i="7" s="1"/>
  <c r="R17" i="7" s="1"/>
  <c r="R488" i="7"/>
  <c r="R489" i="7" s="1"/>
  <c r="R109" i="7" s="1"/>
  <c r="R32" i="7"/>
  <c r="R34" i="7" s="1"/>
  <c r="R41" i="7" s="1"/>
  <c r="R494" i="7"/>
  <c r="R495" i="7" s="1"/>
  <c r="R110" i="7" s="1"/>
  <c r="V494" i="7"/>
  <c r="V495" i="7" s="1"/>
  <c r="V110" i="7" s="1"/>
  <c r="V488" i="7"/>
  <c r="V489" i="7" s="1"/>
  <c r="V109" i="7" s="1"/>
  <c r="V32" i="7"/>
  <c r="V34" i="7" s="1"/>
  <c r="V41" i="7" s="1"/>
  <c r="V529" i="7"/>
  <c r="V530" i="7" s="1"/>
  <c r="V533" i="7"/>
  <c r="V534" i="7" s="1"/>
  <c r="V17" i="7" s="1"/>
  <c r="V521" i="7"/>
  <c r="V522" i="7" s="1"/>
  <c r="V525" i="7"/>
  <c r="V526" i="7" s="1"/>
  <c r="V129" i="7"/>
  <c r="Z494" i="7"/>
  <c r="Z495" i="7" s="1"/>
  <c r="Z110" i="7" s="1"/>
  <c r="Z521" i="7"/>
  <c r="Z522" i="7" s="1"/>
  <c r="Z525" i="7"/>
  <c r="Z526" i="7" s="1"/>
  <c r="Z533" i="7"/>
  <c r="Z534" i="7" s="1"/>
  <c r="Z17" i="7" s="1"/>
  <c r="Z529" i="7"/>
  <c r="Z530" i="7" s="1"/>
  <c r="Z488" i="7"/>
  <c r="Z489" i="7" s="1"/>
  <c r="Z109" i="7" s="1"/>
  <c r="Z32" i="7"/>
  <c r="Z34" i="7" s="1"/>
  <c r="Z41" i="7" s="1"/>
  <c r="Z129" i="7"/>
  <c r="AD488" i="7"/>
  <c r="AD489" i="7" s="1"/>
  <c r="AD109" i="7" s="1"/>
  <c r="AD32" i="7"/>
  <c r="AD34" i="7" s="1"/>
  <c r="AD41" i="7" s="1"/>
  <c r="AD494" i="7"/>
  <c r="AD495" i="7" s="1"/>
  <c r="AD110" i="7" s="1"/>
  <c r="AD521" i="7"/>
  <c r="AD522" i="7" s="1"/>
  <c r="AD525" i="7"/>
  <c r="AD526" i="7" s="1"/>
  <c r="AD529" i="7"/>
  <c r="AD530" i="7" s="1"/>
  <c r="AD533" i="7"/>
  <c r="AD534" i="7" s="1"/>
  <c r="AD17" i="7" s="1"/>
  <c r="E533" i="7"/>
  <c r="E534" i="7" s="1"/>
  <c r="E17" i="7" s="1"/>
  <c r="E494" i="7"/>
  <c r="E495" i="7" s="1"/>
  <c r="E110" i="7" s="1"/>
  <c r="E521" i="7"/>
  <c r="E522" i="7" s="1"/>
  <c r="E32" i="7"/>
  <c r="E34" i="7" s="1"/>
  <c r="E41" i="7" s="1"/>
  <c r="E529" i="7"/>
  <c r="E530" i="7" s="1"/>
  <c r="E129" i="7"/>
  <c r="E525" i="7"/>
  <c r="E526" i="7" s="1"/>
  <c r="E488" i="7"/>
  <c r="E489" i="7" s="1"/>
  <c r="E109" i="7" s="1"/>
  <c r="I525" i="7"/>
  <c r="I526" i="7" s="1"/>
  <c r="I488" i="7"/>
  <c r="I489" i="7" s="1"/>
  <c r="I109" i="7" s="1"/>
  <c r="I533" i="7"/>
  <c r="I534" i="7" s="1"/>
  <c r="I17" i="7" s="1"/>
  <c r="I494" i="7"/>
  <c r="I495" i="7" s="1"/>
  <c r="I110" i="7" s="1"/>
  <c r="I521" i="7"/>
  <c r="I522" i="7" s="1"/>
  <c r="I32" i="7"/>
  <c r="I34" i="7" s="1"/>
  <c r="I41" i="7" s="1"/>
  <c r="I529" i="7"/>
  <c r="I530" i="7" s="1"/>
  <c r="I129" i="7"/>
  <c r="M533" i="7"/>
  <c r="M534" i="7" s="1"/>
  <c r="M17" i="7" s="1"/>
  <c r="M525" i="7"/>
  <c r="M526" i="7" s="1"/>
  <c r="M488" i="7"/>
  <c r="M489" i="7" s="1"/>
  <c r="M109" i="7" s="1"/>
  <c r="M529" i="7"/>
  <c r="M530" i="7" s="1"/>
  <c r="M494" i="7"/>
  <c r="M495" i="7" s="1"/>
  <c r="M110" i="7" s="1"/>
  <c r="M521" i="7"/>
  <c r="M522" i="7" s="1"/>
  <c r="M32" i="7"/>
  <c r="M34" i="7" s="1"/>
  <c r="M41" i="7" s="1"/>
  <c r="M129" i="7"/>
  <c r="Q533" i="7"/>
  <c r="Q534" i="7" s="1"/>
  <c r="Q17" i="7" s="1"/>
  <c r="Q494" i="7"/>
  <c r="Q495" i="7" s="1"/>
  <c r="Q110" i="7" s="1"/>
  <c r="Q521" i="7"/>
  <c r="Q522" i="7" s="1"/>
  <c r="Q32" i="7"/>
  <c r="Q34" i="7" s="1"/>
  <c r="Q41" i="7" s="1"/>
  <c r="Q529" i="7"/>
  <c r="Q530" i="7" s="1"/>
  <c r="Q129" i="7"/>
  <c r="Q525" i="7"/>
  <c r="Q526" i="7" s="1"/>
  <c r="Q488" i="7"/>
  <c r="Q489" i="7" s="1"/>
  <c r="Q109" i="7" s="1"/>
  <c r="U533" i="7"/>
  <c r="U534" i="7" s="1"/>
  <c r="U17" i="7" s="1"/>
  <c r="U494" i="7"/>
  <c r="U495" i="7" s="1"/>
  <c r="U110" i="7" s="1"/>
  <c r="U525" i="7"/>
  <c r="U526" i="7" s="1"/>
  <c r="U32" i="7"/>
  <c r="U34" i="7" s="1"/>
  <c r="U41" i="7" s="1"/>
  <c r="U529" i="7"/>
  <c r="U530" i="7" s="1"/>
  <c r="U129" i="7"/>
  <c r="U488" i="7"/>
  <c r="U489" i="7" s="1"/>
  <c r="U109" i="7" s="1"/>
  <c r="U521" i="7"/>
  <c r="U522" i="7" s="1"/>
  <c r="Y533" i="7"/>
  <c r="Y534" i="7" s="1"/>
  <c r="Y17" i="7" s="1"/>
  <c r="Y494" i="7"/>
  <c r="Y495" i="7" s="1"/>
  <c r="Y110" i="7" s="1"/>
  <c r="Y521" i="7"/>
  <c r="Y522" i="7" s="1"/>
  <c r="Y32" i="7"/>
  <c r="Y34" i="7" s="1"/>
  <c r="Y41" i="7" s="1"/>
  <c r="Y529" i="7"/>
  <c r="Y530" i="7" s="1"/>
  <c r="Y129" i="7"/>
  <c r="Y525" i="7"/>
  <c r="Y526" i="7" s="1"/>
  <c r="Y488" i="7"/>
  <c r="Y489" i="7" s="1"/>
  <c r="Y109" i="7" s="1"/>
  <c r="AC533" i="7"/>
  <c r="AC534" i="7" s="1"/>
  <c r="AC17" i="7" s="1"/>
  <c r="AC494" i="7"/>
  <c r="AC495" i="7" s="1"/>
  <c r="AC110" i="7" s="1"/>
  <c r="AC521" i="7"/>
  <c r="AC522" i="7" s="1"/>
  <c r="AC32" i="7"/>
  <c r="AC34" i="7" s="1"/>
  <c r="AC41" i="7" s="1"/>
  <c r="AC529" i="7"/>
  <c r="AC530" i="7" s="1"/>
  <c r="AC525" i="7"/>
  <c r="AC526" i="7" s="1"/>
  <c r="AC488" i="7"/>
  <c r="AC489" i="7" s="1"/>
  <c r="AC109" i="7" s="1"/>
  <c r="D529" i="7"/>
  <c r="D530" i="7" s="1"/>
  <c r="D533" i="7"/>
  <c r="D534" i="7" s="1"/>
  <c r="D17" i="7" s="1"/>
  <c r="D488" i="7"/>
  <c r="D489" i="7" s="1"/>
  <c r="D109" i="7" s="1"/>
  <c r="D32" i="7"/>
  <c r="D34" i="7" s="1"/>
  <c r="D41" i="7" s="1"/>
  <c r="D494" i="7"/>
  <c r="D495" i="7" s="1"/>
  <c r="D110" i="7" s="1"/>
  <c r="D129" i="7"/>
  <c r="D521" i="7"/>
  <c r="D522" i="7" s="1"/>
  <c r="D525" i="7"/>
  <c r="D526" i="7" s="1"/>
  <c r="H488" i="7"/>
  <c r="H489" i="7" s="1"/>
  <c r="H109" i="7" s="1"/>
  <c r="H32" i="7"/>
  <c r="H34" i="7" s="1"/>
  <c r="H41" i="7" s="1"/>
  <c r="H521" i="7"/>
  <c r="H522" i="7" s="1"/>
  <c r="H525" i="7"/>
  <c r="H526" i="7" s="1"/>
  <c r="H529" i="7"/>
  <c r="H530" i="7" s="1"/>
  <c r="H533" i="7"/>
  <c r="H534" i="7" s="1"/>
  <c r="H17" i="7" s="1"/>
  <c r="H129" i="7"/>
  <c r="H494" i="7"/>
  <c r="H495" i="7" s="1"/>
  <c r="H110" i="7" s="1"/>
  <c r="L488" i="7"/>
  <c r="L489" i="7" s="1"/>
  <c r="L109" i="7" s="1"/>
  <c r="L32" i="7"/>
  <c r="L34" i="7" s="1"/>
  <c r="L41" i="7" s="1"/>
  <c r="L494" i="7"/>
  <c r="L495" i="7" s="1"/>
  <c r="L110" i="7" s="1"/>
  <c r="L129" i="7"/>
  <c r="L521" i="7"/>
  <c r="L522" i="7" s="1"/>
  <c r="L525" i="7"/>
  <c r="L526" i="7" s="1"/>
  <c r="L529" i="7"/>
  <c r="L530" i="7" s="1"/>
  <c r="L533" i="7"/>
  <c r="L534" i="7" s="1"/>
  <c r="L17" i="7" s="1"/>
  <c r="P488" i="7"/>
  <c r="P489" i="7" s="1"/>
  <c r="P109" i="7" s="1"/>
  <c r="P32" i="7"/>
  <c r="P34" i="7" s="1"/>
  <c r="P41" i="7" s="1"/>
  <c r="P494" i="7"/>
  <c r="P495" i="7" s="1"/>
  <c r="P110" i="7" s="1"/>
  <c r="P129" i="7"/>
  <c r="P521" i="7"/>
  <c r="P522" i="7" s="1"/>
  <c r="P525" i="7"/>
  <c r="P526" i="7" s="1"/>
  <c r="P529" i="7"/>
  <c r="P530" i="7" s="1"/>
  <c r="P533" i="7"/>
  <c r="P534" i="7" s="1"/>
  <c r="P17" i="7" s="1"/>
  <c r="T529" i="7"/>
  <c r="T530" i="7" s="1"/>
  <c r="T533" i="7"/>
  <c r="T534" i="7" s="1"/>
  <c r="T17" i="7" s="1"/>
  <c r="T525" i="7"/>
  <c r="T526" i="7" s="1"/>
  <c r="T488" i="7"/>
  <c r="T489" i="7" s="1"/>
  <c r="T109" i="7" s="1"/>
  <c r="T494" i="7"/>
  <c r="T495" i="7" s="1"/>
  <c r="T110" i="7" s="1"/>
  <c r="T129" i="7"/>
  <c r="T521" i="7"/>
  <c r="T522" i="7" s="1"/>
  <c r="T32" i="7"/>
  <c r="T34" i="7" s="1"/>
  <c r="T41" i="7" s="1"/>
  <c r="X488" i="7"/>
  <c r="X489" i="7" s="1"/>
  <c r="X109" i="7" s="1"/>
  <c r="X32" i="7"/>
  <c r="X34" i="7" s="1"/>
  <c r="X41" i="7" s="1"/>
  <c r="X494" i="7"/>
  <c r="X495" i="7" s="1"/>
  <c r="X110" i="7" s="1"/>
  <c r="X129" i="7"/>
  <c r="X521" i="7"/>
  <c r="X522" i="7" s="1"/>
  <c r="X525" i="7"/>
  <c r="X526" i="7" s="1"/>
  <c r="X529" i="7"/>
  <c r="X530" i="7" s="1"/>
  <c r="X533" i="7"/>
  <c r="X534" i="7" s="1"/>
  <c r="X17" i="7" s="1"/>
  <c r="AB529" i="7"/>
  <c r="AB530" i="7" s="1"/>
  <c r="AB533" i="7"/>
  <c r="AB534" i="7" s="1"/>
  <c r="AB17" i="7" s="1"/>
  <c r="AB525" i="7"/>
  <c r="AB526" i="7" s="1"/>
  <c r="AB521" i="7"/>
  <c r="AB522" i="7" s="1"/>
  <c r="AB494" i="7"/>
  <c r="AB495" i="7" s="1"/>
  <c r="AB110" i="7" s="1"/>
  <c r="AB488" i="7"/>
  <c r="AB489" i="7" s="1"/>
  <c r="AB109" i="7" s="1"/>
  <c r="AB32" i="7"/>
  <c r="AB34" i="7" s="1"/>
  <c r="AB41" i="7" s="1"/>
  <c r="AF488" i="7"/>
  <c r="AF489" i="7" s="1"/>
  <c r="AF109" i="7" s="1"/>
  <c r="AF32" i="7"/>
  <c r="AF34" i="7" s="1"/>
  <c r="AF41" i="7" s="1"/>
  <c r="AF494" i="7"/>
  <c r="AF495" i="7" s="1"/>
  <c r="AF110" i="7" s="1"/>
  <c r="AF521" i="7"/>
  <c r="AF522" i="7" s="1"/>
  <c r="AF525" i="7"/>
  <c r="AF526" i="7" s="1"/>
  <c r="AF529" i="7"/>
  <c r="AF530" i="7" s="1"/>
  <c r="AF533" i="7"/>
  <c r="AF534" i="7" s="1"/>
  <c r="AF17" i="7" s="1"/>
  <c r="O567" i="7"/>
  <c r="O570" i="7" s="1"/>
  <c r="C536" i="7" l="1"/>
  <c r="B132" i="7"/>
  <c r="B136" i="7" s="1"/>
  <c r="AB208" i="7"/>
  <c r="AB169" i="7"/>
  <c r="AB52" i="7"/>
  <c r="X207" i="7"/>
  <c r="X168" i="7"/>
  <c r="X51" i="7"/>
  <c r="T205" i="7"/>
  <c r="T49" i="7"/>
  <c r="T166" i="7"/>
  <c r="T206" i="7"/>
  <c r="T167" i="7"/>
  <c r="T50" i="7"/>
  <c r="P205" i="7"/>
  <c r="P166" i="7"/>
  <c r="P49" i="7"/>
  <c r="L206" i="7"/>
  <c r="L167" i="7"/>
  <c r="L50" i="7"/>
  <c r="H205" i="7"/>
  <c r="H166" i="7"/>
  <c r="H49" i="7"/>
  <c r="D205" i="7"/>
  <c r="D49" i="7"/>
  <c r="D166" i="7"/>
  <c r="AC208" i="7"/>
  <c r="AC169" i="7"/>
  <c r="AC52" i="7"/>
  <c r="Y207" i="7"/>
  <c r="Y168" i="7"/>
  <c r="Y51" i="7"/>
  <c r="Q206" i="7"/>
  <c r="Q50" i="7"/>
  <c r="Q167" i="7"/>
  <c r="Q205" i="7"/>
  <c r="Q166" i="7"/>
  <c r="Q49" i="7"/>
  <c r="M208" i="7"/>
  <c r="M169" i="7"/>
  <c r="M52" i="7"/>
  <c r="I205" i="7"/>
  <c r="I166" i="7"/>
  <c r="I49" i="7"/>
  <c r="AD208" i="7"/>
  <c r="AD169" i="7"/>
  <c r="AD52" i="7"/>
  <c r="Z207" i="7"/>
  <c r="Z168" i="7"/>
  <c r="Z51" i="7"/>
  <c r="V208" i="7"/>
  <c r="V169" i="7"/>
  <c r="V52" i="7"/>
  <c r="R207" i="7"/>
  <c r="R51" i="7"/>
  <c r="R168" i="7"/>
  <c r="N208" i="7"/>
  <c r="N169" i="7"/>
  <c r="N52" i="7"/>
  <c r="J205" i="7"/>
  <c r="J49" i="7"/>
  <c r="J166" i="7"/>
  <c r="F208" i="7"/>
  <c r="F169" i="7"/>
  <c r="F52" i="7"/>
  <c r="AA207" i="7"/>
  <c r="AA168" i="7"/>
  <c r="AA51" i="7"/>
  <c r="W206" i="7"/>
  <c r="W167" i="7"/>
  <c r="W50" i="7"/>
  <c r="S205" i="7"/>
  <c r="S166" i="7"/>
  <c r="S49" i="7"/>
  <c r="O206" i="7"/>
  <c r="O167" i="7"/>
  <c r="O50" i="7"/>
  <c r="O205" i="7"/>
  <c r="O49" i="7"/>
  <c r="O166" i="7"/>
  <c r="K206" i="7"/>
  <c r="K50" i="7"/>
  <c r="K167" i="7"/>
  <c r="G208" i="7"/>
  <c r="G169" i="7"/>
  <c r="G52" i="7"/>
  <c r="AI208" i="7"/>
  <c r="AI169" i="7"/>
  <c r="AI52" i="7"/>
  <c r="AP206" i="7"/>
  <c r="AP167" i="7"/>
  <c r="AP50" i="7"/>
  <c r="AG208" i="7"/>
  <c r="AG169" i="7"/>
  <c r="AG52" i="7"/>
  <c r="AG206" i="7"/>
  <c r="AG167" i="7"/>
  <c r="AG50" i="7"/>
  <c r="AJ208" i="7"/>
  <c r="AJ169" i="7"/>
  <c r="AJ52" i="7"/>
  <c r="AJ206" i="7"/>
  <c r="AJ167" i="7"/>
  <c r="AJ50" i="7"/>
  <c r="AK206" i="7"/>
  <c r="AK50" i="7"/>
  <c r="AK167" i="7"/>
  <c r="AL207" i="7"/>
  <c r="AL168" i="7"/>
  <c r="AL51" i="7"/>
  <c r="AM207" i="7"/>
  <c r="AM168" i="7"/>
  <c r="AM51" i="7"/>
  <c r="AM205" i="7"/>
  <c r="AM166" i="7"/>
  <c r="AM49" i="7"/>
  <c r="AN208" i="7"/>
  <c r="AN169" i="7"/>
  <c r="AN52" i="7"/>
  <c r="AB205" i="7"/>
  <c r="AB166" i="7"/>
  <c r="AB49" i="7"/>
  <c r="P208" i="7"/>
  <c r="P169" i="7"/>
  <c r="P52" i="7"/>
  <c r="L205" i="7"/>
  <c r="L49" i="7"/>
  <c r="L166" i="7"/>
  <c r="H208" i="7"/>
  <c r="H169" i="7"/>
  <c r="H52" i="7"/>
  <c r="AC206" i="7"/>
  <c r="AC50" i="7"/>
  <c r="AC167" i="7"/>
  <c r="AC205" i="7"/>
  <c r="AC166" i="7"/>
  <c r="AC49" i="7"/>
  <c r="Y208" i="7"/>
  <c r="Y169" i="7"/>
  <c r="Y52" i="7"/>
  <c r="U207" i="7"/>
  <c r="U168" i="7"/>
  <c r="U51" i="7"/>
  <c r="M207" i="7"/>
  <c r="M168" i="7"/>
  <c r="M51" i="7"/>
  <c r="I206" i="7"/>
  <c r="I50" i="7"/>
  <c r="I167" i="7"/>
  <c r="E207" i="7"/>
  <c r="E168" i="7"/>
  <c r="E51" i="7"/>
  <c r="AD207" i="7"/>
  <c r="AD168" i="7"/>
  <c r="AD51" i="7"/>
  <c r="Z208" i="7"/>
  <c r="Z169" i="7"/>
  <c r="Z52" i="7"/>
  <c r="V207" i="7"/>
  <c r="V168" i="7"/>
  <c r="V51" i="7"/>
  <c r="R206" i="7"/>
  <c r="R167" i="7"/>
  <c r="R50" i="7"/>
  <c r="N207" i="7"/>
  <c r="N51" i="7"/>
  <c r="N168" i="7"/>
  <c r="J208" i="7"/>
  <c r="J169" i="7"/>
  <c r="J52" i="7"/>
  <c r="F206" i="7"/>
  <c r="F167" i="7"/>
  <c r="F50" i="7"/>
  <c r="F207" i="7"/>
  <c r="F51" i="7"/>
  <c r="F168" i="7"/>
  <c r="AE207" i="7"/>
  <c r="AE168" i="7"/>
  <c r="AE51" i="7"/>
  <c r="AA208" i="7"/>
  <c r="AA169" i="7"/>
  <c r="AA52" i="7"/>
  <c r="W207" i="7"/>
  <c r="W168" i="7"/>
  <c r="W51" i="7"/>
  <c r="S206" i="7"/>
  <c r="S167" i="7"/>
  <c r="S50" i="7"/>
  <c r="O207" i="7"/>
  <c r="O168" i="7"/>
  <c r="O51" i="7"/>
  <c r="G206" i="7"/>
  <c r="G167" i="7"/>
  <c r="G50" i="7"/>
  <c r="G205" i="7"/>
  <c r="G49" i="7"/>
  <c r="G166" i="7"/>
  <c r="C206" i="7"/>
  <c r="C167" i="7"/>
  <c r="C50" i="7"/>
  <c r="C205" i="7"/>
  <c r="C166" i="7"/>
  <c r="C49" i="7"/>
  <c r="AP208" i="7"/>
  <c r="AP169" i="7"/>
  <c r="AP52" i="7"/>
  <c r="AH207" i="7"/>
  <c r="AH168" i="7"/>
  <c r="AH51" i="7"/>
  <c r="AH205" i="7"/>
  <c r="AH49" i="7"/>
  <c r="AH166" i="7"/>
  <c r="AL206" i="7"/>
  <c r="AL167" i="7"/>
  <c r="AL50" i="7"/>
  <c r="AM208" i="7"/>
  <c r="AM169" i="7"/>
  <c r="AM52" i="7"/>
  <c r="AM206" i="7"/>
  <c r="AM167" i="7"/>
  <c r="AM50" i="7"/>
  <c r="AN205" i="7"/>
  <c r="AN166" i="7"/>
  <c r="AN49" i="7"/>
  <c r="AO205" i="7"/>
  <c r="AO166" i="7"/>
  <c r="AO49" i="7"/>
  <c r="X206" i="7"/>
  <c r="X167" i="7"/>
  <c r="X50" i="7"/>
  <c r="D208" i="7"/>
  <c r="D169" i="7"/>
  <c r="D52" i="7"/>
  <c r="Y206" i="7"/>
  <c r="Y50" i="7"/>
  <c r="Y167" i="7"/>
  <c r="Y205" i="7"/>
  <c r="Y166" i="7"/>
  <c r="Y49" i="7"/>
  <c r="U205" i="7"/>
  <c r="U166" i="7"/>
  <c r="U49" i="7"/>
  <c r="U208" i="7"/>
  <c r="U169" i="7"/>
  <c r="U52" i="7"/>
  <c r="Q207" i="7"/>
  <c r="Q168" i="7"/>
  <c r="Q51" i="7"/>
  <c r="M205" i="7"/>
  <c r="M166" i="7"/>
  <c r="M49" i="7"/>
  <c r="I207" i="7"/>
  <c r="I168" i="7"/>
  <c r="I51" i="7"/>
  <c r="E208" i="7"/>
  <c r="E169" i="7"/>
  <c r="E52" i="7"/>
  <c r="AD206" i="7"/>
  <c r="AD167" i="7"/>
  <c r="AD50" i="7"/>
  <c r="Z206" i="7"/>
  <c r="Z167" i="7"/>
  <c r="Z50" i="7"/>
  <c r="V206" i="7"/>
  <c r="V167" i="7"/>
  <c r="V50" i="7"/>
  <c r="R208" i="7"/>
  <c r="R169" i="7"/>
  <c r="R52" i="7"/>
  <c r="R205" i="7"/>
  <c r="R49" i="7"/>
  <c r="R166" i="7"/>
  <c r="N206" i="7"/>
  <c r="N167" i="7"/>
  <c r="N50" i="7"/>
  <c r="J207" i="7"/>
  <c r="J168" i="7"/>
  <c r="J51" i="7"/>
  <c r="F205" i="7"/>
  <c r="F49" i="7"/>
  <c r="F166" i="7"/>
  <c r="AE208" i="7"/>
  <c r="AE169" i="7"/>
  <c r="AE52" i="7"/>
  <c r="AA205" i="7"/>
  <c r="AA166" i="7"/>
  <c r="AA49" i="7"/>
  <c r="W208" i="7"/>
  <c r="W169" i="7"/>
  <c r="W52" i="7"/>
  <c r="S207" i="7"/>
  <c r="S168" i="7"/>
  <c r="S51" i="7"/>
  <c r="O208" i="7"/>
  <c r="O169" i="7"/>
  <c r="O52" i="7"/>
  <c r="K207" i="7"/>
  <c r="K168" i="7"/>
  <c r="K51" i="7"/>
  <c r="AI206" i="7"/>
  <c r="AI167" i="7"/>
  <c r="AI50" i="7"/>
  <c r="AP205" i="7"/>
  <c r="AP166" i="7"/>
  <c r="AP49" i="7"/>
  <c r="AJ207" i="7"/>
  <c r="AJ168" i="7"/>
  <c r="AJ51" i="7"/>
  <c r="AJ205" i="7"/>
  <c r="AJ49" i="7"/>
  <c r="AJ166" i="7"/>
  <c r="AK207" i="7"/>
  <c r="AK168" i="7"/>
  <c r="AK51" i="7"/>
  <c r="AL208" i="7"/>
  <c r="AL169" i="7"/>
  <c r="AL52" i="7"/>
  <c r="AN207" i="7"/>
  <c r="AN168" i="7"/>
  <c r="AN51" i="7"/>
  <c r="AO206" i="7"/>
  <c r="AO167" i="7"/>
  <c r="AO50" i="7"/>
  <c r="AO207" i="7"/>
  <c r="AO168" i="7"/>
  <c r="AO51" i="7"/>
  <c r="AF205" i="7"/>
  <c r="AF166" i="7"/>
  <c r="AF49" i="7"/>
  <c r="AF208" i="7"/>
  <c r="AF169" i="7"/>
  <c r="AF52" i="7"/>
  <c r="AB207" i="7"/>
  <c r="AB168" i="7"/>
  <c r="AB51" i="7"/>
  <c r="AF207" i="7"/>
  <c r="AF168" i="7"/>
  <c r="AF51" i="7"/>
  <c r="AB206" i="7"/>
  <c r="AB167" i="7"/>
  <c r="AB50" i="7"/>
  <c r="X205" i="7"/>
  <c r="X166" i="7"/>
  <c r="X49" i="7"/>
  <c r="T208" i="7"/>
  <c r="T169" i="7"/>
  <c r="T52" i="7"/>
  <c r="P207" i="7"/>
  <c r="P168" i="7"/>
  <c r="P51" i="7"/>
  <c r="L208" i="7"/>
  <c r="L169" i="7"/>
  <c r="L52" i="7"/>
  <c r="H207" i="7"/>
  <c r="H168" i="7"/>
  <c r="H51" i="7"/>
  <c r="AF206" i="7"/>
  <c r="AF167" i="7"/>
  <c r="AF50" i="7"/>
  <c r="X208" i="7"/>
  <c r="X169" i="7"/>
  <c r="X52" i="7"/>
  <c r="T207" i="7"/>
  <c r="T168" i="7"/>
  <c r="T51" i="7"/>
  <c r="P206" i="7"/>
  <c r="P167" i="7"/>
  <c r="P50" i="7"/>
  <c r="L207" i="7"/>
  <c r="L168" i="7"/>
  <c r="L51" i="7"/>
  <c r="H206" i="7"/>
  <c r="H167" i="7"/>
  <c r="H50" i="7"/>
  <c r="D206" i="7"/>
  <c r="D167" i="7"/>
  <c r="D50" i="7"/>
  <c r="D207" i="7"/>
  <c r="D168" i="7"/>
  <c r="D51" i="7"/>
  <c r="AC207" i="7"/>
  <c r="AC168" i="7"/>
  <c r="AC51" i="7"/>
  <c r="U206" i="7"/>
  <c r="U167" i="7"/>
  <c r="U50" i="7"/>
  <c r="Q208" i="7"/>
  <c r="Q169" i="7"/>
  <c r="Q52" i="7"/>
  <c r="M206" i="7"/>
  <c r="M167" i="7"/>
  <c r="M50" i="7"/>
  <c r="I208" i="7"/>
  <c r="I169" i="7"/>
  <c r="I52" i="7"/>
  <c r="E206" i="7"/>
  <c r="E167" i="7"/>
  <c r="E50" i="7"/>
  <c r="E205" i="7"/>
  <c r="E166" i="7"/>
  <c r="E49" i="7"/>
  <c r="AD205" i="7"/>
  <c r="AD166" i="7"/>
  <c r="AD49" i="7"/>
  <c r="Z205" i="7"/>
  <c r="Z166" i="7"/>
  <c r="Z49" i="7"/>
  <c r="V205" i="7"/>
  <c r="V166" i="7"/>
  <c r="V49" i="7"/>
  <c r="N205" i="7"/>
  <c r="N49" i="7"/>
  <c r="N166" i="7"/>
  <c r="J206" i="7"/>
  <c r="J167" i="7"/>
  <c r="J50" i="7"/>
  <c r="AE206" i="7"/>
  <c r="AE167" i="7"/>
  <c r="AE50" i="7"/>
  <c r="AE205" i="7"/>
  <c r="AE166" i="7"/>
  <c r="AE49" i="7"/>
  <c r="AA206" i="7"/>
  <c r="AA50" i="7"/>
  <c r="AA167" i="7"/>
  <c r="W205" i="7"/>
  <c r="W166" i="7"/>
  <c r="W49" i="7"/>
  <c r="S208" i="7"/>
  <c r="S169" i="7"/>
  <c r="S52" i="7"/>
  <c r="K205" i="7"/>
  <c r="K49" i="7"/>
  <c r="K166" i="7"/>
  <c r="K208" i="7"/>
  <c r="K169" i="7"/>
  <c r="K52" i="7"/>
  <c r="G207" i="7"/>
  <c r="G168" i="7"/>
  <c r="G51" i="7"/>
  <c r="C208" i="7"/>
  <c r="C52" i="7"/>
  <c r="C169" i="7"/>
  <c r="C207" i="7"/>
  <c r="C51" i="7"/>
  <c r="C168" i="7"/>
  <c r="AI205" i="7"/>
  <c r="AI166" i="7"/>
  <c r="AI49" i="7"/>
  <c r="AI207" i="7"/>
  <c r="AI168" i="7"/>
  <c r="AI51" i="7"/>
  <c r="AP207" i="7"/>
  <c r="AP168" i="7"/>
  <c r="AP51" i="7"/>
  <c r="AG207" i="7"/>
  <c r="AG168" i="7"/>
  <c r="AG51" i="7"/>
  <c r="AG205" i="7"/>
  <c r="AG166" i="7"/>
  <c r="AG49" i="7"/>
  <c r="AH208" i="7"/>
  <c r="AH169" i="7"/>
  <c r="AH52" i="7"/>
  <c r="AH206" i="7"/>
  <c r="AH167" i="7"/>
  <c r="AH50" i="7"/>
  <c r="AK205" i="7"/>
  <c r="AK166" i="7"/>
  <c r="AK49" i="7"/>
  <c r="AK208" i="7"/>
  <c r="AK169" i="7"/>
  <c r="AK52" i="7"/>
  <c r="AL205" i="7"/>
  <c r="AL166" i="7"/>
  <c r="AL49" i="7"/>
  <c r="AN206" i="7"/>
  <c r="AN167" i="7"/>
  <c r="AN50" i="7"/>
  <c r="AO208" i="7"/>
  <c r="AO169" i="7"/>
  <c r="AO52" i="7"/>
  <c r="AI18" i="7"/>
  <c r="AI536" i="7"/>
  <c r="AI183" i="7"/>
  <c r="AI111" i="7"/>
  <c r="AP183" i="7"/>
  <c r="AP111" i="7"/>
  <c r="AG18" i="7"/>
  <c r="AG536" i="7"/>
  <c r="AH18" i="7"/>
  <c r="AH536" i="7"/>
  <c r="AJ18" i="7"/>
  <c r="AJ536" i="7"/>
  <c r="AK183" i="7"/>
  <c r="AK111" i="7"/>
  <c r="AL183" i="7"/>
  <c r="AL111" i="7"/>
  <c r="AM18" i="7"/>
  <c r="AM536" i="7"/>
  <c r="AN183" i="7"/>
  <c r="AN111" i="7"/>
  <c r="AO183" i="7"/>
  <c r="AO111" i="7"/>
  <c r="AP18" i="7"/>
  <c r="AP536" i="7"/>
  <c r="AG183" i="7"/>
  <c r="AG111" i="7"/>
  <c r="AH183" i="7"/>
  <c r="AH111" i="7"/>
  <c r="AJ183" i="7"/>
  <c r="AJ111" i="7"/>
  <c r="AK18" i="7"/>
  <c r="AK536" i="7"/>
  <c r="AL18" i="7"/>
  <c r="AL536" i="7"/>
  <c r="AM183" i="7"/>
  <c r="AM111" i="7"/>
  <c r="AN18" i="7"/>
  <c r="AN536" i="7"/>
  <c r="AO18" i="7"/>
  <c r="AO536" i="7"/>
  <c r="AB18" i="7"/>
  <c r="AB20" i="7" s="1"/>
  <c r="AB536" i="7"/>
  <c r="T183" i="7"/>
  <c r="T111" i="7"/>
  <c r="L18" i="7"/>
  <c r="L20" i="7" s="1"/>
  <c r="L536" i="7"/>
  <c r="L183" i="7"/>
  <c r="L111" i="7"/>
  <c r="AC18" i="7"/>
  <c r="AC20" i="7" s="1"/>
  <c r="AC536" i="7"/>
  <c r="Y183" i="7"/>
  <c r="Y111" i="7"/>
  <c r="U183" i="7"/>
  <c r="U111" i="7"/>
  <c r="Q183" i="7"/>
  <c r="Q111" i="7"/>
  <c r="E18" i="7"/>
  <c r="E20" i="7" s="1"/>
  <c r="E536" i="7"/>
  <c r="Z183" i="7"/>
  <c r="Z111" i="7"/>
  <c r="R18" i="7"/>
  <c r="R20" i="7" s="1"/>
  <c r="R536" i="7"/>
  <c r="J18" i="7"/>
  <c r="J20" i="7" s="1"/>
  <c r="J536" i="7"/>
  <c r="J183" i="7"/>
  <c r="J111" i="7"/>
  <c r="F18" i="7"/>
  <c r="F20" i="7" s="1"/>
  <c r="F536" i="7"/>
  <c r="F183" i="7"/>
  <c r="F111" i="7"/>
  <c r="AE18" i="7"/>
  <c r="AE20" i="7" s="1"/>
  <c r="AE536" i="7"/>
  <c r="W18" i="7"/>
  <c r="W20" i="7" s="1"/>
  <c r="W536" i="7"/>
  <c r="W183" i="7"/>
  <c r="W111" i="7"/>
  <c r="O183" i="7"/>
  <c r="O111" i="7"/>
  <c r="K18" i="7"/>
  <c r="K20" i="7" s="1"/>
  <c r="K536" i="7"/>
  <c r="G18" i="7"/>
  <c r="G20" i="7" s="1"/>
  <c r="G536" i="7"/>
  <c r="AF18" i="7"/>
  <c r="AF20" i="7" s="1"/>
  <c r="AF536" i="7"/>
  <c r="AF183" i="7"/>
  <c r="AF111" i="7"/>
  <c r="AB183" i="7"/>
  <c r="AB111" i="7"/>
  <c r="X18" i="7"/>
  <c r="X20" i="7" s="1"/>
  <c r="X536" i="7"/>
  <c r="X183" i="7"/>
  <c r="X111" i="7"/>
  <c r="T18" i="7"/>
  <c r="T20" i="7" s="1"/>
  <c r="T536" i="7"/>
  <c r="P18" i="7"/>
  <c r="P20" i="7" s="1"/>
  <c r="P536" i="7"/>
  <c r="P183" i="7"/>
  <c r="P111" i="7"/>
  <c r="H18" i="7"/>
  <c r="H20" i="7" s="1"/>
  <c r="H536" i="7"/>
  <c r="H183" i="7"/>
  <c r="H111" i="7"/>
  <c r="D18" i="7"/>
  <c r="D20" i="7" s="1"/>
  <c r="D536" i="7"/>
  <c r="D183" i="7"/>
  <c r="D111" i="7"/>
  <c r="AC183" i="7"/>
  <c r="AC111" i="7"/>
  <c r="Y18" i="7"/>
  <c r="Y20" i="7" s="1"/>
  <c r="Y536" i="7"/>
  <c r="U18" i="7"/>
  <c r="U20" i="7" s="1"/>
  <c r="U536" i="7"/>
  <c r="Q18" i="7"/>
  <c r="Q20" i="7" s="1"/>
  <c r="Q536" i="7"/>
  <c r="M18" i="7"/>
  <c r="M20" i="7" s="1"/>
  <c r="M536" i="7"/>
  <c r="M183" i="7"/>
  <c r="M111" i="7"/>
  <c r="I18" i="7"/>
  <c r="I20" i="7" s="1"/>
  <c r="I536" i="7"/>
  <c r="I183" i="7"/>
  <c r="I111" i="7"/>
  <c r="E183" i="7"/>
  <c r="E111" i="7"/>
  <c r="AD18" i="7"/>
  <c r="AD20" i="7" s="1"/>
  <c r="AD536" i="7"/>
  <c r="AD183" i="7"/>
  <c r="AD111" i="7"/>
  <c r="Z18" i="7"/>
  <c r="Z20" i="7" s="1"/>
  <c r="Z536" i="7"/>
  <c r="V18" i="7"/>
  <c r="V20" i="7" s="1"/>
  <c r="V536" i="7"/>
  <c r="V183" i="7"/>
  <c r="V111" i="7"/>
  <c r="R183" i="7"/>
  <c r="R111" i="7"/>
  <c r="N18" i="7"/>
  <c r="N20" i="7" s="1"/>
  <c r="N536" i="7"/>
  <c r="N183" i="7"/>
  <c r="N111" i="7"/>
  <c r="AE183" i="7"/>
  <c r="AE111" i="7"/>
  <c r="AA18" i="7"/>
  <c r="AA20" i="7" s="1"/>
  <c r="AA536" i="7"/>
  <c r="AA183" i="7"/>
  <c r="AA111" i="7"/>
  <c r="S18" i="7"/>
  <c r="S20" i="7" s="1"/>
  <c r="S536" i="7"/>
  <c r="S183" i="7"/>
  <c r="S111" i="7"/>
  <c r="O18" i="7"/>
  <c r="O20" i="7" s="1"/>
  <c r="O536" i="7"/>
  <c r="K183" i="7"/>
  <c r="K111" i="7"/>
  <c r="G183" i="7"/>
  <c r="G111" i="7"/>
  <c r="C183" i="7"/>
  <c r="C111" i="7"/>
  <c r="P567" i="7"/>
  <c r="P570" i="7" s="1"/>
  <c r="B135" i="7" l="1"/>
  <c r="B137" i="7" s="1"/>
  <c r="E10" i="1" s="1"/>
  <c r="V209" i="7"/>
  <c r="V210" i="7" s="1"/>
  <c r="Z209" i="7"/>
  <c r="Z210" i="7" s="1"/>
  <c r="C170" i="7"/>
  <c r="F209" i="7"/>
  <c r="F210" i="7" s="1"/>
  <c r="AJ209" i="7"/>
  <c r="AJ210" i="7" s="1"/>
  <c r="Y209" i="7"/>
  <c r="Y210" i="7" s="1"/>
  <c r="AA209" i="7"/>
  <c r="AA210" i="7" s="1"/>
  <c r="AK209" i="7"/>
  <c r="AK210" i="7" s="1"/>
  <c r="K209" i="7"/>
  <c r="K210" i="7" s="1"/>
  <c r="N209" i="7"/>
  <c r="N210" i="7" s="1"/>
  <c r="AL209" i="7"/>
  <c r="AL210" i="7" s="1"/>
  <c r="W209" i="7"/>
  <c r="W210" i="7" s="1"/>
  <c r="AD209" i="7"/>
  <c r="AD210" i="7" s="1"/>
  <c r="X209" i="7"/>
  <c r="X210" i="7" s="1"/>
  <c r="R209" i="7"/>
  <c r="R210" i="7" s="1"/>
  <c r="AN209" i="7"/>
  <c r="AN210" i="7" s="1"/>
  <c r="AH209" i="7"/>
  <c r="AH210" i="7" s="1"/>
  <c r="L209" i="7"/>
  <c r="L210" i="7" s="1"/>
  <c r="AM209" i="7"/>
  <c r="AM210" i="7" s="1"/>
  <c r="O209" i="7"/>
  <c r="O210" i="7" s="1"/>
  <c r="I209" i="7"/>
  <c r="I210" i="7" s="1"/>
  <c r="M209" i="7"/>
  <c r="M210" i="7" s="1"/>
  <c r="AO209" i="7"/>
  <c r="AO210" i="7" s="1"/>
  <c r="H209" i="7"/>
  <c r="H210" i="7" s="1"/>
  <c r="T209" i="7"/>
  <c r="T210" i="7" s="1"/>
  <c r="AE209" i="7"/>
  <c r="AE210" i="7" s="1"/>
  <c r="U209" i="7"/>
  <c r="U210" i="7" s="1"/>
  <c r="AB209" i="7"/>
  <c r="AB210" i="7" s="1"/>
  <c r="S209" i="7"/>
  <c r="S210" i="7" s="1"/>
  <c r="J209" i="7"/>
  <c r="J210" i="7" s="1"/>
  <c r="Q209" i="7"/>
  <c r="Q210" i="7" s="1"/>
  <c r="D209" i="7"/>
  <c r="D210" i="7" s="1"/>
  <c r="AG209" i="7"/>
  <c r="AG210" i="7" s="1"/>
  <c r="AI209" i="7"/>
  <c r="AI210" i="7" s="1"/>
  <c r="E209" i="7"/>
  <c r="E210" i="7" s="1"/>
  <c r="AF209" i="7"/>
  <c r="AF210" i="7" s="1"/>
  <c r="AP209" i="7"/>
  <c r="AP210" i="7" s="1"/>
  <c r="G209" i="7"/>
  <c r="G210" i="7" s="1"/>
  <c r="AC209" i="7"/>
  <c r="AC210" i="7" s="1"/>
  <c r="P209" i="7"/>
  <c r="P210" i="7" s="1"/>
  <c r="S53" i="7"/>
  <c r="AF53" i="7"/>
  <c r="AP53" i="7"/>
  <c r="AK170" i="7"/>
  <c r="AK171" i="7" s="1"/>
  <c r="AL53" i="7"/>
  <c r="S170" i="7"/>
  <c r="S171" i="7" s="1"/>
  <c r="AJ53" i="7"/>
  <c r="AJ170" i="7"/>
  <c r="AJ171" i="7" s="1"/>
  <c r="AK53" i="7"/>
  <c r="AP170" i="7"/>
  <c r="AP171" i="7" s="1"/>
  <c r="AH53" i="7"/>
  <c r="AH170" i="7"/>
  <c r="AH171" i="7" s="1"/>
  <c r="AO170" i="7"/>
  <c r="AO171" i="7" s="1"/>
  <c r="AN170" i="7"/>
  <c r="AN171" i="7" s="1"/>
  <c r="AN53" i="7"/>
  <c r="AL170" i="7"/>
  <c r="AL171" i="7" s="1"/>
  <c r="AM53" i="7"/>
  <c r="AM170" i="7"/>
  <c r="AM171" i="7" s="1"/>
  <c r="AG170" i="7"/>
  <c r="AG171" i="7" s="1"/>
  <c r="AG53" i="7"/>
  <c r="AI53" i="7"/>
  <c r="AI170" i="7"/>
  <c r="AI171" i="7" s="1"/>
  <c r="AO53" i="7"/>
  <c r="I53" i="7"/>
  <c r="P53" i="7"/>
  <c r="X170" i="7"/>
  <c r="X171" i="7" s="1"/>
  <c r="Z53" i="7"/>
  <c r="I170" i="7"/>
  <c r="I171" i="7" s="1"/>
  <c r="H53" i="7"/>
  <c r="N53" i="7"/>
  <c r="O53" i="7"/>
  <c r="V53" i="7"/>
  <c r="Q53" i="7"/>
  <c r="Y170" i="7"/>
  <c r="Y171" i="7" s="1"/>
  <c r="H170" i="7"/>
  <c r="H171" i="7" s="1"/>
  <c r="AA53" i="7"/>
  <c r="N170" i="7"/>
  <c r="N171" i="7" s="1"/>
  <c r="AD170" i="7"/>
  <c r="AD171" i="7" s="1"/>
  <c r="P170" i="7"/>
  <c r="P171" i="7" s="1"/>
  <c r="M170" i="7"/>
  <c r="M171" i="7" s="1"/>
  <c r="U53" i="7"/>
  <c r="D170" i="7"/>
  <c r="D171" i="7" s="1"/>
  <c r="T53" i="7"/>
  <c r="G53" i="7"/>
  <c r="K170" i="7"/>
  <c r="K171" i="7" s="1"/>
  <c r="W170" i="7"/>
  <c r="W171" i="7" s="1"/>
  <c r="AE170" i="7"/>
  <c r="AE171" i="7" s="1"/>
  <c r="F53" i="7"/>
  <c r="J170" i="7"/>
  <c r="J171" i="7" s="1"/>
  <c r="R53" i="7"/>
  <c r="E170" i="7"/>
  <c r="E171" i="7" s="1"/>
  <c r="AC170" i="7"/>
  <c r="AC171" i="7" s="1"/>
  <c r="L53" i="7"/>
  <c r="AB170" i="7"/>
  <c r="AB171" i="7" s="1"/>
  <c r="O170" i="7"/>
  <c r="O171" i="7" s="1"/>
  <c r="AA170" i="7"/>
  <c r="AA171" i="7" s="1"/>
  <c r="V170" i="7"/>
  <c r="V171" i="7" s="1"/>
  <c r="Z170" i="7"/>
  <c r="Z171" i="7" s="1"/>
  <c r="AD53" i="7"/>
  <c r="M53" i="7"/>
  <c r="Q170" i="7"/>
  <c r="Q171" i="7" s="1"/>
  <c r="U170" i="7"/>
  <c r="U171" i="7" s="1"/>
  <c r="Y53" i="7"/>
  <c r="D53" i="7"/>
  <c r="T170" i="7"/>
  <c r="T171" i="7" s="1"/>
  <c r="X53" i="7"/>
  <c r="AF170" i="7"/>
  <c r="AF171" i="7" s="1"/>
  <c r="C53" i="7"/>
  <c r="C209" i="7"/>
  <c r="G170" i="7"/>
  <c r="G171" i="7" s="1"/>
  <c r="K53" i="7"/>
  <c r="W53" i="7"/>
  <c r="AE53" i="7"/>
  <c r="F170" i="7"/>
  <c r="F171" i="7" s="1"/>
  <c r="J53" i="7"/>
  <c r="R170" i="7"/>
  <c r="R171" i="7" s="1"/>
  <c r="E53" i="7"/>
  <c r="AC53" i="7"/>
  <c r="L170" i="7"/>
  <c r="L171" i="7" s="1"/>
  <c r="AB53" i="7"/>
  <c r="Q567" i="7"/>
  <c r="Q570" i="7" s="1"/>
  <c r="R567" i="7" l="1"/>
  <c r="R570" i="7" s="1"/>
  <c r="AO564" i="7" l="1"/>
  <c r="AM564" i="7"/>
  <c r="AL564" i="7"/>
  <c r="AK564" i="7"/>
  <c r="AJ564" i="7"/>
  <c r="AI564" i="7"/>
  <c r="AJ561" i="7" s="1"/>
  <c r="AF564" i="7"/>
  <c r="AG561" i="7" s="1"/>
  <c r="AN564" i="7"/>
  <c r="AH564" i="7"/>
  <c r="AG564" i="7"/>
  <c r="AE564" i="7"/>
  <c r="AC564" i="7"/>
  <c r="AA564" i="7"/>
  <c r="Y564" i="7"/>
  <c r="W564" i="7"/>
  <c r="U564" i="7"/>
  <c r="S564" i="7"/>
  <c r="Q564" i="7"/>
  <c r="O564" i="7"/>
  <c r="M564" i="7"/>
  <c r="K564" i="7"/>
  <c r="I564" i="7"/>
  <c r="G564" i="7"/>
  <c r="E564" i="7"/>
  <c r="C564" i="7"/>
  <c r="AD564" i="7"/>
  <c r="AE561" i="7" s="1"/>
  <c r="AB564" i="7"/>
  <c r="AC561" i="7" s="1"/>
  <c r="Z564" i="7"/>
  <c r="AA561" i="7" s="1"/>
  <c r="AA563" i="7" s="1"/>
  <c r="X564" i="7"/>
  <c r="Y561" i="7" s="1"/>
  <c r="V564" i="7"/>
  <c r="W561" i="7" s="1"/>
  <c r="T564" i="7"/>
  <c r="U561" i="7" s="1"/>
  <c r="R564" i="7"/>
  <c r="S561" i="7" s="1"/>
  <c r="P564" i="7"/>
  <c r="Q561" i="7" s="1"/>
  <c r="N564" i="7"/>
  <c r="O561" i="7" s="1"/>
  <c r="L564" i="7"/>
  <c r="M561" i="7" s="1"/>
  <c r="J564" i="7"/>
  <c r="K561" i="7" s="1"/>
  <c r="H564" i="7"/>
  <c r="I561" i="7" s="1"/>
  <c r="F564" i="7"/>
  <c r="G561" i="7" s="1"/>
  <c r="D564" i="7"/>
  <c r="E561" i="7" s="1"/>
  <c r="S567" i="7"/>
  <c r="S570" i="7" s="1"/>
  <c r="B564" i="7" l="1"/>
  <c r="C561" i="7" s="1"/>
  <c r="C562" i="7" s="1"/>
  <c r="C67" i="7" s="1"/>
  <c r="AG562" i="7"/>
  <c r="AG67" i="7" s="1"/>
  <c r="AG71" i="7" s="1"/>
  <c r="AG77" i="7" s="1"/>
  <c r="AH561" i="7"/>
  <c r="AH562" i="7" s="1"/>
  <c r="AH67" i="7" s="1"/>
  <c r="AH71" i="7" s="1"/>
  <c r="AH77" i="7" s="1"/>
  <c r="AI561" i="7"/>
  <c r="AI562" i="7" s="1"/>
  <c r="AI67" i="7" s="1"/>
  <c r="AI71" i="7" s="1"/>
  <c r="AI77" i="7" s="1"/>
  <c r="AO561" i="7"/>
  <c r="AO562" i="7" s="1"/>
  <c r="AO67" i="7" s="1"/>
  <c r="AO71" i="7" s="1"/>
  <c r="AO77" i="7" s="1"/>
  <c r="AK561" i="7"/>
  <c r="AK562" i="7" s="1"/>
  <c r="AK67" i="7" s="1"/>
  <c r="AK71" i="7" s="1"/>
  <c r="AK77" i="7" s="1"/>
  <c r="AJ562" i="7"/>
  <c r="AJ67" i="7" s="1"/>
  <c r="AJ71" i="7" s="1"/>
  <c r="AJ77" i="7" s="1"/>
  <c r="AL561" i="7"/>
  <c r="AL562" i="7" s="1"/>
  <c r="AL67" i="7" s="1"/>
  <c r="AL71" i="7" s="1"/>
  <c r="AL77" i="7" s="1"/>
  <c r="AP561" i="7"/>
  <c r="AP563" i="7" s="1"/>
  <c r="AP67" i="7" s="1"/>
  <c r="AP71" i="7" s="1"/>
  <c r="AP77" i="7" s="1"/>
  <c r="AM561" i="7"/>
  <c r="AM562" i="7" s="1"/>
  <c r="AM67" i="7" s="1"/>
  <c r="AM71" i="7" s="1"/>
  <c r="AM77" i="7" s="1"/>
  <c r="AN561" i="7"/>
  <c r="AN562" i="7" s="1"/>
  <c r="AN67" i="7" s="1"/>
  <c r="AN71" i="7" s="1"/>
  <c r="AN77" i="7" s="1"/>
  <c r="D561" i="7"/>
  <c r="D562" i="7" s="1"/>
  <c r="D67" i="7" s="1"/>
  <c r="F561" i="7"/>
  <c r="F562" i="7" s="1"/>
  <c r="F67" i="7" s="1"/>
  <c r="E562" i="7"/>
  <c r="E67" i="7" s="1"/>
  <c r="H561" i="7"/>
  <c r="H562" i="7" s="1"/>
  <c r="H67" i="7" s="1"/>
  <c r="G562" i="7"/>
  <c r="G67" i="7" s="1"/>
  <c r="J561" i="7"/>
  <c r="J562" i="7" s="1"/>
  <c r="J67" i="7" s="1"/>
  <c r="I562" i="7"/>
  <c r="I67" i="7" s="1"/>
  <c r="L561" i="7"/>
  <c r="L562" i="7" s="1"/>
  <c r="L67" i="7" s="1"/>
  <c r="K562" i="7"/>
  <c r="K67" i="7" s="1"/>
  <c r="N561" i="7"/>
  <c r="N562" i="7" s="1"/>
  <c r="N67" i="7" s="1"/>
  <c r="M562" i="7"/>
  <c r="M67" i="7" s="1"/>
  <c r="P561" i="7"/>
  <c r="P562" i="7" s="1"/>
  <c r="P67" i="7" s="1"/>
  <c r="O562" i="7"/>
  <c r="O67" i="7" s="1"/>
  <c r="R561" i="7"/>
  <c r="R562" i="7" s="1"/>
  <c r="R67" i="7" s="1"/>
  <c r="Q562" i="7"/>
  <c r="Q67" i="7" s="1"/>
  <c r="T561" i="7"/>
  <c r="T562" i="7" s="1"/>
  <c r="T67" i="7" s="1"/>
  <c r="S562" i="7"/>
  <c r="S67" i="7" s="1"/>
  <c r="V561" i="7"/>
  <c r="V562" i="7" s="1"/>
  <c r="V67" i="7" s="1"/>
  <c r="U562" i="7"/>
  <c r="U67" i="7" s="1"/>
  <c r="X561" i="7"/>
  <c r="X562" i="7" s="1"/>
  <c r="X67" i="7" s="1"/>
  <c r="X71" i="7" s="1"/>
  <c r="X77" i="7" s="1"/>
  <c r="W562" i="7"/>
  <c r="W67" i="7" s="1"/>
  <c r="W71" i="7" s="1"/>
  <c r="W77" i="7" s="1"/>
  <c r="Z561" i="7"/>
  <c r="Z562" i="7" s="1"/>
  <c r="Z67" i="7" s="1"/>
  <c r="Z71" i="7" s="1"/>
  <c r="Z77" i="7" s="1"/>
  <c r="Y562" i="7"/>
  <c r="Y67" i="7" s="1"/>
  <c r="Y71" i="7" s="1"/>
  <c r="Y77" i="7" s="1"/>
  <c r="AB561" i="7"/>
  <c r="AB562" i="7" s="1"/>
  <c r="AB67" i="7" s="1"/>
  <c r="AB71" i="7" s="1"/>
  <c r="AB77" i="7" s="1"/>
  <c r="AA562" i="7"/>
  <c r="AA67" i="7" s="1"/>
  <c r="AA71" i="7" s="1"/>
  <c r="AA77" i="7" s="1"/>
  <c r="AD561" i="7"/>
  <c r="AD562" i="7" s="1"/>
  <c r="AD67" i="7" s="1"/>
  <c r="AD71" i="7" s="1"/>
  <c r="AD77" i="7" s="1"/>
  <c r="AC562" i="7"/>
  <c r="AC67" i="7" s="1"/>
  <c r="AC71" i="7" s="1"/>
  <c r="AC77" i="7" s="1"/>
  <c r="AF561" i="7"/>
  <c r="AE562" i="7"/>
  <c r="AE67" i="7" s="1"/>
  <c r="AE71" i="7" s="1"/>
  <c r="AE77" i="7" s="1"/>
  <c r="C197" i="7"/>
  <c r="C210" i="7" s="1"/>
  <c r="C158" i="7"/>
  <c r="C171" i="7" s="1"/>
  <c r="T567" i="7"/>
  <c r="T570" i="7" s="1"/>
  <c r="B562" i="7" l="1"/>
  <c r="B67" i="7" s="1"/>
  <c r="AF563" i="7"/>
  <c r="AF562" i="7"/>
  <c r="U567" i="7"/>
  <c r="U570" i="7" s="1"/>
  <c r="AF67" i="7" l="1"/>
  <c r="AF71" i="7" s="1"/>
  <c r="AF77" i="7" s="1"/>
  <c r="V567" i="7"/>
  <c r="V570" i="7" s="1"/>
  <c r="Q557" i="7" l="1"/>
  <c r="N557" i="7"/>
  <c r="W567" i="7"/>
  <c r="W570" i="7" s="1"/>
  <c r="V663" i="7"/>
  <c r="W664" i="7" s="1"/>
  <c r="W178" i="7" l="1"/>
  <c r="W142" i="7"/>
  <c r="W54" i="7"/>
  <c r="X567" i="7"/>
  <c r="X570" i="7" s="1"/>
  <c r="W663" i="7"/>
  <c r="X664" i="7" s="1"/>
  <c r="X178" i="7" l="1"/>
  <c r="X142" i="7"/>
  <c r="X54" i="7"/>
  <c r="Y567" i="7"/>
  <c r="Y570" i="7" s="1"/>
  <c r="X663" i="7"/>
  <c r="Y664" i="7" s="1"/>
  <c r="Y178" i="7" l="1"/>
  <c r="Y142" i="7"/>
  <c r="Y54" i="7"/>
  <c r="Z567" i="7"/>
  <c r="Z570" i="7" s="1"/>
  <c r="Y663" i="7"/>
  <c r="Z664" i="7" s="1"/>
  <c r="AA567" i="7" l="1"/>
  <c r="AA570" i="7" s="1"/>
  <c r="Z663" i="7"/>
  <c r="AA664" i="7" s="1"/>
  <c r="Z178" i="7"/>
  <c r="Z142" i="7"/>
  <c r="Z54" i="7"/>
  <c r="AB567" i="7" l="1"/>
  <c r="AB570" i="7" s="1"/>
  <c r="AA663" i="7"/>
  <c r="AB664" i="7" s="1"/>
  <c r="AA178" i="7"/>
  <c r="AA142" i="7"/>
  <c r="AA54" i="7"/>
  <c r="AC567" i="7" l="1"/>
  <c r="AC570" i="7" s="1"/>
  <c r="AB663" i="7"/>
  <c r="AC664" i="7" s="1"/>
  <c r="AB178" i="7"/>
  <c r="AB142" i="7"/>
  <c r="AB54" i="7"/>
  <c r="AC178" i="7" l="1"/>
  <c r="AC142" i="7"/>
  <c r="AC54" i="7"/>
  <c r="AD567" i="7"/>
  <c r="AD570" i="7" s="1"/>
  <c r="AC663" i="7"/>
  <c r="AD664" i="7" s="1"/>
  <c r="AE567" i="7" l="1"/>
  <c r="AE570" i="7" s="1"/>
  <c r="AD663" i="7"/>
  <c r="AE664" i="7" s="1"/>
  <c r="AD178" i="7"/>
  <c r="AD142" i="7"/>
  <c r="AD54" i="7"/>
  <c r="AF567" i="7" l="1"/>
  <c r="AF570" i="7" s="1"/>
  <c r="AE663" i="7"/>
  <c r="AF664" i="7" s="1"/>
  <c r="AE178" i="7"/>
  <c r="AE142" i="7"/>
  <c r="AE54" i="7"/>
  <c r="AG567" i="7" l="1"/>
  <c r="AG570" i="7" s="1"/>
  <c r="AF663" i="7"/>
  <c r="AF178" i="7"/>
  <c r="AF142" i="7"/>
  <c r="AF54" i="7"/>
  <c r="AG142" i="7" l="1"/>
  <c r="AG178" i="7"/>
  <c r="AG54" i="7"/>
  <c r="M354" i="7"/>
  <c r="M356" i="7"/>
  <c r="M357" i="7"/>
  <c r="AH567" i="7"/>
  <c r="AH570" i="7" s="1"/>
  <c r="AG663" i="7"/>
  <c r="M219" i="7" l="1"/>
  <c r="AH178" i="7"/>
  <c r="AH54" i="7"/>
  <c r="AH142" i="7"/>
  <c r="M222" i="7"/>
  <c r="M353" i="7"/>
  <c r="AI567" i="7"/>
  <c r="AI570" i="7" s="1"/>
  <c r="AH663" i="7"/>
  <c r="AI142" i="7" l="1"/>
  <c r="AI178" i="7"/>
  <c r="AI54" i="7"/>
  <c r="AJ567" i="7"/>
  <c r="AJ570" i="7" s="1"/>
  <c r="AI663" i="7"/>
  <c r="AJ178" i="7" l="1"/>
  <c r="AJ142" i="7"/>
  <c r="AJ54" i="7"/>
  <c r="AK567" i="7"/>
  <c r="AK570" i="7" s="1"/>
  <c r="AJ663" i="7"/>
  <c r="AK178" i="7" l="1"/>
  <c r="AK142" i="7"/>
  <c r="AK54" i="7"/>
  <c r="AL567" i="7"/>
  <c r="AL570" i="7" s="1"/>
  <c r="AK663" i="7"/>
  <c r="AL142" i="7" l="1"/>
  <c r="AL178" i="7"/>
  <c r="AL54" i="7"/>
  <c r="AM567" i="7"/>
  <c r="AM570" i="7" s="1"/>
  <c r="AL663" i="7"/>
  <c r="AM178" i="7" l="1"/>
  <c r="AM54" i="7"/>
  <c r="AM142" i="7"/>
  <c r="AN567" i="7"/>
  <c r="AN570" i="7" s="1"/>
  <c r="AM663" i="7"/>
  <c r="AN178" i="7" l="1"/>
  <c r="AN54" i="7"/>
  <c r="AN142" i="7"/>
  <c r="AO567" i="7"/>
  <c r="AO570" i="7" s="1"/>
  <c r="AN663" i="7"/>
  <c r="AO178" i="7" l="1"/>
  <c r="AO54" i="7"/>
  <c r="AO142" i="7"/>
  <c r="AP567" i="7"/>
  <c r="AP570" i="7" s="1"/>
  <c r="AP663" i="7" s="1"/>
  <c r="AO663" i="7"/>
  <c r="AP142" i="7" l="1"/>
  <c r="AP178" i="7"/>
  <c r="AP54" i="7"/>
  <c r="L557" i="7" l="1"/>
  <c r="H43" i="7" l="1"/>
  <c r="AF43" i="7"/>
  <c r="AF47" i="7" s="1"/>
  <c r="AF56" i="7" s="1"/>
  <c r="AF89" i="7" s="1"/>
  <c r="AF94" i="7" s="1"/>
  <c r="AN43" i="7"/>
  <c r="AC43" i="7"/>
  <c r="AC47" i="7" s="1"/>
  <c r="AC56" i="7" s="1"/>
  <c r="AC89" i="7" s="1"/>
  <c r="AC94" i="7" s="1"/>
  <c r="AP43" i="7"/>
  <c r="AH43" i="7"/>
  <c r="H546" i="7" l="1"/>
  <c r="H548" i="7" s="1"/>
  <c r="H550" i="7" s="1"/>
  <c r="AC141" i="7"/>
  <c r="Q43" i="7"/>
  <c r="H141" i="7"/>
  <c r="H47" i="7"/>
  <c r="H177" i="7"/>
  <c r="AC177" i="7"/>
  <c r="G43" i="7"/>
  <c r="AF177" i="7"/>
  <c r="AF141" i="7"/>
  <c r="L43" i="7"/>
  <c r="AO43" i="7"/>
  <c r="AM43" i="7"/>
  <c r="AI43" i="7"/>
  <c r="C43" i="7"/>
  <c r="C546" i="7" s="1"/>
  <c r="AC95" i="7"/>
  <c r="AC102" i="7"/>
  <c r="AC103" i="7" s="1"/>
  <c r="AF102" i="7"/>
  <c r="AF103" i="7" s="1"/>
  <c r="AF95" i="7"/>
  <c r="AN141" i="7"/>
  <c r="AN177" i="7"/>
  <c r="AN47" i="7"/>
  <c r="AN56" i="7" s="1"/>
  <c r="AN89" i="7" s="1"/>
  <c r="AN94" i="7" s="1"/>
  <c r="AP177" i="7"/>
  <c r="AP47" i="7"/>
  <c r="AP56" i="7" s="1"/>
  <c r="AP89" i="7" s="1"/>
  <c r="AP94" i="7" s="1"/>
  <c r="AP141" i="7"/>
  <c r="AB43" i="7"/>
  <c r="AD43" i="7"/>
  <c r="E43" i="7"/>
  <c r="AK43" i="7"/>
  <c r="U43" i="7"/>
  <c r="U546" i="7" s="1"/>
  <c r="U548" i="7" s="1"/>
  <c r="AJ43" i="7"/>
  <c r="J43" i="7"/>
  <c r="AG43" i="7"/>
  <c r="R43" i="7"/>
  <c r="AE43" i="7"/>
  <c r="AH177" i="7"/>
  <c r="AH141" i="7"/>
  <c r="AH47" i="7"/>
  <c r="AH56" i="7" s="1"/>
  <c r="AH89" i="7" s="1"/>
  <c r="AH94" i="7" s="1"/>
  <c r="N43" i="7"/>
  <c r="T43" i="7"/>
  <c r="AL43" i="7"/>
  <c r="U550" i="7" l="1"/>
  <c r="U551" i="7" s="1"/>
  <c r="U540" i="7"/>
  <c r="T558" i="7" s="1"/>
  <c r="H551" i="7"/>
  <c r="H540" i="7"/>
  <c r="T546" i="7"/>
  <c r="T548" i="7" s="1"/>
  <c r="T550" i="7" s="1"/>
  <c r="Q546" i="7"/>
  <c r="Q548" i="7" s="1"/>
  <c r="Q550" i="7" s="1"/>
  <c r="R546" i="7"/>
  <c r="R548" i="7" s="1"/>
  <c r="R550" i="7" s="1"/>
  <c r="AA43" i="7"/>
  <c r="AA177" i="7" s="1"/>
  <c r="M43" i="7"/>
  <c r="M141" i="7" s="1"/>
  <c r="F43" i="7"/>
  <c r="D43" i="7"/>
  <c r="K43" i="7"/>
  <c r="T47" i="7"/>
  <c r="T177" i="7"/>
  <c r="T141" i="7"/>
  <c r="AH95" i="7"/>
  <c r="AH102" i="7"/>
  <c r="AH103" i="7" s="1"/>
  <c r="R141" i="7"/>
  <c r="R47" i="7"/>
  <c r="R177" i="7"/>
  <c r="P43" i="7"/>
  <c r="J546" i="7"/>
  <c r="J548" i="7" s="1"/>
  <c r="J550" i="7" s="1"/>
  <c r="J47" i="7"/>
  <c r="J177" i="7"/>
  <c r="J141" i="7"/>
  <c r="O43" i="7"/>
  <c r="S43" i="7"/>
  <c r="AJ47" i="7"/>
  <c r="AJ56" i="7" s="1"/>
  <c r="AJ89" i="7" s="1"/>
  <c r="AJ94" i="7" s="1"/>
  <c r="AJ141" i="7"/>
  <c r="AJ177" i="7"/>
  <c r="AK141" i="7"/>
  <c r="AK47" i="7"/>
  <c r="AK56" i="7" s="1"/>
  <c r="AK89" i="7" s="1"/>
  <c r="AK94" i="7" s="1"/>
  <c r="AK177" i="7"/>
  <c r="E141" i="7"/>
  <c r="E47" i="7"/>
  <c r="E177" i="7"/>
  <c r="E546" i="7"/>
  <c r="E548" i="7" s="1"/>
  <c r="E550" i="7" s="1"/>
  <c r="AP95" i="7"/>
  <c r="AP102" i="7"/>
  <c r="AP103" i="7" s="1"/>
  <c r="G47" i="7"/>
  <c r="G177" i="7"/>
  <c r="G141" i="7"/>
  <c r="G546" i="7"/>
  <c r="G548" i="7" s="1"/>
  <c r="G550" i="7" s="1"/>
  <c r="AN95" i="7"/>
  <c r="AN102" i="7"/>
  <c r="AN103" i="7" s="1"/>
  <c r="C47" i="7"/>
  <c r="C141" i="7"/>
  <c r="C177" i="7"/>
  <c r="C548" i="7"/>
  <c r="C540" i="7" s="1"/>
  <c r="Z43" i="7"/>
  <c r="AI47" i="7"/>
  <c r="AI56" i="7" s="1"/>
  <c r="AI89" i="7" s="1"/>
  <c r="AI94" i="7" s="1"/>
  <c r="AI177" i="7"/>
  <c r="AI141" i="7"/>
  <c r="X43" i="7"/>
  <c r="Y43" i="7"/>
  <c r="AM47" i="7"/>
  <c r="AM56" i="7" s="1"/>
  <c r="AM89" i="7" s="1"/>
  <c r="AM94" i="7" s="1"/>
  <c r="AM141" i="7"/>
  <c r="AM177" i="7"/>
  <c r="AO47" i="7"/>
  <c r="AO56" i="7" s="1"/>
  <c r="AO89" i="7" s="1"/>
  <c r="AO94" i="7" s="1"/>
  <c r="AO141" i="7"/>
  <c r="AO177" i="7"/>
  <c r="L546" i="7"/>
  <c r="L548" i="7" s="1"/>
  <c r="L550" i="7" s="1"/>
  <c r="L141" i="7"/>
  <c r="L177" i="7"/>
  <c r="L47" i="7"/>
  <c r="Q47" i="7"/>
  <c r="Q141" i="7"/>
  <c r="Q177" i="7"/>
  <c r="V43" i="7"/>
  <c r="V546" i="7" s="1"/>
  <c r="V548" i="7" s="1"/>
  <c r="AL177" i="7"/>
  <c r="AL141" i="7"/>
  <c r="AL47" i="7"/>
  <c r="AL56" i="7" s="1"/>
  <c r="AL89" i="7" s="1"/>
  <c r="AL94" i="7" s="1"/>
  <c r="N141" i="7"/>
  <c r="N177" i="7"/>
  <c r="N47" i="7"/>
  <c r="N546" i="7"/>
  <c r="N548" i="7" s="1"/>
  <c r="N550" i="7" s="1"/>
  <c r="AE141" i="7"/>
  <c r="AE47" i="7"/>
  <c r="AE56" i="7" s="1"/>
  <c r="AE89" i="7" s="1"/>
  <c r="AE94" i="7" s="1"/>
  <c r="AE177" i="7"/>
  <c r="W43" i="7"/>
  <c r="AG177" i="7"/>
  <c r="AG47" i="7"/>
  <c r="AG56" i="7" s="1"/>
  <c r="AG89" i="7" s="1"/>
  <c r="AG94" i="7" s="1"/>
  <c r="AG141" i="7"/>
  <c r="U141" i="7"/>
  <c r="U47" i="7"/>
  <c r="U177" i="7"/>
  <c r="AD47" i="7"/>
  <c r="AD56" i="7" s="1"/>
  <c r="AD89" i="7" s="1"/>
  <c r="AD94" i="7" s="1"/>
  <c r="AD177" i="7"/>
  <c r="AD141" i="7"/>
  <c r="AB141" i="7"/>
  <c r="AB47" i="7"/>
  <c r="AB56" i="7" s="1"/>
  <c r="AB89" i="7" s="1"/>
  <c r="AB94" i="7" s="1"/>
  <c r="AB177" i="7"/>
  <c r="I43" i="7"/>
  <c r="T663" i="7" l="1"/>
  <c r="U664" i="7" s="1"/>
  <c r="U555" i="7"/>
  <c r="V550" i="7"/>
  <c r="V551" i="7" s="1"/>
  <c r="V540" i="7"/>
  <c r="U558" i="7" s="1"/>
  <c r="C550" i="7"/>
  <c r="C551" i="7" s="1"/>
  <c r="R540" i="7"/>
  <c r="R551" i="7"/>
  <c r="L551" i="7"/>
  <c r="L540" i="7"/>
  <c r="J540" i="7"/>
  <c r="J551" i="7"/>
  <c r="E551" i="7"/>
  <c r="E540" i="7"/>
  <c r="Q551" i="7"/>
  <c r="Q540" i="7"/>
  <c r="N540" i="7"/>
  <c r="N551" i="7"/>
  <c r="G551" i="7"/>
  <c r="G540" i="7"/>
  <c r="T551" i="7"/>
  <c r="T540" i="7"/>
  <c r="P546" i="7"/>
  <c r="P548" i="7" s="1"/>
  <c r="P550" i="7" s="1"/>
  <c r="S546" i="7"/>
  <c r="S548" i="7" s="1"/>
  <c r="S550" i="7" s="1"/>
  <c r="AA141" i="7"/>
  <c r="AA47" i="7"/>
  <c r="AA56" i="7" s="1"/>
  <c r="AA89" i="7" s="1"/>
  <c r="AA94" i="7" s="1"/>
  <c r="AA102" i="7" s="1"/>
  <c r="AA103" i="7" s="1"/>
  <c r="M177" i="7"/>
  <c r="M47" i="7"/>
  <c r="D141" i="7"/>
  <c r="M546" i="7"/>
  <c r="M548" i="7" s="1"/>
  <c r="M550" i="7" s="1"/>
  <c r="D47" i="7"/>
  <c r="F546" i="7"/>
  <c r="F548" i="7" s="1"/>
  <c r="F550" i="7" s="1"/>
  <c r="F177" i="7"/>
  <c r="F141" i="7"/>
  <c r="F47" i="7"/>
  <c r="D546" i="7"/>
  <c r="D548" i="7" s="1"/>
  <c r="D550" i="7" s="1"/>
  <c r="D177" i="7"/>
  <c r="K177" i="7"/>
  <c r="K141" i="7"/>
  <c r="K546" i="7"/>
  <c r="K548" i="7" s="1"/>
  <c r="K550" i="7" s="1"/>
  <c r="K47" i="7"/>
  <c r="AG95" i="7"/>
  <c r="AG102" i="7"/>
  <c r="AG103" i="7" s="1"/>
  <c r="W177" i="7"/>
  <c r="W141" i="7"/>
  <c r="W47" i="7"/>
  <c r="W56" i="7" s="1"/>
  <c r="W89" i="7" s="1"/>
  <c r="W94" i="7" s="1"/>
  <c r="AL95" i="7"/>
  <c r="AL102" i="7"/>
  <c r="AL103" i="7" s="1"/>
  <c r="AM102" i="7"/>
  <c r="AM103" i="7" s="1"/>
  <c r="AM95" i="7"/>
  <c r="Y141" i="7"/>
  <c r="Y47" i="7"/>
  <c r="Y56" i="7" s="1"/>
  <c r="Y89" i="7" s="1"/>
  <c r="Y94" i="7" s="1"/>
  <c r="Y177" i="7"/>
  <c r="Z177" i="7"/>
  <c r="Z141" i="7"/>
  <c r="Z47" i="7"/>
  <c r="Z56" i="7" s="1"/>
  <c r="Z89" i="7" s="1"/>
  <c r="Z94" i="7" s="1"/>
  <c r="S141" i="7"/>
  <c r="S177" i="7"/>
  <c r="S47" i="7"/>
  <c r="O141" i="7"/>
  <c r="O546" i="7"/>
  <c r="O548" i="7" s="1"/>
  <c r="O550" i="7" s="1"/>
  <c r="O177" i="7"/>
  <c r="O47" i="7"/>
  <c r="I47" i="7"/>
  <c r="I177" i="7"/>
  <c r="I141" i="7"/>
  <c r="I546" i="7"/>
  <c r="I548" i="7" s="1"/>
  <c r="I550" i="7" s="1"/>
  <c r="AB95" i="7"/>
  <c r="AB102" i="7"/>
  <c r="AB103" i="7" s="1"/>
  <c r="AD95" i="7"/>
  <c r="AD102" i="7"/>
  <c r="AD103" i="7" s="1"/>
  <c r="AE95" i="7"/>
  <c r="AE102" i="7"/>
  <c r="AE103" i="7" s="1"/>
  <c r="V47" i="7"/>
  <c r="V177" i="7"/>
  <c r="V141" i="7"/>
  <c r="AO95" i="7"/>
  <c r="AO102" i="7"/>
  <c r="AO103" i="7" s="1"/>
  <c r="X141" i="7"/>
  <c r="X47" i="7"/>
  <c r="X56" i="7" s="1"/>
  <c r="X89" i="7" s="1"/>
  <c r="X94" i="7" s="1"/>
  <c r="X177" i="7"/>
  <c r="AI102" i="7"/>
  <c r="AI103" i="7" s="1"/>
  <c r="AI95" i="7"/>
  <c r="AK95" i="7"/>
  <c r="AK102" i="7"/>
  <c r="AK103" i="7" s="1"/>
  <c r="AJ95" i="7"/>
  <c r="AJ102" i="7"/>
  <c r="AJ103" i="7" s="1"/>
  <c r="P47" i="7"/>
  <c r="P177" i="7"/>
  <c r="P141" i="7"/>
  <c r="U663" i="7" l="1"/>
  <c r="V664" i="7" s="1"/>
  <c r="V555" i="7"/>
  <c r="V557" i="7" s="1"/>
  <c r="V66" i="7" s="1"/>
  <c r="V71" i="7" s="1"/>
  <c r="V77" i="7" s="1"/>
  <c r="U556" i="7"/>
  <c r="U66" i="7" s="1"/>
  <c r="U71" i="7" s="1"/>
  <c r="U77" i="7" s="1"/>
  <c r="U54" i="7"/>
  <c r="U142" i="7"/>
  <c r="U178" i="7"/>
  <c r="I551" i="7"/>
  <c r="I540" i="7"/>
  <c r="O551" i="7"/>
  <c r="O540" i="7"/>
  <c r="K551" i="7"/>
  <c r="K540" i="7"/>
  <c r="M551" i="7"/>
  <c r="M540" i="7"/>
  <c r="D551" i="7"/>
  <c r="D540" i="7"/>
  <c r="F540" i="7"/>
  <c r="F551" i="7"/>
  <c r="S551" i="7"/>
  <c r="S540" i="7"/>
  <c r="P551" i="7"/>
  <c r="P540" i="7"/>
  <c r="AA95" i="7"/>
  <c r="X95" i="7"/>
  <c r="X102" i="7"/>
  <c r="X103" i="7" s="1"/>
  <c r="Z95" i="7"/>
  <c r="Z102" i="7"/>
  <c r="Z103" i="7" s="1"/>
  <c r="Y102" i="7"/>
  <c r="Y103" i="7" s="1"/>
  <c r="Y95" i="7"/>
  <c r="W95" i="7"/>
  <c r="W102" i="7"/>
  <c r="W103" i="7" s="1"/>
  <c r="V178" i="7" l="1"/>
  <c r="V142" i="7"/>
  <c r="V54" i="7"/>
  <c r="B83" i="7"/>
  <c r="B84" i="7" s="1"/>
  <c r="B543" i="7"/>
  <c r="E17" i="1" s="1"/>
  <c r="B86" i="7"/>
  <c r="B61" i="7" l="1"/>
  <c r="C541" i="7"/>
  <c r="C542" i="7" s="1"/>
  <c r="C543" i="7" l="1"/>
  <c r="D541" i="7" s="1"/>
  <c r="D542" i="7" s="1"/>
  <c r="C86" i="7"/>
  <c r="C179" i="7"/>
  <c r="C55" i="7"/>
  <c r="C143" i="7"/>
  <c r="O557" i="7"/>
  <c r="B558" i="7"/>
  <c r="C555" i="7" l="1"/>
  <c r="B556" i="7"/>
  <c r="B663" i="7"/>
  <c r="C664" i="7" s="1"/>
  <c r="C54" i="7" s="1"/>
  <c r="C56" i="7" s="1"/>
  <c r="C558" i="7"/>
  <c r="B66" i="7" l="1"/>
  <c r="C178" i="7"/>
  <c r="C142" i="7"/>
  <c r="D555" i="7"/>
  <c r="C663" i="7"/>
  <c r="D664" i="7" s="1"/>
  <c r="C556" i="7"/>
  <c r="C66" i="7" s="1"/>
  <c r="C71" i="7" s="1"/>
  <c r="C77" i="7" s="1"/>
  <c r="B64" i="7" l="1"/>
  <c r="B71" i="7"/>
  <c r="D558" i="7"/>
  <c r="D142" i="7"/>
  <c r="D178" i="7"/>
  <c r="D54" i="7"/>
  <c r="B77" i="7" l="1"/>
  <c r="E555" i="7"/>
  <c r="D556" i="7"/>
  <c r="D66" i="7" s="1"/>
  <c r="D71" i="7" s="1"/>
  <c r="D77" i="7" s="1"/>
  <c r="D663" i="7"/>
  <c r="E664" i="7" s="1"/>
  <c r="E558" i="7"/>
  <c r="B85" i="7" l="1"/>
  <c r="B87" i="7" s="1"/>
  <c r="B89" i="7" s="1"/>
  <c r="B94" i="7" s="1"/>
  <c r="B102" i="7" s="1"/>
  <c r="C355" i="7"/>
  <c r="F355" i="7" s="1"/>
  <c r="C224" i="7"/>
  <c r="F224" i="7" s="1"/>
  <c r="C220" i="7"/>
  <c r="C354" i="7"/>
  <c r="F354" i="7" s="1"/>
  <c r="C223" i="7"/>
  <c r="F223" i="7" s="1"/>
  <c r="C219" i="7"/>
  <c r="C357" i="7"/>
  <c r="F357" i="7" s="1"/>
  <c r="C353" i="7"/>
  <c r="F353" i="7" s="1"/>
  <c r="C222" i="7"/>
  <c r="F222" i="7" s="1"/>
  <c r="C356" i="7"/>
  <c r="F356" i="7" s="1"/>
  <c r="C352" i="7"/>
  <c r="C221" i="7"/>
  <c r="F221" i="7" s="1"/>
  <c r="B127" i="7"/>
  <c r="E16" i="1"/>
  <c r="E19" i="1" s="1"/>
  <c r="F555" i="7"/>
  <c r="E556" i="7"/>
  <c r="E66" i="7" s="1"/>
  <c r="E71" i="7" s="1"/>
  <c r="E77" i="7" s="1"/>
  <c r="E663" i="7"/>
  <c r="F664" i="7" s="1"/>
  <c r="F558" i="7"/>
  <c r="E142" i="7"/>
  <c r="E178" i="7"/>
  <c r="E54" i="7"/>
  <c r="E18" i="1" l="1"/>
  <c r="B93" i="7"/>
  <c r="B101" i="7" s="1"/>
  <c r="B103" i="7" s="1"/>
  <c r="B116" i="7" s="1"/>
  <c r="C358" i="7"/>
  <c r="G555" i="7"/>
  <c r="F663" i="7"/>
  <c r="G664" i="7" s="1"/>
  <c r="F556" i="7"/>
  <c r="F66" i="7" s="1"/>
  <c r="F71" i="7" s="1"/>
  <c r="F77" i="7" s="1"/>
  <c r="F142" i="7"/>
  <c r="F178" i="7"/>
  <c r="F54" i="7"/>
  <c r="G558" i="7"/>
  <c r="B120" i="7" l="1"/>
  <c r="B121" i="7" s="1"/>
  <c r="B95" i="7"/>
  <c r="B97" i="7" s="1"/>
  <c r="H558" i="7"/>
  <c r="H555" i="7"/>
  <c r="G663" i="7"/>
  <c r="H664" i="7" s="1"/>
  <c r="G556" i="7"/>
  <c r="G66" i="7" s="1"/>
  <c r="G71" i="7" s="1"/>
  <c r="G77" i="7" s="1"/>
  <c r="G178" i="7"/>
  <c r="G142" i="7"/>
  <c r="G54" i="7"/>
  <c r="I555" i="7" l="1"/>
  <c r="H663" i="7"/>
  <c r="I664" i="7" s="1"/>
  <c r="H556" i="7"/>
  <c r="H66" i="7" s="1"/>
  <c r="H71" i="7" s="1"/>
  <c r="H77" i="7" s="1"/>
  <c r="H178" i="7"/>
  <c r="H54" i="7"/>
  <c r="H142" i="7"/>
  <c r="I558" i="7"/>
  <c r="J555" i="7" l="1"/>
  <c r="I556" i="7"/>
  <c r="I66" i="7" s="1"/>
  <c r="I71" i="7" s="1"/>
  <c r="I77" i="7" s="1"/>
  <c r="I663" i="7"/>
  <c r="J664" i="7" s="1"/>
  <c r="J558" i="7"/>
  <c r="I178" i="7"/>
  <c r="I142" i="7"/>
  <c r="I54" i="7"/>
  <c r="K558" i="7" l="1"/>
  <c r="K555" i="7"/>
  <c r="J556" i="7"/>
  <c r="J66" i="7" s="1"/>
  <c r="J71" i="7" s="1"/>
  <c r="J77" i="7" s="1"/>
  <c r="J663" i="7"/>
  <c r="K664" i="7" s="1"/>
  <c r="J142" i="7"/>
  <c r="J178" i="7"/>
  <c r="J54" i="7"/>
  <c r="L558" i="7" l="1"/>
  <c r="K556" i="7"/>
  <c r="K66" i="7" s="1"/>
  <c r="K71" i="7" s="1"/>
  <c r="K77" i="7" s="1"/>
  <c r="L555" i="7"/>
  <c r="K663" i="7"/>
  <c r="L664" i="7" s="1"/>
  <c r="K54" i="7"/>
  <c r="K178" i="7"/>
  <c r="K142" i="7"/>
  <c r="L54" i="7" l="1"/>
  <c r="L178" i="7"/>
  <c r="L142" i="7"/>
  <c r="M558" i="7"/>
  <c r="L556" i="7"/>
  <c r="L66" i="7" s="1"/>
  <c r="L71" i="7" s="1"/>
  <c r="L77" i="7" s="1"/>
  <c r="M555" i="7"/>
  <c r="L663" i="7"/>
  <c r="M664" i="7" s="1"/>
  <c r="N555" i="7" l="1"/>
  <c r="M556" i="7"/>
  <c r="M66" i="7" s="1"/>
  <c r="M71" i="7" s="1"/>
  <c r="M77" i="7" s="1"/>
  <c r="M663" i="7"/>
  <c r="N664" i="7" s="1"/>
  <c r="N558" i="7"/>
  <c r="M54" i="7"/>
  <c r="M178" i="7"/>
  <c r="M142" i="7"/>
  <c r="O558" i="7" l="1"/>
  <c r="O555" i="7"/>
  <c r="N556" i="7"/>
  <c r="N66" i="7" s="1"/>
  <c r="N71" i="7" s="1"/>
  <c r="N77" i="7" s="1"/>
  <c r="N663" i="7"/>
  <c r="O664" i="7" s="1"/>
  <c r="N142" i="7"/>
  <c r="N178" i="7"/>
  <c r="N54" i="7"/>
  <c r="P558" i="7" l="1"/>
  <c r="P555" i="7"/>
  <c r="O556" i="7"/>
  <c r="O66" i="7" s="1"/>
  <c r="O71" i="7" s="1"/>
  <c r="O77" i="7" s="1"/>
  <c r="O663" i="7"/>
  <c r="P664" i="7" s="1"/>
  <c r="O54" i="7"/>
  <c r="O142" i="7"/>
  <c r="O178" i="7"/>
  <c r="Q555" i="7" l="1"/>
  <c r="P556" i="7"/>
  <c r="P66" i="7" s="1"/>
  <c r="P71" i="7" s="1"/>
  <c r="P77" i="7" s="1"/>
  <c r="P663" i="7"/>
  <c r="Q664" i="7" s="1"/>
  <c r="Q558" i="7"/>
  <c r="P178" i="7"/>
  <c r="P142" i="7"/>
  <c r="P54" i="7"/>
  <c r="R555" i="7" l="1"/>
  <c r="Q556" i="7"/>
  <c r="Q66" i="7" s="1"/>
  <c r="Q71" i="7" s="1"/>
  <c r="Q77" i="7" s="1"/>
  <c r="Q663" i="7"/>
  <c r="R664" i="7" s="1"/>
  <c r="Q142" i="7"/>
  <c r="Q54" i="7"/>
  <c r="Q178" i="7"/>
  <c r="R558" i="7"/>
  <c r="R54" i="7" l="1"/>
  <c r="R178" i="7"/>
  <c r="R142" i="7"/>
  <c r="S558" i="7"/>
  <c r="R663" i="7"/>
  <c r="S664" i="7" s="1"/>
  <c r="R556" i="7"/>
  <c r="R66" i="7" s="1"/>
  <c r="R71" i="7" s="1"/>
  <c r="R77" i="7" s="1"/>
  <c r="S555" i="7"/>
  <c r="S556" i="7" l="1"/>
  <c r="S66" i="7" s="1"/>
  <c r="S71" i="7" s="1"/>
  <c r="S77" i="7" s="1"/>
  <c r="S663" i="7"/>
  <c r="T664" i="7" s="1"/>
  <c r="T555" i="7"/>
  <c r="S142" i="7"/>
  <c r="S178" i="7"/>
  <c r="S54" i="7"/>
  <c r="T557" i="7" l="1"/>
  <c r="T556" i="7"/>
  <c r="T142" i="7"/>
  <c r="T178" i="7"/>
  <c r="T54" i="7"/>
  <c r="C87" i="7"/>
  <c r="C89" i="7" s="1"/>
  <c r="C94" i="7" s="1"/>
  <c r="T66" i="7" l="1"/>
  <c r="T71" i="7" s="1"/>
  <c r="T77" i="7" s="1"/>
  <c r="C95" i="7"/>
  <c r="C102" i="7"/>
  <c r="C103" i="7" s="1"/>
  <c r="D179" i="7" l="1"/>
  <c r="D55" i="7"/>
  <c r="D56" i="7" s="1"/>
  <c r="D143" i="7"/>
  <c r="C97" i="7"/>
  <c r="D86" i="7" l="1"/>
  <c r="D87" i="7" s="1"/>
  <c r="D89" i="7" s="1"/>
  <c r="D94" i="7" s="1"/>
  <c r="D543" i="7"/>
  <c r="D95" i="7" l="1"/>
  <c r="D102" i="7"/>
  <c r="D103" i="7" s="1"/>
  <c r="E541" i="7"/>
  <c r="E542" i="7" s="1"/>
  <c r="D97" i="7" l="1"/>
  <c r="E143" i="7"/>
  <c r="E179" i="7"/>
  <c r="E55" i="7"/>
  <c r="E56" i="7" s="1"/>
  <c r="E86" i="7" l="1"/>
  <c r="E87" i="7" s="1"/>
  <c r="E89" i="7" s="1"/>
  <c r="E94" i="7" s="1"/>
  <c r="E543" i="7"/>
  <c r="F541" i="7" l="1"/>
  <c r="F542" i="7" s="1"/>
  <c r="E95" i="7"/>
  <c r="E102" i="7"/>
  <c r="E103" i="7" s="1"/>
  <c r="E97" i="7" l="1"/>
  <c r="F143" i="7"/>
  <c r="F55" i="7"/>
  <c r="F56" i="7" s="1"/>
  <c r="F179" i="7"/>
  <c r="F86" i="7" l="1"/>
  <c r="F87" i="7" s="1"/>
  <c r="F89" i="7" s="1"/>
  <c r="F94" i="7" s="1"/>
  <c r="F543" i="7"/>
  <c r="F95" i="7" l="1"/>
  <c r="F102" i="7"/>
  <c r="F103" i="7" s="1"/>
  <c r="G541" i="7"/>
  <c r="G542" i="7" s="1"/>
  <c r="F97" i="7" l="1"/>
  <c r="G55" i="7"/>
  <c r="G56" i="7" s="1"/>
  <c r="G179" i="7"/>
  <c r="G143" i="7"/>
  <c r="G86" i="7" l="1"/>
  <c r="G87" i="7" s="1"/>
  <c r="G89" i="7" s="1"/>
  <c r="G94" i="7" s="1"/>
  <c r="G543" i="7"/>
  <c r="G95" i="7" l="1"/>
  <c r="G102" i="7"/>
  <c r="G103" i="7" s="1"/>
  <c r="H541" i="7"/>
  <c r="H542" i="7" s="1"/>
  <c r="G97" i="7" l="1"/>
  <c r="H179" i="7"/>
  <c r="H143" i="7"/>
  <c r="H55" i="7"/>
  <c r="H56" i="7" s="1"/>
  <c r="H86" i="7" l="1"/>
  <c r="H87" i="7" s="1"/>
  <c r="H89" i="7" s="1"/>
  <c r="H94" i="7" s="1"/>
  <c r="H543" i="7"/>
  <c r="H102" i="7" l="1"/>
  <c r="H103" i="7" s="1"/>
  <c r="H95" i="7"/>
  <c r="I541" i="7"/>
  <c r="I542" i="7" s="1"/>
  <c r="H97" i="7" l="1"/>
  <c r="I143" i="7"/>
  <c r="I55" i="7"/>
  <c r="I56" i="7" s="1"/>
  <c r="I179" i="7"/>
  <c r="I86" i="7" l="1"/>
  <c r="I87" i="7" s="1"/>
  <c r="I89" i="7" s="1"/>
  <c r="I94" i="7" s="1"/>
  <c r="I543" i="7"/>
  <c r="I95" i="7" l="1"/>
  <c r="I102" i="7"/>
  <c r="I103" i="7" s="1"/>
  <c r="J541" i="7"/>
  <c r="J542" i="7" s="1"/>
  <c r="I97" i="7" l="1"/>
  <c r="J143" i="7"/>
  <c r="J179" i="7"/>
  <c r="J55" i="7"/>
  <c r="J56" i="7" s="1"/>
  <c r="J86" i="7" l="1"/>
  <c r="J87" i="7" s="1"/>
  <c r="J89" i="7" s="1"/>
  <c r="J94" i="7" s="1"/>
  <c r="J543" i="7"/>
  <c r="J95" i="7" l="1"/>
  <c r="J102" i="7"/>
  <c r="J103" i="7" s="1"/>
  <c r="K541" i="7"/>
  <c r="K542" i="7" s="1"/>
  <c r="J97" i="7" l="1"/>
  <c r="K55" i="7"/>
  <c r="K56" i="7" s="1"/>
  <c r="K143" i="7"/>
  <c r="K179" i="7"/>
  <c r="K86" i="7" l="1"/>
  <c r="K87" i="7" s="1"/>
  <c r="K89" i="7" s="1"/>
  <c r="K94" i="7" s="1"/>
  <c r="K543" i="7"/>
  <c r="K95" i="7" l="1"/>
  <c r="K102" i="7"/>
  <c r="K103" i="7" s="1"/>
  <c r="L541" i="7"/>
  <c r="L542" i="7" s="1"/>
  <c r="K97" i="7" l="1"/>
  <c r="L179" i="7"/>
  <c r="L143" i="7"/>
  <c r="L55" i="7"/>
  <c r="L56" i="7" s="1"/>
  <c r="L86" i="7" l="1"/>
  <c r="L87" i="7" s="1"/>
  <c r="L89" i="7" s="1"/>
  <c r="L94" i="7" s="1"/>
  <c r="L543" i="7"/>
  <c r="L95" i="7" l="1"/>
  <c r="L102" i="7"/>
  <c r="L103" i="7" s="1"/>
  <c r="M541" i="7"/>
  <c r="M542" i="7" s="1"/>
  <c r="L97" i="7" l="1"/>
  <c r="M143" i="7"/>
  <c r="M179" i="7"/>
  <c r="M55" i="7"/>
  <c r="M56" i="7" s="1"/>
  <c r="M86" i="7" l="1"/>
  <c r="M87" i="7" s="1"/>
  <c r="M89" i="7" s="1"/>
  <c r="M94" i="7" s="1"/>
  <c r="M543" i="7"/>
  <c r="M95" i="7" l="1"/>
  <c r="M102" i="7"/>
  <c r="M103" i="7" s="1"/>
  <c r="N541" i="7"/>
  <c r="N542" i="7" s="1"/>
  <c r="M97" i="7" l="1"/>
  <c r="N143" i="7"/>
  <c r="N179" i="7"/>
  <c r="N55" i="7"/>
  <c r="N56" i="7" s="1"/>
  <c r="N86" i="7" l="1"/>
  <c r="N87" i="7" s="1"/>
  <c r="N89" i="7" s="1"/>
  <c r="N94" i="7" s="1"/>
  <c r="N543" i="7"/>
  <c r="N102" i="7" l="1"/>
  <c r="N103" i="7" s="1"/>
  <c r="N95" i="7"/>
  <c r="O541" i="7"/>
  <c r="O542" i="7" s="1"/>
  <c r="N97" i="7" l="1"/>
  <c r="O179" i="7"/>
  <c r="O143" i="7"/>
  <c r="O55" i="7"/>
  <c r="O56" i="7" s="1"/>
  <c r="O86" i="7" l="1"/>
  <c r="O87" i="7" s="1"/>
  <c r="O89" i="7" s="1"/>
  <c r="O94" i="7" s="1"/>
  <c r="O543" i="7"/>
  <c r="O95" i="7" l="1"/>
  <c r="O102" i="7"/>
  <c r="O103" i="7" s="1"/>
  <c r="P541" i="7"/>
  <c r="P542" i="7" s="1"/>
  <c r="O97" i="7" l="1"/>
  <c r="P55" i="7"/>
  <c r="P56" i="7" s="1"/>
  <c r="P143" i="7"/>
  <c r="P179" i="7"/>
  <c r="P86" i="7" l="1"/>
  <c r="P87" i="7" s="1"/>
  <c r="P89" i="7" s="1"/>
  <c r="P94" i="7" s="1"/>
  <c r="P543" i="7"/>
  <c r="P95" i="7" l="1"/>
  <c r="P102" i="7"/>
  <c r="P103" i="7" s="1"/>
  <c r="Q541" i="7"/>
  <c r="Q542" i="7" s="1"/>
  <c r="P97" i="7" l="1"/>
  <c r="Q143" i="7"/>
  <c r="Q179" i="7"/>
  <c r="Q55" i="7"/>
  <c r="Q56" i="7" s="1"/>
  <c r="Q86" i="7" l="1"/>
  <c r="Q87" i="7" s="1"/>
  <c r="Q89" i="7" s="1"/>
  <c r="Q94" i="7" s="1"/>
  <c r="Q543" i="7"/>
  <c r="Q95" i="7" l="1"/>
  <c r="Q102" i="7"/>
  <c r="Q103" i="7" s="1"/>
  <c r="R541" i="7"/>
  <c r="R542" i="7" s="1"/>
  <c r="Q97" i="7" l="1"/>
  <c r="R55" i="7"/>
  <c r="R56" i="7" s="1"/>
  <c r="R179" i="7"/>
  <c r="R143" i="7"/>
  <c r="R86" i="7" l="1"/>
  <c r="R87" i="7" s="1"/>
  <c r="R89" i="7" s="1"/>
  <c r="R94" i="7" s="1"/>
  <c r="R543" i="7"/>
  <c r="R95" i="7" l="1"/>
  <c r="R102" i="7"/>
  <c r="R103" i="7" s="1"/>
  <c r="S541" i="7"/>
  <c r="S542" i="7" s="1"/>
  <c r="R97" i="7" l="1"/>
  <c r="S179" i="7"/>
  <c r="S55" i="7"/>
  <c r="S56" i="7" s="1"/>
  <c r="S143" i="7"/>
  <c r="S86" i="7" l="1"/>
  <c r="S87" i="7" s="1"/>
  <c r="S89" i="7" s="1"/>
  <c r="S94" i="7" s="1"/>
  <c r="S543" i="7"/>
  <c r="S95" i="7" l="1"/>
  <c r="S102" i="7"/>
  <c r="S103" i="7" s="1"/>
  <c r="T541" i="7"/>
  <c r="T542" i="7" s="1"/>
  <c r="S97" i="7" l="1"/>
  <c r="T143" i="7"/>
  <c r="T55" i="7"/>
  <c r="T56" i="7" s="1"/>
  <c r="T179" i="7"/>
  <c r="T86" i="7" l="1"/>
  <c r="T87" i="7" s="1"/>
  <c r="T89" i="7" s="1"/>
  <c r="T94" i="7" s="1"/>
  <c r="T543" i="7"/>
  <c r="U541" i="7" l="1"/>
  <c r="T102" i="7"/>
  <c r="T103" i="7" s="1"/>
  <c r="T95" i="7"/>
  <c r="U542" i="7" l="1"/>
  <c r="U179" i="7"/>
  <c r="U55" i="7"/>
  <c r="U56" i="7" s="1"/>
  <c r="U143" i="7"/>
  <c r="T97" i="7"/>
  <c r="U86" i="7" l="1"/>
  <c r="U87" i="7" s="1"/>
  <c r="U89" i="7" s="1"/>
  <c r="U94" i="7" s="1"/>
  <c r="U543" i="7"/>
  <c r="AN144" i="7"/>
  <c r="AN145" i="7" s="1"/>
  <c r="AN173" i="7" s="1"/>
  <c r="AN174" i="7" s="1"/>
  <c r="AP144" i="7"/>
  <c r="AP145" i="7" s="1"/>
  <c r="AP173" i="7" s="1"/>
  <c r="AP174" i="7" s="1"/>
  <c r="AL144" i="7"/>
  <c r="AL145" i="7" s="1"/>
  <c r="AL173" i="7" s="1"/>
  <c r="AL174" i="7" s="1"/>
  <c r="AH144" i="7"/>
  <c r="AH145" i="7" s="1"/>
  <c r="AH173" i="7" s="1"/>
  <c r="AH174" i="7" s="1"/>
  <c r="AO144" i="7"/>
  <c r="AO145" i="7" s="1"/>
  <c r="AO173" i="7" s="1"/>
  <c r="AO174" i="7" s="1"/>
  <c r="AK144" i="7"/>
  <c r="AK145" i="7" s="1"/>
  <c r="AK173" i="7" s="1"/>
  <c r="AK174" i="7" s="1"/>
  <c r="AG144" i="7"/>
  <c r="AG145" i="7" s="1"/>
  <c r="AG173" i="7" s="1"/>
  <c r="AG174" i="7" s="1"/>
  <c r="AJ144" i="7"/>
  <c r="AJ145" i="7" s="1"/>
  <c r="AJ173" i="7" s="1"/>
  <c r="AJ174" i="7" s="1"/>
  <c r="AM144" i="7"/>
  <c r="AM145" i="7" s="1"/>
  <c r="AM173" i="7" s="1"/>
  <c r="AM174" i="7" s="1"/>
  <c r="AI144" i="7"/>
  <c r="AI145" i="7" s="1"/>
  <c r="AI173" i="7" s="1"/>
  <c r="AI174" i="7" s="1"/>
  <c r="U102" i="7" l="1"/>
  <c r="U103" i="7" s="1"/>
  <c r="U95" i="7"/>
  <c r="V541" i="7"/>
  <c r="AG181" i="7"/>
  <c r="AG113" i="7"/>
  <c r="AH181" i="7"/>
  <c r="AH113" i="7"/>
  <c r="AK181" i="7"/>
  <c r="AK113" i="7"/>
  <c r="AL113" i="7"/>
  <c r="AL181" i="7"/>
  <c r="AI181" i="7"/>
  <c r="AI113" i="7"/>
  <c r="AJ181" i="7"/>
  <c r="AJ113" i="7"/>
  <c r="AO181" i="7"/>
  <c r="AO113" i="7"/>
  <c r="AP181" i="7"/>
  <c r="AP113" i="7"/>
  <c r="AM181" i="7"/>
  <c r="AM113" i="7"/>
  <c r="AN181" i="7"/>
  <c r="AN113" i="7"/>
  <c r="AK180" i="7"/>
  <c r="AJ180" i="7"/>
  <c r="AG180" i="7"/>
  <c r="AI180" i="7"/>
  <c r="AL180" i="7"/>
  <c r="AO180" i="7"/>
  <c r="AH180" i="7"/>
  <c r="AN180" i="7"/>
  <c r="AP180" i="7"/>
  <c r="AM180" i="7"/>
  <c r="F352" i="7"/>
  <c r="F358" i="7" s="1"/>
  <c r="V542" i="7" l="1"/>
  <c r="V55" i="7"/>
  <c r="V56" i="7" s="1"/>
  <c r="V179" i="7"/>
  <c r="V143" i="7"/>
  <c r="U97" i="7"/>
  <c r="AG184" i="7"/>
  <c r="AG212" i="7" s="1"/>
  <c r="AG213" i="7" s="1"/>
  <c r="AN184" i="7"/>
  <c r="AN212" i="7" s="1"/>
  <c r="AN213" i="7" s="1"/>
  <c r="AL184" i="7"/>
  <c r="AL212" i="7" s="1"/>
  <c r="AL213" i="7" s="1"/>
  <c r="AM184" i="7"/>
  <c r="AM212" i="7" s="1"/>
  <c r="AM213" i="7" s="1"/>
  <c r="AP184" i="7"/>
  <c r="AP212" i="7" s="1"/>
  <c r="AP213" i="7" s="1"/>
  <c r="AJ184" i="7"/>
  <c r="AJ212" i="7" s="1"/>
  <c r="AJ213" i="7" s="1"/>
  <c r="AO184" i="7"/>
  <c r="AO212" i="7" s="1"/>
  <c r="AO213" i="7" s="1"/>
  <c r="AI184" i="7"/>
  <c r="AI212" i="7" s="1"/>
  <c r="AI213" i="7" s="1"/>
  <c r="AK184" i="7"/>
  <c r="AK212" i="7" s="1"/>
  <c r="AK213" i="7" s="1"/>
  <c r="AH184" i="7"/>
  <c r="AH212" i="7" s="1"/>
  <c r="AH213" i="7" s="1"/>
  <c r="G352" i="7"/>
  <c r="G358" i="7" s="1"/>
  <c r="H352" i="7" s="1"/>
  <c r="V86" i="7" l="1"/>
  <c r="V87" i="7" s="1"/>
  <c r="V89" i="7" s="1"/>
  <c r="V94" i="7" s="1"/>
  <c r="V543" i="7"/>
  <c r="W543" i="7" s="1"/>
  <c r="X543" i="7" s="1"/>
  <c r="Y543" i="7" s="1"/>
  <c r="Z543" i="7" s="1"/>
  <c r="AA543" i="7" s="1"/>
  <c r="AB543" i="7" s="1"/>
  <c r="AC543" i="7" s="1"/>
  <c r="AD543" i="7" s="1"/>
  <c r="AE543" i="7" s="1"/>
  <c r="AF543" i="7" s="1"/>
  <c r="AG543" i="7" s="1"/>
  <c r="AH543" i="7" s="1"/>
  <c r="AI543" i="7" s="1"/>
  <c r="AJ543" i="7" s="1"/>
  <c r="AK543" i="7" s="1"/>
  <c r="AL543" i="7" s="1"/>
  <c r="AM543" i="7" s="1"/>
  <c r="AN543" i="7" s="1"/>
  <c r="AO543" i="7" s="1"/>
  <c r="AP543" i="7" s="1"/>
  <c r="AI114" i="7"/>
  <c r="AI115" i="7" s="1"/>
  <c r="AI116" i="7" s="1"/>
  <c r="AI127" i="7"/>
  <c r="AP114" i="7"/>
  <c r="AP115" i="7" s="1"/>
  <c r="AP116" i="7" s="1"/>
  <c r="AP127" i="7"/>
  <c r="AL114" i="7"/>
  <c r="AL115" i="7" s="1"/>
  <c r="AL116" i="7" s="1"/>
  <c r="AL127" i="7"/>
  <c r="AO114" i="7"/>
  <c r="AO115" i="7" s="1"/>
  <c r="AO116" i="7" s="1"/>
  <c r="AO127" i="7"/>
  <c r="AM114" i="7"/>
  <c r="AM115" i="7" s="1"/>
  <c r="AM116" i="7" s="1"/>
  <c r="AM127" i="7"/>
  <c r="AN114" i="7"/>
  <c r="AN115" i="7" s="1"/>
  <c r="AN116" i="7" s="1"/>
  <c r="AN127" i="7"/>
  <c r="AH114" i="7"/>
  <c r="AH115" i="7" s="1"/>
  <c r="AH116" i="7" s="1"/>
  <c r="AH127" i="7"/>
  <c r="AG114" i="7"/>
  <c r="AG115" i="7" s="1"/>
  <c r="AG116" i="7" s="1"/>
  <c r="AG127" i="7"/>
  <c r="AK114" i="7"/>
  <c r="AK115" i="7" s="1"/>
  <c r="AK116" i="7" s="1"/>
  <c r="AK127" i="7"/>
  <c r="AJ114" i="7"/>
  <c r="AJ115" i="7" s="1"/>
  <c r="AJ116" i="7" s="1"/>
  <c r="AJ127" i="7"/>
  <c r="H357" i="7"/>
  <c r="K357" i="7" s="1"/>
  <c r="L357" i="7" s="1"/>
  <c r="I358" i="7"/>
  <c r="H355" i="7"/>
  <c r="K355" i="7" s="1"/>
  <c r="L355" i="7" s="1"/>
  <c r="H353" i="7"/>
  <c r="K353" i="7" s="1"/>
  <c r="L353" i="7" s="1"/>
  <c r="H356" i="7"/>
  <c r="K356" i="7" s="1"/>
  <c r="L356" i="7" s="1"/>
  <c r="K352" i="7"/>
  <c r="L352" i="7" s="1"/>
  <c r="H354" i="7"/>
  <c r="K354" i="7" s="1"/>
  <c r="L354" i="7" s="1"/>
  <c r="V95" i="7" l="1"/>
  <c r="V102" i="7"/>
  <c r="V103" i="7" s="1"/>
  <c r="I357" i="7"/>
  <c r="J357" i="7" s="1"/>
  <c r="N224" i="7" s="1"/>
  <c r="I356" i="7"/>
  <c r="J356" i="7" s="1"/>
  <c r="N223" i="7" s="1"/>
  <c r="I355" i="7"/>
  <c r="J355" i="7" s="1"/>
  <c r="I354" i="7"/>
  <c r="J354" i="7" s="1"/>
  <c r="N221" i="7" s="1"/>
  <c r="I352" i="7"/>
  <c r="J352" i="7" s="1"/>
  <c r="C106" i="7"/>
  <c r="I353" i="7"/>
  <c r="J353" i="7" s="1"/>
  <c r="N220" i="7" s="1"/>
  <c r="H358" i="7"/>
  <c r="L358" i="7"/>
  <c r="AP97" i="7" l="1"/>
  <c r="AO97" i="7"/>
  <c r="AF97" i="7"/>
  <c r="V97" i="7"/>
  <c r="AD97" i="7"/>
  <c r="AI97" i="7"/>
  <c r="Z97" i="7"/>
  <c r="AJ97" i="7"/>
  <c r="AL97" i="7"/>
  <c r="AE97" i="7"/>
  <c r="W97" i="7"/>
  <c r="AK97" i="7"/>
  <c r="AG97" i="7"/>
  <c r="AN97" i="7"/>
  <c r="AM97" i="7"/>
  <c r="AH97" i="7"/>
  <c r="AC97" i="7"/>
  <c r="Y97" i="7"/>
  <c r="AA97" i="7"/>
  <c r="X97" i="7"/>
  <c r="AB97" i="7"/>
  <c r="N356" i="7"/>
  <c r="O356" i="7" s="1"/>
  <c r="Q356" i="7" s="1"/>
  <c r="AK395" i="7" s="1"/>
  <c r="N357" i="7"/>
  <c r="O357" i="7" s="1"/>
  <c r="Q357" i="7" s="1"/>
  <c r="W396" i="7" s="1"/>
  <c r="N354" i="7"/>
  <c r="O354" i="7" s="1"/>
  <c r="Q354" i="7" s="1"/>
  <c r="AK393" i="7" s="1"/>
  <c r="N353" i="7"/>
  <c r="O353" i="7" s="1"/>
  <c r="P353" i="7" s="1"/>
  <c r="N222" i="7"/>
  <c r="O222" i="7" s="1"/>
  <c r="Q222" i="7" s="1"/>
  <c r="N355" i="7"/>
  <c r="J358" i="7"/>
  <c r="N352" i="7"/>
  <c r="O352" i="7" s="1"/>
  <c r="N219" i="7"/>
  <c r="P352" i="7" l="1"/>
  <c r="Q352" i="7" s="1"/>
  <c r="G395" i="7"/>
  <c r="O395" i="7"/>
  <c r="N395" i="7"/>
  <c r="W395" i="7"/>
  <c r="Q395" i="7"/>
  <c r="AN395" i="7"/>
  <c r="AH395" i="7"/>
  <c r="AP395" i="7"/>
  <c r="S395" i="7"/>
  <c r="E395" i="7"/>
  <c r="AO395" i="7"/>
  <c r="I395" i="7"/>
  <c r="T395" i="7"/>
  <c r="U395" i="7"/>
  <c r="AE395" i="7"/>
  <c r="AC395" i="7"/>
  <c r="R395" i="7"/>
  <c r="M395" i="7"/>
  <c r="Y395" i="7"/>
  <c r="AA395" i="7"/>
  <c r="AG395" i="7"/>
  <c r="C395" i="7"/>
  <c r="V395" i="7"/>
  <c r="AI395" i="7"/>
  <c r="L395" i="7"/>
  <c r="D395" i="7"/>
  <c r="AF395" i="7"/>
  <c r="AD395" i="7"/>
  <c r="X395" i="7"/>
  <c r="K395" i="7"/>
  <c r="H395" i="7"/>
  <c r="AB395" i="7"/>
  <c r="AJ395" i="7"/>
  <c r="F395" i="7"/>
  <c r="P395" i="7"/>
  <c r="AM395" i="7"/>
  <c r="J395" i="7"/>
  <c r="AL395" i="7"/>
  <c r="Z395" i="7"/>
  <c r="U396" i="7"/>
  <c r="F396" i="7"/>
  <c r="J396" i="7"/>
  <c r="AM396" i="7"/>
  <c r="L396" i="7"/>
  <c r="K396" i="7"/>
  <c r="AH396" i="7"/>
  <c r="S396" i="7"/>
  <c r="AL396" i="7"/>
  <c r="Y396" i="7"/>
  <c r="Z396" i="7"/>
  <c r="AN396" i="7"/>
  <c r="T396" i="7"/>
  <c r="AO396" i="7"/>
  <c r="AC396" i="7"/>
  <c r="R396" i="7"/>
  <c r="M396" i="7"/>
  <c r="G396" i="7"/>
  <c r="V396" i="7"/>
  <c r="P396" i="7"/>
  <c r="AD396" i="7"/>
  <c r="N396" i="7"/>
  <c r="C396" i="7"/>
  <c r="Q396" i="7"/>
  <c r="H396" i="7"/>
  <c r="AJ396" i="7"/>
  <c r="D396" i="7"/>
  <c r="AK396" i="7"/>
  <c r="E396" i="7"/>
  <c r="AL393" i="7"/>
  <c r="I396" i="7"/>
  <c r="AI396" i="7"/>
  <c r="AA396" i="7"/>
  <c r="AB396" i="7"/>
  <c r="AE396" i="7"/>
  <c r="AP396" i="7"/>
  <c r="X396" i="7"/>
  <c r="AF396" i="7"/>
  <c r="O396" i="7"/>
  <c r="AG396" i="7"/>
  <c r="T393" i="7"/>
  <c r="AC393" i="7"/>
  <c r="R393" i="7"/>
  <c r="AO393" i="7"/>
  <c r="S393" i="7"/>
  <c r="L393" i="7"/>
  <c r="Z393" i="7"/>
  <c r="Q393" i="7"/>
  <c r="X393" i="7"/>
  <c r="Y393" i="7"/>
  <c r="C393" i="7"/>
  <c r="F393" i="7"/>
  <c r="E393" i="7"/>
  <c r="AP393" i="7"/>
  <c r="AB393" i="7"/>
  <c r="M393" i="7"/>
  <c r="AG393" i="7"/>
  <c r="AA393" i="7"/>
  <c r="AH393" i="7"/>
  <c r="I393" i="7"/>
  <c r="P393" i="7"/>
  <c r="G393" i="7"/>
  <c r="O393" i="7"/>
  <c r="AD393" i="7"/>
  <c r="AI393" i="7"/>
  <c r="U393" i="7"/>
  <c r="J393" i="7"/>
  <c r="K393" i="7"/>
  <c r="D393" i="7"/>
  <c r="AM393" i="7"/>
  <c r="N393" i="7"/>
  <c r="W393" i="7"/>
  <c r="AF393" i="7"/>
  <c r="AN393" i="7"/>
  <c r="AJ393" i="7"/>
  <c r="H393" i="7"/>
  <c r="V393" i="7"/>
  <c r="AE393" i="7"/>
  <c r="Q353" i="7"/>
  <c r="N358" i="7"/>
  <c r="X261" i="7"/>
  <c r="P261" i="7"/>
  <c r="N261" i="7"/>
  <c r="U261" i="7"/>
  <c r="J261" i="7"/>
  <c r="L261" i="7"/>
  <c r="AO261" i="7"/>
  <c r="AH261" i="7"/>
  <c r="AI261" i="7"/>
  <c r="AB261" i="7"/>
  <c r="R261" i="7"/>
  <c r="AM261" i="7"/>
  <c r="AF261" i="7"/>
  <c r="AP261" i="7"/>
  <c r="C261" i="7"/>
  <c r="Y261" i="7"/>
  <c r="AA261" i="7"/>
  <c r="H261" i="7"/>
  <c r="Q261" i="7"/>
  <c r="AC261" i="7"/>
  <c r="AL261" i="7"/>
  <c r="K261" i="7"/>
  <c r="I261" i="7"/>
  <c r="G261" i="7"/>
  <c r="O261" i="7"/>
  <c r="E261" i="7"/>
  <c r="V261" i="7"/>
  <c r="AG261" i="7"/>
  <c r="Z261" i="7"/>
  <c r="S261" i="7"/>
  <c r="F261" i="7"/>
  <c r="M261" i="7"/>
  <c r="D261" i="7"/>
  <c r="T261" i="7"/>
  <c r="AK261" i="7"/>
  <c r="AD261" i="7"/>
  <c r="AE261" i="7"/>
  <c r="W261" i="7"/>
  <c r="AN261" i="7"/>
  <c r="AJ261" i="7"/>
  <c r="N225" i="7"/>
  <c r="P358" i="7" l="1"/>
  <c r="C397" i="7" s="1"/>
  <c r="B397" i="7" s="1" a="1"/>
  <c r="B397" i="7" s="1"/>
  <c r="B395" i="7" a="1"/>
  <c r="B395" i="7" s="1"/>
  <c r="B396" i="7" a="1"/>
  <c r="B396" i="7" s="1"/>
  <c r="B393" i="7" a="1"/>
  <c r="B393" i="7" s="1"/>
  <c r="AA391" i="7"/>
  <c r="AC392" i="7"/>
  <c r="W392" i="7"/>
  <c r="G392" i="7"/>
  <c r="E392" i="7"/>
  <c r="J392" i="7"/>
  <c r="AJ392" i="7"/>
  <c r="T392" i="7"/>
  <c r="K392" i="7"/>
  <c r="AL392" i="7"/>
  <c r="H392" i="7"/>
  <c r="P392" i="7"/>
  <c r="AM392" i="7"/>
  <c r="AH392" i="7"/>
  <c r="AK392" i="7"/>
  <c r="AE392" i="7"/>
  <c r="U392" i="7"/>
  <c r="AO392" i="7"/>
  <c r="AD392" i="7"/>
  <c r="N392" i="7"/>
  <c r="AN392" i="7"/>
  <c r="F392" i="7"/>
  <c r="O392" i="7"/>
  <c r="AP392" i="7"/>
  <c r="L392" i="7"/>
  <c r="M392" i="7"/>
  <c r="D392" i="7"/>
  <c r="AA392" i="7"/>
  <c r="S392" i="7"/>
  <c r="C392" i="7"/>
  <c r="I392" i="7"/>
  <c r="Q392" i="7"/>
  <c r="AF392" i="7"/>
  <c r="AG392" i="7"/>
  <c r="R392" i="7"/>
  <c r="X392" i="7"/>
  <c r="V392" i="7"/>
  <c r="AB392" i="7"/>
  <c r="Z392" i="7"/>
  <c r="Y392" i="7"/>
  <c r="AI392" i="7"/>
  <c r="B261" i="7" a="1"/>
  <c r="B261" i="7" s="1"/>
  <c r="AG391" i="7" l="1"/>
  <c r="AG398" i="7" s="1"/>
  <c r="AI391" i="7"/>
  <c r="AI398" i="7" s="1"/>
  <c r="AP391" i="7"/>
  <c r="AP398" i="7" s="1"/>
  <c r="K391" i="7"/>
  <c r="M391" i="7"/>
  <c r="AJ391" i="7"/>
  <c r="AJ398" i="7" s="1"/>
  <c r="S391" i="7"/>
  <c r="N391" i="7"/>
  <c r="H391" i="7"/>
  <c r="U391" i="7"/>
  <c r="AM391" i="7"/>
  <c r="AM398" i="7" s="1"/>
  <c r="AO391" i="7"/>
  <c r="AO398" i="7" s="1"/>
  <c r="AK391" i="7"/>
  <c r="AK398" i="7" s="1"/>
  <c r="AH391" i="7"/>
  <c r="AH398" i="7" s="1"/>
  <c r="V391" i="7"/>
  <c r="AN391" i="7"/>
  <c r="AN398" i="7" s="1"/>
  <c r="Y391" i="7"/>
  <c r="AF391" i="7"/>
  <c r="W391" i="7"/>
  <c r="I391" i="7"/>
  <c r="C391" i="7"/>
  <c r="O391" i="7"/>
  <c r="R391" i="7"/>
  <c r="Z391" i="7"/>
  <c r="AC391" i="7"/>
  <c r="T391" i="7"/>
  <c r="P391" i="7"/>
  <c r="D391" i="7"/>
  <c r="AL391" i="7"/>
  <c r="AL398" i="7" s="1"/>
  <c r="F391" i="7"/>
  <c r="Q391" i="7"/>
  <c r="G391" i="7"/>
  <c r="L391" i="7"/>
  <c r="E391" i="7"/>
  <c r="X391" i="7"/>
  <c r="AD391" i="7"/>
  <c r="AB391" i="7"/>
  <c r="AE391" i="7"/>
  <c r="J391" i="7"/>
  <c r="B392" i="7" a="1"/>
  <c r="B392" i="7" s="1"/>
  <c r="B391" i="7" l="1" a="1"/>
  <c r="B391" i="7" s="1"/>
  <c r="M355" i="7"/>
  <c r="O355" i="7" s="1"/>
  <c r="Q355" i="7" s="1"/>
  <c r="C264" i="7"/>
  <c r="B264" i="7" s="1"/>
  <c r="M220" i="7"/>
  <c r="M224" i="7"/>
  <c r="O224" i="7" s="1"/>
  <c r="Q224" i="7" s="1"/>
  <c r="M223" i="7"/>
  <c r="O223" i="7" s="1"/>
  <c r="Q223" i="7" s="1"/>
  <c r="M221" i="7"/>
  <c r="O221" i="7" s="1"/>
  <c r="Q221" i="7" s="1"/>
  <c r="F220" i="7"/>
  <c r="M358" i="7" l="1"/>
  <c r="O220" i="7"/>
  <c r="Q220" i="7" s="1"/>
  <c r="W259" i="7" s="1"/>
  <c r="AP260" i="7"/>
  <c r="U260" i="7"/>
  <c r="C260" i="7"/>
  <c r="W260" i="7"/>
  <c r="P260" i="7"/>
  <c r="AM260" i="7"/>
  <c r="J260" i="7"/>
  <c r="X260" i="7"/>
  <c r="Q260" i="7"/>
  <c r="T260" i="7"/>
  <c r="G260" i="7"/>
  <c r="O260" i="7"/>
  <c r="L260" i="7"/>
  <c r="O358" i="7"/>
  <c r="AG263" i="7"/>
  <c r="E263" i="7"/>
  <c r="AL263" i="7"/>
  <c r="AI263" i="7"/>
  <c r="AK263" i="7"/>
  <c r="H263" i="7"/>
  <c r="F263" i="7"/>
  <c r="X263" i="7"/>
  <c r="AB263" i="7"/>
  <c r="G263" i="7"/>
  <c r="AA263" i="7"/>
  <c r="AN263" i="7"/>
  <c r="M263" i="7"/>
  <c r="I263" i="7"/>
  <c r="N263" i="7"/>
  <c r="Y263" i="7"/>
  <c r="AP263" i="7"/>
  <c r="AO263" i="7"/>
  <c r="AJ263" i="7"/>
  <c r="J263" i="7"/>
  <c r="AE263" i="7"/>
  <c r="Z263" i="7"/>
  <c r="T263" i="7"/>
  <c r="D263" i="7"/>
  <c r="W263" i="7"/>
  <c r="Q263" i="7"/>
  <c r="P263" i="7"/>
  <c r="AH263" i="7"/>
  <c r="L263" i="7"/>
  <c r="O263" i="7"/>
  <c r="S263" i="7"/>
  <c r="K263" i="7"/>
  <c r="V263" i="7"/>
  <c r="U263" i="7"/>
  <c r="R263" i="7"/>
  <c r="AM263" i="7"/>
  <c r="C263" i="7"/>
  <c r="AC263" i="7"/>
  <c r="AD263" i="7"/>
  <c r="AF263" i="7"/>
  <c r="C394" i="7"/>
  <c r="AE394" i="7"/>
  <c r="AE398" i="7" s="1"/>
  <c r="AE180" i="7" s="1"/>
  <c r="AI394" i="7"/>
  <c r="AM394" i="7"/>
  <c r="E394" i="7"/>
  <c r="E398" i="7" s="1"/>
  <c r="E180" i="7" s="1"/>
  <c r="G394" i="7"/>
  <c r="G398" i="7" s="1"/>
  <c r="G180" i="7" s="1"/>
  <c r="I394" i="7"/>
  <c r="I398" i="7" s="1"/>
  <c r="I180" i="7" s="1"/>
  <c r="K394" i="7"/>
  <c r="K398" i="7" s="1"/>
  <c r="K180" i="7" s="1"/>
  <c r="M394" i="7"/>
  <c r="M398" i="7" s="1"/>
  <c r="M180" i="7" s="1"/>
  <c r="O394" i="7"/>
  <c r="O398" i="7" s="1"/>
  <c r="O180" i="7" s="1"/>
  <c r="Q394" i="7"/>
  <c r="Q398" i="7" s="1"/>
  <c r="Q180" i="7" s="1"/>
  <c r="S394" i="7"/>
  <c r="S398" i="7" s="1"/>
  <c r="S180" i="7" s="1"/>
  <c r="U394" i="7"/>
  <c r="U398" i="7" s="1"/>
  <c r="U180" i="7" s="1"/>
  <c r="W394" i="7"/>
  <c r="W398" i="7" s="1"/>
  <c r="W180" i="7" s="1"/>
  <c r="Y394" i="7"/>
  <c r="Y398" i="7" s="1"/>
  <c r="Y180" i="7" s="1"/>
  <c r="AA394" i="7"/>
  <c r="AA398" i="7" s="1"/>
  <c r="AA180" i="7" s="1"/>
  <c r="AB394" i="7"/>
  <c r="AB398" i="7" s="1"/>
  <c r="AB180" i="7" s="1"/>
  <c r="AF394" i="7"/>
  <c r="AF398" i="7" s="1"/>
  <c r="AF180" i="7" s="1"/>
  <c r="AJ394" i="7"/>
  <c r="AN394" i="7"/>
  <c r="Q358" i="7"/>
  <c r="AC394" i="7"/>
  <c r="AC398" i="7" s="1"/>
  <c r="AC180" i="7" s="1"/>
  <c r="AG394" i="7"/>
  <c r="AK394" i="7"/>
  <c r="AO394" i="7"/>
  <c r="D394" i="7"/>
  <c r="D398" i="7" s="1"/>
  <c r="D180" i="7" s="1"/>
  <c r="F394" i="7"/>
  <c r="F398" i="7" s="1"/>
  <c r="F180" i="7" s="1"/>
  <c r="H394" i="7"/>
  <c r="H398" i="7" s="1"/>
  <c r="H180" i="7" s="1"/>
  <c r="J394" i="7"/>
  <c r="J398" i="7" s="1"/>
  <c r="J180" i="7" s="1"/>
  <c r="L394" i="7"/>
  <c r="L398" i="7" s="1"/>
  <c r="L180" i="7" s="1"/>
  <c r="N394" i="7"/>
  <c r="N398" i="7" s="1"/>
  <c r="N180" i="7" s="1"/>
  <c r="P394" i="7"/>
  <c r="P398" i="7" s="1"/>
  <c r="P180" i="7" s="1"/>
  <c r="R394" i="7"/>
  <c r="R398" i="7" s="1"/>
  <c r="R180" i="7" s="1"/>
  <c r="T394" i="7"/>
  <c r="T398" i="7" s="1"/>
  <c r="T180" i="7" s="1"/>
  <c r="V394" i="7"/>
  <c r="V398" i="7" s="1"/>
  <c r="V180" i="7" s="1"/>
  <c r="X394" i="7"/>
  <c r="X398" i="7" s="1"/>
  <c r="X180" i="7" s="1"/>
  <c r="Z394" i="7"/>
  <c r="Z398" i="7" s="1"/>
  <c r="Z180" i="7" s="1"/>
  <c r="AD394" i="7"/>
  <c r="AD398" i="7" s="1"/>
  <c r="AD180" i="7" s="1"/>
  <c r="AH394" i="7"/>
  <c r="AL394" i="7"/>
  <c r="AP394" i="7"/>
  <c r="W262" i="7"/>
  <c r="AE262" i="7"/>
  <c r="AD262" i="7"/>
  <c r="AO262" i="7"/>
  <c r="E262" i="7"/>
  <c r="Z262" i="7"/>
  <c r="X262" i="7"/>
  <c r="Q262" i="7"/>
  <c r="AA262" i="7"/>
  <c r="AK262" i="7"/>
  <c r="N262" i="7"/>
  <c r="D262" i="7"/>
  <c r="I262" i="7"/>
  <c r="J262" i="7"/>
  <c r="AH262" i="7"/>
  <c r="AG262" i="7"/>
  <c r="C262" i="7"/>
  <c r="V262" i="7"/>
  <c r="S262" i="7"/>
  <c r="AI262" i="7"/>
  <c r="AN262" i="7"/>
  <c r="F262" i="7"/>
  <c r="P262" i="7"/>
  <c r="M262" i="7"/>
  <c r="AL262" i="7"/>
  <c r="AF262" i="7"/>
  <c r="AB262" i="7"/>
  <c r="AJ262" i="7"/>
  <c r="O262" i="7"/>
  <c r="R262" i="7"/>
  <c r="H262" i="7"/>
  <c r="AC262" i="7"/>
  <c r="L262" i="7"/>
  <c r="U262" i="7"/>
  <c r="AM262" i="7"/>
  <c r="T262" i="7"/>
  <c r="Y262" i="7"/>
  <c r="K262" i="7"/>
  <c r="G262" i="7"/>
  <c r="AP262" i="7"/>
  <c r="V260" i="7"/>
  <c r="AD260" i="7"/>
  <c r="E260" i="7"/>
  <c r="Z260" i="7"/>
  <c r="AK260" i="7"/>
  <c r="K260" i="7"/>
  <c r="AG260" i="7"/>
  <c r="AB260" i="7"/>
  <c r="I260" i="7"/>
  <c r="F260" i="7"/>
  <c r="AN260" i="7"/>
  <c r="M225" i="7"/>
  <c r="AH260" i="7"/>
  <c r="AE260" i="7"/>
  <c r="AF260" i="7"/>
  <c r="AC260" i="7"/>
  <c r="D260" i="7"/>
  <c r="AL260" i="7"/>
  <c r="AA260" i="7"/>
  <c r="N260" i="7"/>
  <c r="AI260" i="7"/>
  <c r="S260" i="7"/>
  <c r="Y260" i="7"/>
  <c r="H260" i="7"/>
  <c r="R260" i="7"/>
  <c r="M260" i="7"/>
  <c r="AO260" i="7"/>
  <c r="AJ260" i="7"/>
  <c r="AH259" i="7" l="1"/>
  <c r="E259" i="7"/>
  <c r="T259" i="7"/>
  <c r="L259" i="7"/>
  <c r="V259" i="7"/>
  <c r="X259" i="7"/>
  <c r="R259" i="7"/>
  <c r="S259" i="7"/>
  <c r="C259" i="7"/>
  <c r="M259" i="7"/>
  <c r="AJ259" i="7"/>
  <c r="J259" i="7"/>
  <c r="AO259" i="7"/>
  <c r="AD259" i="7"/>
  <c r="AB259" i="7"/>
  <c r="K259" i="7"/>
  <c r="AK259" i="7"/>
  <c r="AL259" i="7"/>
  <c r="AE259" i="7"/>
  <c r="G259" i="7"/>
  <c r="F259" i="7"/>
  <c r="Y259" i="7"/>
  <c r="Q259" i="7"/>
  <c r="P259" i="7"/>
  <c r="AI259" i="7"/>
  <c r="H259" i="7"/>
  <c r="AG259" i="7"/>
  <c r="AF259" i="7"/>
  <c r="AC259" i="7"/>
  <c r="U259" i="7"/>
  <c r="I259" i="7"/>
  <c r="AA259" i="7"/>
  <c r="AM259" i="7"/>
  <c r="AN259" i="7"/>
  <c r="Z259" i="7"/>
  <c r="N259" i="7"/>
  <c r="O259" i="7"/>
  <c r="AP259" i="7"/>
  <c r="D259" i="7"/>
  <c r="B260" i="7" a="1"/>
  <c r="B260" i="7" s="1"/>
  <c r="B262" i="7" a="1"/>
  <c r="B262" i="7" s="1"/>
  <c r="B394" i="7" a="1"/>
  <c r="B394" i="7" s="1"/>
  <c r="C398" i="7"/>
  <c r="B263" i="7" a="1"/>
  <c r="B263" i="7" s="1"/>
  <c r="B259" i="7" l="1" a="1"/>
  <c r="B259" i="7" s="1"/>
  <c r="C180" i="7"/>
  <c r="B398" i="7" a="1"/>
  <c r="B398" i="7" s="1"/>
  <c r="C225" i="7"/>
  <c r="B225" i="7"/>
  <c r="F219" i="7" l="1"/>
  <c r="F225" i="7" l="1"/>
  <c r="O219" i="7"/>
  <c r="G219" i="7"/>
  <c r="G225" i="7" s="1"/>
  <c r="H222" i="7" l="1"/>
  <c r="K222" i="7" s="1"/>
  <c r="L222" i="7" s="1"/>
  <c r="H223" i="7"/>
  <c r="K223" i="7" s="1"/>
  <c r="L223" i="7" s="1"/>
  <c r="H219" i="7"/>
  <c r="H221" i="7"/>
  <c r="K221" i="7" s="1"/>
  <c r="L221" i="7" s="1"/>
  <c r="H224" i="7"/>
  <c r="K224" i="7" s="1"/>
  <c r="L224" i="7" s="1"/>
  <c r="H220" i="7"/>
  <c r="K220" i="7" s="1"/>
  <c r="L220" i="7" s="1"/>
  <c r="I225" i="7"/>
  <c r="O225" i="7"/>
  <c r="Q219" i="7"/>
  <c r="K219" i="7" l="1"/>
  <c r="L219" i="7" s="1"/>
  <c r="L225" i="7" s="1"/>
  <c r="H225" i="7"/>
  <c r="I221" i="7"/>
  <c r="J221" i="7" s="1"/>
  <c r="I219" i="7"/>
  <c r="J219" i="7" s="1"/>
  <c r="I222" i="7"/>
  <c r="J222" i="7" s="1"/>
  <c r="I224" i="7"/>
  <c r="J224" i="7" s="1"/>
  <c r="I220" i="7"/>
  <c r="J220" i="7" s="1"/>
  <c r="I223" i="7"/>
  <c r="J223" i="7" s="1"/>
  <c r="C105" i="7"/>
  <c r="Q225" i="7"/>
  <c r="AO258" i="7"/>
  <c r="AO265" i="7" s="1"/>
  <c r="AE258" i="7"/>
  <c r="AE265" i="7" s="1"/>
  <c r="AE144" i="7" s="1"/>
  <c r="AE145" i="7" s="1"/>
  <c r="AE173" i="7" s="1"/>
  <c r="AE174" i="7" s="1"/>
  <c r="AH258" i="7"/>
  <c r="AH265" i="7" s="1"/>
  <c r="O258" i="7"/>
  <c r="O265" i="7" s="1"/>
  <c r="O144" i="7" s="1"/>
  <c r="O145" i="7" s="1"/>
  <c r="O173" i="7" s="1"/>
  <c r="O174" i="7" s="1"/>
  <c r="AG258" i="7"/>
  <c r="AG265" i="7" s="1"/>
  <c r="AK258" i="7"/>
  <c r="AK265" i="7" s="1"/>
  <c r="AI258" i="7"/>
  <c r="AI265" i="7" s="1"/>
  <c r="AC258" i="7"/>
  <c r="AC265" i="7" s="1"/>
  <c r="AC144" i="7" s="1"/>
  <c r="AC145" i="7" s="1"/>
  <c r="AC173" i="7" s="1"/>
  <c r="AC174" i="7" s="1"/>
  <c r="AB258" i="7"/>
  <c r="AB265" i="7" s="1"/>
  <c r="AB144" i="7" s="1"/>
  <c r="AB145" i="7" s="1"/>
  <c r="AB173" i="7" s="1"/>
  <c r="AB174" i="7" s="1"/>
  <c r="AJ258" i="7"/>
  <c r="AJ265" i="7" s="1"/>
  <c r="AD258" i="7"/>
  <c r="AD265" i="7" s="1"/>
  <c r="AD144" i="7" s="1"/>
  <c r="AD145" i="7" s="1"/>
  <c r="AD173" i="7" s="1"/>
  <c r="AD174" i="7" s="1"/>
  <c r="AM258" i="7"/>
  <c r="AM265" i="7" s="1"/>
  <c r="J258" i="7"/>
  <c r="J265" i="7" s="1"/>
  <c r="J144" i="7" s="1"/>
  <c r="J145" i="7" s="1"/>
  <c r="J173" i="7" s="1"/>
  <c r="J174" i="7" s="1"/>
  <c r="AP258" i="7"/>
  <c r="AP265" i="7" s="1"/>
  <c r="AL258" i="7"/>
  <c r="AL265" i="7" s="1"/>
  <c r="AF258" i="7"/>
  <c r="AF265" i="7" s="1"/>
  <c r="AF144" i="7" s="1"/>
  <c r="AF145" i="7" s="1"/>
  <c r="AF173" i="7" s="1"/>
  <c r="AF174" i="7" s="1"/>
  <c r="AN258" i="7"/>
  <c r="AN265" i="7" s="1"/>
  <c r="M258" i="7"/>
  <c r="M265" i="7" s="1"/>
  <c r="M144" i="7" s="1"/>
  <c r="M145" i="7" s="1"/>
  <c r="M173" i="7" s="1"/>
  <c r="M174" i="7" s="1"/>
  <c r="E258" i="7"/>
  <c r="E265" i="7" s="1"/>
  <c r="E144" i="7" s="1"/>
  <c r="E145" i="7" s="1"/>
  <c r="E173" i="7" s="1"/>
  <c r="E174" i="7" s="1"/>
  <c r="R258" i="7"/>
  <c r="R265" i="7" s="1"/>
  <c r="R144" i="7" s="1"/>
  <c r="R145" i="7" s="1"/>
  <c r="R173" i="7" s="1"/>
  <c r="R174" i="7" s="1"/>
  <c r="X258" i="7"/>
  <c r="X265" i="7" s="1"/>
  <c r="X144" i="7" s="1"/>
  <c r="X145" i="7" s="1"/>
  <c r="X173" i="7" s="1"/>
  <c r="X174" i="7" s="1"/>
  <c r="N258" i="7"/>
  <c r="N265" i="7" s="1"/>
  <c r="N144" i="7" s="1"/>
  <c r="N145" i="7" s="1"/>
  <c r="N173" i="7" s="1"/>
  <c r="N174" i="7" s="1"/>
  <c r="AA258" i="7"/>
  <c r="AA265" i="7" s="1"/>
  <c r="AA144" i="7" s="1"/>
  <c r="AA145" i="7" s="1"/>
  <c r="AA173" i="7" s="1"/>
  <c r="AA174" i="7" s="1"/>
  <c r="P258" i="7"/>
  <c r="P265" i="7" s="1"/>
  <c r="P144" i="7" s="1"/>
  <c r="P145" i="7" s="1"/>
  <c r="P173" i="7" s="1"/>
  <c r="P174" i="7" s="1"/>
  <c r="L258" i="7"/>
  <c r="L265" i="7" s="1"/>
  <c r="L144" i="7" s="1"/>
  <c r="L145" i="7" s="1"/>
  <c r="L173" i="7" s="1"/>
  <c r="L174" i="7" s="1"/>
  <c r="Y258" i="7"/>
  <c r="Y265" i="7" s="1"/>
  <c r="Y144" i="7" s="1"/>
  <c r="Y145" i="7" s="1"/>
  <c r="Y173" i="7" s="1"/>
  <c r="Y174" i="7" s="1"/>
  <c r="K258" i="7"/>
  <c r="K265" i="7" s="1"/>
  <c r="K144" i="7" s="1"/>
  <c r="K145" i="7" s="1"/>
  <c r="K173" i="7" s="1"/>
  <c r="K174" i="7" s="1"/>
  <c r="V258" i="7"/>
  <c r="V265" i="7" s="1"/>
  <c r="V144" i="7" s="1"/>
  <c r="V145" i="7" s="1"/>
  <c r="V173" i="7" s="1"/>
  <c r="V174" i="7" s="1"/>
  <c r="Z258" i="7"/>
  <c r="Z265" i="7" s="1"/>
  <c r="Z144" i="7" s="1"/>
  <c r="Z145" i="7" s="1"/>
  <c r="Z173" i="7" s="1"/>
  <c r="Z174" i="7" s="1"/>
  <c r="F258" i="7"/>
  <c r="F265" i="7" s="1"/>
  <c r="F144" i="7" s="1"/>
  <c r="F145" i="7" s="1"/>
  <c r="F173" i="7" s="1"/>
  <c r="F174" i="7" s="1"/>
  <c r="S258" i="7"/>
  <c r="S265" i="7" s="1"/>
  <c r="S144" i="7" s="1"/>
  <c r="S145" i="7" s="1"/>
  <c r="S173" i="7" s="1"/>
  <c r="S174" i="7" s="1"/>
  <c r="T258" i="7"/>
  <c r="T265" i="7" s="1"/>
  <c r="T144" i="7" s="1"/>
  <c r="T145" i="7" s="1"/>
  <c r="T173" i="7" s="1"/>
  <c r="T174" i="7" s="1"/>
  <c r="G258" i="7"/>
  <c r="G265" i="7" s="1"/>
  <c r="G144" i="7" s="1"/>
  <c r="G145" i="7" s="1"/>
  <c r="G173" i="7" s="1"/>
  <c r="G174" i="7" s="1"/>
  <c r="U258" i="7"/>
  <c r="U265" i="7" s="1"/>
  <c r="U144" i="7" s="1"/>
  <c r="U145" i="7" s="1"/>
  <c r="U173" i="7" s="1"/>
  <c r="U174" i="7" s="1"/>
  <c r="H258" i="7"/>
  <c r="H265" i="7" s="1"/>
  <c r="H144" i="7" s="1"/>
  <c r="H145" i="7" s="1"/>
  <c r="H173" i="7" s="1"/>
  <c r="H174" i="7" s="1"/>
  <c r="C258" i="7"/>
  <c r="C265" i="7" s="1"/>
  <c r="D258" i="7"/>
  <c r="D265" i="7" s="1"/>
  <c r="D144" i="7" s="1"/>
  <c r="D145" i="7" s="1"/>
  <c r="D173" i="7" s="1"/>
  <c r="D174" i="7" s="1"/>
  <c r="Q258" i="7"/>
  <c r="Q265" i="7" s="1"/>
  <c r="Q144" i="7" s="1"/>
  <c r="Q145" i="7" s="1"/>
  <c r="Q173" i="7" s="1"/>
  <c r="Q174" i="7" s="1"/>
  <c r="W258" i="7"/>
  <c r="W265" i="7" s="1"/>
  <c r="W144" i="7" s="1"/>
  <c r="W145" i="7" s="1"/>
  <c r="W173" i="7" s="1"/>
  <c r="W174" i="7" s="1"/>
  <c r="I258" i="7"/>
  <c r="I265" i="7" s="1"/>
  <c r="I144" i="7" s="1"/>
  <c r="I145" i="7" s="1"/>
  <c r="I173" i="7" s="1"/>
  <c r="I174" i="7" s="1"/>
  <c r="AE113" i="7" l="1"/>
  <c r="AE181" i="7"/>
  <c r="AE184" i="7" s="1"/>
  <c r="AE212" i="7" s="1"/>
  <c r="AE213" i="7" s="1"/>
  <c r="AE114" i="7" s="1"/>
  <c r="AB181" i="7"/>
  <c r="AB184" i="7" s="1"/>
  <c r="AB212" i="7" s="1"/>
  <c r="AB213" i="7" s="1"/>
  <c r="AB114" i="7" s="1"/>
  <c r="AB113" i="7"/>
  <c r="AF181" i="7"/>
  <c r="AF184" i="7" s="1"/>
  <c r="AF212" i="7" s="1"/>
  <c r="AF213" i="7" s="1"/>
  <c r="AF114" i="7" s="1"/>
  <c r="AF113" i="7"/>
  <c r="AC181" i="7"/>
  <c r="AC184" i="7" s="1"/>
  <c r="AC212" i="7" s="1"/>
  <c r="AC213" i="7" s="1"/>
  <c r="AC114" i="7" s="1"/>
  <c r="AC113" i="7"/>
  <c r="AD113" i="7"/>
  <c r="AD181" i="7"/>
  <c r="AD184" i="7" s="1"/>
  <c r="AD212" i="7" s="1"/>
  <c r="AD213" i="7" s="1"/>
  <c r="AD114" i="7" s="1"/>
  <c r="Q181" i="7"/>
  <c r="Q184" i="7" s="1"/>
  <c r="Q212" i="7" s="1"/>
  <c r="Q213" i="7" s="1"/>
  <c r="Q114" i="7" s="1"/>
  <c r="Q113" i="7"/>
  <c r="U181" i="7"/>
  <c r="U184" i="7" s="1"/>
  <c r="U212" i="7" s="1"/>
  <c r="U213" i="7" s="1"/>
  <c r="U114" i="7" s="1"/>
  <c r="U113" i="7"/>
  <c r="F181" i="7"/>
  <c r="F184" i="7" s="1"/>
  <c r="F212" i="7" s="1"/>
  <c r="F213" i="7" s="1"/>
  <c r="F114" i="7" s="1"/>
  <c r="F113" i="7"/>
  <c r="Y181" i="7"/>
  <c r="Y184" i="7" s="1"/>
  <c r="Y212" i="7" s="1"/>
  <c r="Y213" i="7" s="1"/>
  <c r="Y114" i="7" s="1"/>
  <c r="Y113" i="7"/>
  <c r="N181" i="7"/>
  <c r="N184" i="7" s="1"/>
  <c r="N212" i="7" s="1"/>
  <c r="N213" i="7" s="1"/>
  <c r="N114" i="7" s="1"/>
  <c r="N113" i="7"/>
  <c r="M181" i="7"/>
  <c r="M184" i="7" s="1"/>
  <c r="M212" i="7" s="1"/>
  <c r="M213" i="7" s="1"/>
  <c r="M114" i="7" s="1"/>
  <c r="M113" i="7"/>
  <c r="J225" i="7"/>
  <c r="D181" i="7"/>
  <c r="D184" i="7" s="1"/>
  <c r="D212" i="7" s="1"/>
  <c r="D213" i="7" s="1"/>
  <c r="D114" i="7" s="1"/>
  <c r="D113" i="7"/>
  <c r="G113" i="7"/>
  <c r="G181" i="7"/>
  <c r="G184" i="7" s="1"/>
  <c r="G212" i="7" s="1"/>
  <c r="G213" i="7" s="1"/>
  <c r="G114" i="7" s="1"/>
  <c r="Z181" i="7"/>
  <c r="Z184" i="7" s="1"/>
  <c r="Z212" i="7" s="1"/>
  <c r="Z213" i="7" s="1"/>
  <c r="Z114" i="7" s="1"/>
  <c r="Z113" i="7"/>
  <c r="L181" i="7"/>
  <c r="L184" i="7" s="1"/>
  <c r="L212" i="7" s="1"/>
  <c r="L213" i="7" s="1"/>
  <c r="L114" i="7" s="1"/>
  <c r="L113" i="7"/>
  <c r="X181" i="7"/>
  <c r="X184" i="7" s="1"/>
  <c r="X212" i="7" s="1"/>
  <c r="X213" i="7" s="1"/>
  <c r="X114" i="7" s="1"/>
  <c r="X113" i="7"/>
  <c r="J113" i="7"/>
  <c r="J181" i="7"/>
  <c r="J184" i="7" s="1"/>
  <c r="J212" i="7" s="1"/>
  <c r="J213" i="7" s="1"/>
  <c r="J114" i="7" s="1"/>
  <c r="B265" i="7" a="1"/>
  <c r="B265" i="7" s="1"/>
  <c r="C144" i="7"/>
  <c r="C145" i="7" s="1"/>
  <c r="C173" i="7" s="1"/>
  <c r="C174" i="7" s="1"/>
  <c r="T181" i="7"/>
  <c r="T184" i="7" s="1"/>
  <c r="T212" i="7" s="1"/>
  <c r="T213" i="7" s="1"/>
  <c r="T114" i="7" s="1"/>
  <c r="T113" i="7"/>
  <c r="V181" i="7"/>
  <c r="V184" i="7" s="1"/>
  <c r="V212" i="7" s="1"/>
  <c r="V213" i="7" s="1"/>
  <c r="V114" i="7" s="1"/>
  <c r="V113" i="7"/>
  <c r="P181" i="7"/>
  <c r="P184" i="7" s="1"/>
  <c r="P212" i="7" s="1"/>
  <c r="P213" i="7" s="1"/>
  <c r="P114" i="7" s="1"/>
  <c r="P113" i="7"/>
  <c r="R181" i="7"/>
  <c r="R184" i="7" s="1"/>
  <c r="R212" i="7" s="1"/>
  <c r="R213" i="7" s="1"/>
  <c r="R114" i="7" s="1"/>
  <c r="R113" i="7"/>
  <c r="O181" i="7"/>
  <c r="O184" i="7" s="1"/>
  <c r="O212" i="7" s="1"/>
  <c r="O213" i="7" s="1"/>
  <c r="O114" i="7" s="1"/>
  <c r="O113" i="7"/>
  <c r="I181" i="7"/>
  <c r="I184" i="7" s="1"/>
  <c r="I212" i="7" s="1"/>
  <c r="I213" i="7" s="1"/>
  <c r="I114" i="7" s="1"/>
  <c r="I113" i="7"/>
  <c r="W181" i="7"/>
  <c r="W184" i="7" s="1"/>
  <c r="W212" i="7" s="1"/>
  <c r="W213" i="7" s="1"/>
  <c r="W114" i="7" s="1"/>
  <c r="W113" i="7"/>
  <c r="H181" i="7"/>
  <c r="H184" i="7" s="1"/>
  <c r="H212" i="7" s="1"/>
  <c r="H213" i="7" s="1"/>
  <c r="H114" i="7" s="1"/>
  <c r="H113" i="7"/>
  <c r="S181" i="7"/>
  <c r="S184" i="7" s="1"/>
  <c r="S212" i="7" s="1"/>
  <c r="S213" i="7" s="1"/>
  <c r="S114" i="7" s="1"/>
  <c r="S113" i="7"/>
  <c r="K181" i="7"/>
  <c r="K184" i="7" s="1"/>
  <c r="K212" i="7" s="1"/>
  <c r="K213" i="7" s="1"/>
  <c r="K114" i="7" s="1"/>
  <c r="K113" i="7"/>
  <c r="AA181" i="7"/>
  <c r="AA184" i="7" s="1"/>
  <c r="AA212" i="7" s="1"/>
  <c r="AA213" i="7" s="1"/>
  <c r="AA114" i="7" s="1"/>
  <c r="AA113" i="7"/>
  <c r="E181" i="7"/>
  <c r="E184" i="7" s="1"/>
  <c r="E212" i="7" s="1"/>
  <c r="E213" i="7" s="1"/>
  <c r="E114" i="7" s="1"/>
  <c r="E113" i="7"/>
  <c r="C182" i="7"/>
  <c r="C107" i="7"/>
  <c r="AC115" i="7" l="1"/>
  <c r="AC116" i="7" s="1"/>
  <c r="AB115" i="7"/>
  <c r="AB116" i="7" s="1"/>
  <c r="AD115" i="7"/>
  <c r="AD116" i="7" s="1"/>
  <c r="AE115" i="7"/>
  <c r="AE116" i="7" s="1"/>
  <c r="AB127" i="7"/>
  <c r="AC127" i="7"/>
  <c r="AD127" i="7"/>
  <c r="AF115" i="7"/>
  <c r="AF116" i="7" s="1"/>
  <c r="AE127" i="7"/>
  <c r="AF127" i="7"/>
  <c r="E127" i="7"/>
  <c r="H127" i="7"/>
  <c r="P127" i="7"/>
  <c r="J127" i="7"/>
  <c r="G127" i="7"/>
  <c r="Y127" i="7"/>
  <c r="AA127" i="7"/>
  <c r="W127" i="7"/>
  <c r="V127" i="7"/>
  <c r="X127" i="7"/>
  <c r="D127" i="7"/>
  <c r="F127" i="7"/>
  <c r="K127" i="7"/>
  <c r="O127" i="7"/>
  <c r="T127" i="7"/>
  <c r="L127" i="7"/>
  <c r="M127" i="7"/>
  <c r="U127" i="7"/>
  <c r="S127" i="7"/>
  <c r="R127" i="7"/>
  <c r="I127" i="7"/>
  <c r="Z127" i="7"/>
  <c r="N127" i="7"/>
  <c r="Q127" i="7"/>
  <c r="T115" i="7"/>
  <c r="T116" i="7" s="1"/>
  <c r="K115" i="7"/>
  <c r="K116" i="7" s="1"/>
  <c r="W115" i="7"/>
  <c r="W116" i="7" s="1"/>
  <c r="V115" i="7"/>
  <c r="V116" i="7" s="1"/>
  <c r="M115" i="7"/>
  <c r="M116" i="7" s="1"/>
  <c r="X115" i="7"/>
  <c r="X116" i="7" s="1"/>
  <c r="G115" i="7"/>
  <c r="G116" i="7" s="1"/>
  <c r="Y115" i="7"/>
  <c r="Y116" i="7" s="1"/>
  <c r="S115" i="7"/>
  <c r="S116" i="7" s="1"/>
  <c r="U115" i="7"/>
  <c r="U116" i="7" s="1"/>
  <c r="AA115" i="7"/>
  <c r="AA116" i="7" s="1"/>
  <c r="P115" i="7"/>
  <c r="P116" i="7" s="1"/>
  <c r="E115" i="7"/>
  <c r="E116" i="7" s="1"/>
  <c r="H115" i="7"/>
  <c r="H116" i="7" s="1"/>
  <c r="R115" i="7"/>
  <c r="R116" i="7" s="1"/>
  <c r="C113" i="7"/>
  <c r="C181" i="7"/>
  <c r="C184" i="7" s="1"/>
  <c r="C212" i="7" s="1"/>
  <c r="C213" i="7" s="1"/>
  <c r="C114" i="7" s="1"/>
  <c r="J115" i="7"/>
  <c r="J116" i="7" s="1"/>
  <c r="L115" i="7"/>
  <c r="L116" i="7" s="1"/>
  <c r="Z115" i="7"/>
  <c r="Z116" i="7" s="1"/>
  <c r="N115" i="7"/>
  <c r="N116" i="7" s="1"/>
  <c r="Q115" i="7"/>
  <c r="Q116" i="7" s="1"/>
  <c r="D115" i="7"/>
  <c r="D116" i="7" s="1"/>
  <c r="I115" i="7"/>
  <c r="I116" i="7" s="1"/>
  <c r="O115" i="7"/>
  <c r="O116" i="7" s="1"/>
  <c r="F115" i="7"/>
  <c r="F116" i="7" s="1"/>
  <c r="C127" i="7" l="1"/>
  <c r="B131" i="7" s="1"/>
  <c r="C115" i="7"/>
  <c r="C116" i="7" s="1"/>
  <c r="B124" i="7" l="1"/>
  <c r="E12" i="1" s="1"/>
  <c r="B133" i="7"/>
  <c r="E11" i="1" s="1"/>
  <c r="G120" i="7"/>
  <c r="AL120" i="7"/>
  <c r="AI120" i="7"/>
  <c r="H120" i="7"/>
  <c r="S120" i="7"/>
  <c r="AM120" i="7"/>
  <c r="Q120" i="7"/>
  <c r="F120" i="7"/>
  <c r="E120" i="7"/>
  <c r="AP120" i="7"/>
  <c r="AJ120" i="7"/>
  <c r="AD120" i="7"/>
  <c r="AK120" i="7"/>
  <c r="L120" i="7"/>
  <c r="N120" i="7"/>
  <c r="AN120" i="7"/>
  <c r="O120" i="7"/>
  <c r="Z120" i="7"/>
  <c r="K120" i="7"/>
  <c r="AB120" i="7"/>
  <c r="U120" i="7"/>
  <c r="AC120" i="7"/>
  <c r="R120" i="7"/>
  <c r="D120" i="7"/>
  <c r="AG120" i="7"/>
  <c r="Y120" i="7"/>
  <c r="W120" i="7"/>
  <c r="AF120" i="7"/>
  <c r="M120" i="7"/>
  <c r="AO120" i="7"/>
  <c r="AA120" i="7"/>
  <c r="AE120" i="7"/>
  <c r="X120" i="7"/>
  <c r="J120" i="7"/>
  <c r="AH120" i="7"/>
  <c r="T120" i="7"/>
  <c r="I120" i="7"/>
  <c r="P120" i="7"/>
  <c r="V120" i="7"/>
  <c r="C120" i="7"/>
  <c r="E15" i="1" l="1"/>
  <c r="AP121" i="7"/>
  <c r="M121" i="7"/>
  <c r="I121" i="7"/>
  <c r="U121" i="7"/>
  <c r="S121" i="7"/>
  <c r="N121" i="7"/>
  <c r="AO121" i="7"/>
  <c r="V121" i="7"/>
  <c r="P121" i="7"/>
  <c r="Y121" i="7"/>
  <c r="H121" i="7"/>
  <c r="F121" i="7"/>
  <c r="G121" i="7"/>
  <c r="AN121" i="7"/>
  <c r="J121" i="7"/>
  <c r="O121" i="7"/>
  <c r="L121" i="7"/>
  <c r="T121" i="7"/>
  <c r="C121" i="7"/>
  <c r="AE121" i="7"/>
  <c r="AM121" i="7"/>
  <c r="AH121" i="7"/>
  <c r="AD121" i="7"/>
  <c r="AG121" i="7"/>
  <c r="AC121" i="7"/>
  <c r="K121" i="7"/>
  <c r="E121" i="7"/>
  <c r="AB121" i="7"/>
  <c r="AJ121" i="7"/>
  <c r="Q121" i="7"/>
  <c r="W121" i="7"/>
  <c r="Z121" i="7"/>
  <c r="AA121" i="7"/>
  <c r="D121" i="7"/>
  <c r="R121" i="7"/>
  <c r="AI121" i="7"/>
  <c r="AK121" i="7"/>
  <c r="X121" i="7"/>
  <c r="Y122" i="7" s="1"/>
  <c r="AL121" i="7"/>
  <c r="AF121" i="7"/>
  <c r="I122" i="7" l="1"/>
  <c r="N122" i="7"/>
  <c r="AG122" i="7"/>
  <c r="E122" i="7"/>
  <c r="R122" i="7"/>
  <c r="L122" i="7"/>
  <c r="AO122" i="7"/>
  <c r="AC122" i="7"/>
  <c r="AJ122" i="7"/>
  <c r="AA122" i="7"/>
  <c r="AH122" i="7"/>
  <c r="P122" i="7"/>
  <c r="G122" i="7"/>
  <c r="AM122" i="7"/>
  <c r="S122" i="7"/>
  <c r="AL122" i="7"/>
  <c r="AD122" i="7"/>
  <c r="AN122" i="7"/>
  <c r="M122" i="7"/>
  <c r="AF122" i="7"/>
  <c r="W122" i="7"/>
  <c r="V122" i="7"/>
  <c r="X122" i="7"/>
  <c r="F122" i="7"/>
  <c r="AE122" i="7"/>
  <c r="D122" i="7"/>
  <c r="C122" i="7"/>
  <c r="K122" i="7"/>
  <c r="AP122" i="7"/>
  <c r="J122" i="7"/>
  <c r="AI122" i="7"/>
  <c r="U122" i="7"/>
  <c r="Z122" i="7"/>
  <c r="O122" i="7"/>
  <c r="AB122" i="7"/>
  <c r="AK122" i="7"/>
  <c r="H122" i="7"/>
  <c r="Q122" i="7"/>
  <c r="T122" i="7"/>
  <c r="B122" i="7" l="1"/>
  <c r="E14" i="1" s="1"/>
  <c r="E13" i="1" s="1"/>
</calcChain>
</file>

<file path=xl/sharedStrings.xml><?xml version="1.0" encoding="utf-8"?>
<sst xmlns="http://schemas.openxmlformats.org/spreadsheetml/2006/main" count="641" uniqueCount="334">
  <si>
    <t>Property Tax</t>
  </si>
  <si>
    <t>Operating Year</t>
  </si>
  <si>
    <t>Investment Tax Credit</t>
  </si>
  <si>
    <t>Amount</t>
  </si>
  <si>
    <t>Federal</t>
  </si>
  <si>
    <t>State</t>
  </si>
  <si>
    <t>Production Tax Credit</t>
  </si>
  <si>
    <t>%</t>
  </si>
  <si>
    <t>Maximum</t>
  </si>
  <si>
    <t>Amount ($/kWh)</t>
  </si>
  <si>
    <t>Net Production (AC-kWh)</t>
  </si>
  <si>
    <t>Price  (¢/kWh)</t>
  </si>
  <si>
    <t>Expenses</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</si>
  <si>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</si>
  <si>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</si>
  <si>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</si>
  <si>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</si>
  <si>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</si>
  <si>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</si>
  <si>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</si>
  <si>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</si>
  <si>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</si>
  <si>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</si>
  <si>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</si>
  <si>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</si>
  <si>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</si>
  <si>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</si>
  <si>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</si>
  <si>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</si>
  <si>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</si>
  <si>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</si>
  <si>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</si>
  <si>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</si>
  <si>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</si>
  <si>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</si>
  <si>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</si>
  <si>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</si>
  <si>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</si>
  <si>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</si>
  <si>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</si>
  <si>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</si>
  <si>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</si>
  <si>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</si>
  <si>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</si>
  <si>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</si>
  <si>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</si>
  <si>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</si>
  <si>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</si>
  <si>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</si>
  <si>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</si>
  <si>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</si>
  <si>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</si>
  <si>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</si>
  <si>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</si>
  <si>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</si>
  <si>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</si>
  <si>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</si>
  <si>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</si>
  <si>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</si>
  <si>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</si>
  <si>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</si>
  <si>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</si>
  <si>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</si>
  <si>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</si>
  <si>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</si>
  <si>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</si>
  <si>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</si>
  <si>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</si>
  <si>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</si>
  <si>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</si>
  <si>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</si>
  <si>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</si>
  <si>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</si>
  <si>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</si>
  <si>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</si>
  <si>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</si>
  <si>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</si>
  <si>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</si>
  <si>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</si>
  <si>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</si>
  <si>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</si>
  <si>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</si>
  <si>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</si>
  <si>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</si>
  <si>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</si>
  <si>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</si>
  <si>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</si>
  <si>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</si>
  <si>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</si>
  <si>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</si>
  <si>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</si>
  <si>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</si>
  <si>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</si>
  <si>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</si>
  <si>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</si>
  <si>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</si>
  <si>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</si>
  <si>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</si>
  <si>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</si>
  <si>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</si>
  <si>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</si>
  <si>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</si>
  <si>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</si>
  <si>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</si>
  <si>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</si>
  <si>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</si>
  <si>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</si>
  <si>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</si>
  <si>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</si>
  <si>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</si>
  <si>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</si>
  <si>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</si>
  <si>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</si>
  <si>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</si>
  <si>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</si>
  <si>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</si>
  <si>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</si>
  <si>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</si>
  <si>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</si>
  <si>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</si>
  <si>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</si>
  <si>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</si>
  <si>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</si>
  <si>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</si>
  <si>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</si>
  <si>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</si>
  <si>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</si>
  <si>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</si>
  <si>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</si>
  <si>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</si>
  <si>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</si>
  <si>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</si>
  <si>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</si>
  <si>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</si>
  <si>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</si>
  <si>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</si>
  <si>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</si>
  <si>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</si>
  <si>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</si>
  <si>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Less: Major Equipment Replacement Reserve Funding</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</si>
  <si>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</si>
  <si>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</si>
  <si>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</si>
  <si>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</si>
  <si>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</si>
  <si>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</si>
  <si>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</si>
  <si>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</si>
  <si>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</si>
  <si>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</si>
  <si>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</si>
  <si>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</si>
  <si>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</si>
  <si>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</si>
  <si>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</si>
  <si>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</si>
  <si>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</si>
  <si>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</si>
  <si>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</si>
  <si>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</si>
  <si>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</si>
  <si>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</si>
  <si>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</si>
  <si>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</si>
  <si>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</si>
  <si>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</si>
  <si>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</si>
  <si>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</si>
  <si>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</si>
  <si>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</si>
  <si>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</si>
  <si>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</si>
  <si>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</si>
  <si>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</si>
  <si>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</si>
  <si>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</si>
  <si>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</si>
  <si>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</si>
  <si>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</si>
  <si>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</si>
  <si>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</si>
  <si>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</si>
  <si>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</si>
  <si>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</si>
  <si>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</si>
  <si>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</si>
  <si>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</si>
  <si>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</si>
  <si>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</si>
  <si>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</si>
  <si>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</si>
  <si>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</si>
  <si>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</si>
  <si>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</si>
  <si>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</si>
  <si>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</si>
  <si>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</si>
  <si>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</si>
  <si>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</si>
  <si>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</si>
  <si>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</si>
  <si>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</si>
  <si>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</si>
  <si>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</si>
  <si>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</si>
  <si>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</si>
  <si>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</si>
  <si>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</si>
  <si>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</si>
  <si>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</si>
  <si>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</si>
  <si>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</si>
  <si>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</si>
  <si>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</si>
  <si>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</si>
  <si>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</si>
  <si>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</si>
  <si>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</si>
  <si>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</si>
  <si>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</si>
  <si>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</si>
  <si>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</si>
  <si>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</si>
  <si>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</si>
  <si>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</si>
  <si>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</si>
  <si>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</si>
  <si>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</si>
  <si>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</si>
  <si>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</si>
  <si>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Heat rate, generic system only (MMBtu/MWh)</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</si>
  <si>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</si>
  <si>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</si>
  <si>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</si>
  <si>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</si>
  <si>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</si>
  <si>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</si>
  <si>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</si>
  <si>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</si>
  <si>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</si>
  <si>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</si>
  <si>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</si>
  <si>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</si>
  <si>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</si>
  <si>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</si>
  <si>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</si>
  <si>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</si>
  <si>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</si>
  <si>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</si>
  <si>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</si>
  <si>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</si>
  <si>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</si>
  <si>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</si>
  <si>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</si>
  <si>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</si>
  <si>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</si>
  <si>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</si>
  <si>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</si>
  <si>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</si>
  <si>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</si>
  <si>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</si>
  <si>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</si>
  <si>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</si>
  <si>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</si>
  <si>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</si>
  <si>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Project Cost ($)</t>
  </si>
  <si>
    <t>Debt ($)</t>
  </si>
  <si>
    <t>Equity ($)</t>
  </si>
  <si>
    <t>NPV of annual generation (kWh)</t>
  </si>
  <si>
    <t>NPV of annual costs ($)</t>
  </si>
  <si>
    <t>Annual costs ($)</t>
  </si>
  <si>
    <t>Annual generation (kWh)</t>
  </si>
  <si>
    <t>PPA price</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</si>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</sst>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2">
    <xf numFmtId="0" fontId="0" fillId="0" borderId="0" xfId="0"/>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8" xfId="0" applyFont="1" applyFill="1" applyBorder="1"/>
    <xf numFmtId="0" fontId="4" fillId="2" borderId="19" xfId="0" applyFont="1" applyFill="1" applyBorder="1"/>
    <xf numFmtId="0" fontId="4" fillId="0" borderId="0" xfId="0" applyFont="1" applyBorder="1"/>
    <xf numFmtId="0" fontId="4" fillId="2" borderId="20" xfId="0" applyFont="1" applyFill="1" applyBorder="1"/>
    <xf numFmtId="0" fontId="4" fillId="0" borderId="0" xfId="0" applyFont="1" applyFill="1" applyBorder="1"/>
    <xf numFmtId="0" fontId="4" fillId="0" borderId="9" xfId="0" applyFont="1" applyBorder="1" applyAlignment="1">
      <alignment horizontal="center"/>
    </xf>
    <xf numFmtId="0" fontId="4" fillId="0" borderId="24" xfId="0" applyFont="1" applyBorder="1"/>
    <xf numFmtId="0" fontId="3" fillId="0" borderId="17" xfId="0" applyFont="1" applyBorder="1" applyAlignment="1">
      <alignment horizontal="center"/>
    </xf>
    <xf numFmtId="0" fontId="3" fillId="0" borderId="17"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9"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8" xfId="0" applyFont="1" applyBorder="1"/>
    <xf numFmtId="0" fontId="4" fillId="0" borderId="20" xfId="0" applyFont="1" applyBorder="1"/>
    <xf numFmtId="0" fontId="4" fillId="0" borderId="19" xfId="0" applyFont="1" applyBorder="1"/>
    <xf numFmtId="41" fontId="3" fillId="0" borderId="0" xfId="0" applyNumberFormat="1" applyFont="1" applyFill="1" applyBorder="1"/>
    <xf numFmtId="0" fontId="3" fillId="0" borderId="14"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7" xfId="0" applyFont="1" applyFill="1" applyBorder="1"/>
    <xf numFmtId="43" fontId="3" fillId="0" borderId="17" xfId="0" applyNumberFormat="1" applyFont="1" applyBorder="1"/>
    <xf numFmtId="0" fontId="4" fillId="0" borderId="17" xfId="0" applyFont="1" applyBorder="1"/>
    <xf numFmtId="0" fontId="4" fillId="0" borderId="17" xfId="0" applyFont="1" applyBorder="1" applyAlignment="1">
      <alignment horizontal="left" indent="1"/>
    </xf>
    <xf numFmtId="0" fontId="4" fillId="0" borderId="17" xfId="0" applyFont="1" applyBorder="1" applyAlignment="1">
      <alignment horizontal="left" indent="3"/>
    </xf>
    <xf numFmtId="0" fontId="4" fillId="0" borderId="18" xfId="0" applyFont="1" applyFill="1" applyBorder="1" applyAlignment="1">
      <alignment horizontal="left" indent="1"/>
    </xf>
    <xf numFmtId="0" fontId="4" fillId="0" borderId="18" xfId="0" applyFont="1" applyBorder="1" applyAlignment="1">
      <alignment horizontal="left" indent="1"/>
    </xf>
    <xf numFmtId="43" fontId="4" fillId="0" borderId="17" xfId="3" applyFont="1" applyBorder="1"/>
    <xf numFmtId="43" fontId="4" fillId="0" borderId="17" xfId="0" applyNumberFormat="1" applyFont="1" applyBorder="1"/>
    <xf numFmtId="43" fontId="4" fillId="0" borderId="17" xfId="0" applyNumberFormat="1" applyFont="1" applyFill="1" applyBorder="1"/>
    <xf numFmtId="0" fontId="4" fillId="0" borderId="18" xfId="0" applyFont="1" applyBorder="1" applyAlignment="1">
      <alignment horizontal="right"/>
    </xf>
    <xf numFmtId="9" fontId="3" fillId="0" borderId="18" xfId="0" applyNumberFormat="1" applyFont="1" applyFill="1" applyBorder="1"/>
    <xf numFmtId="9" fontId="4" fillId="0" borderId="19" xfId="1" applyFont="1" applyBorder="1"/>
    <xf numFmtId="43" fontId="4" fillId="3" borderId="19" xfId="3" applyFont="1" applyFill="1" applyBorder="1"/>
    <xf numFmtId="43" fontId="4" fillId="3" borderId="17" xfId="0" applyNumberFormat="1" applyFont="1" applyFill="1" applyBorder="1"/>
    <xf numFmtId="43" fontId="5" fillId="3" borderId="17" xfId="0" applyNumberFormat="1" applyFont="1" applyFill="1" applyBorder="1"/>
    <xf numFmtId="0" fontId="4" fillId="3" borderId="24" xfId="0" applyFont="1" applyFill="1" applyBorder="1"/>
    <xf numFmtId="11" fontId="3" fillId="0" borderId="17" xfId="0" applyNumberFormat="1" applyFont="1" applyBorder="1"/>
    <xf numFmtId="0" fontId="4" fillId="0" borderId="17" xfId="0" applyFont="1" applyBorder="1" applyAlignment="1">
      <alignment horizontal="left" indent="2"/>
    </xf>
    <xf numFmtId="0" fontId="4" fillId="0" borderId="17" xfId="0" applyFont="1" applyBorder="1" applyAlignment="1">
      <alignment horizontal="left" indent="4"/>
    </xf>
    <xf numFmtId="0" fontId="4" fillId="0" borderId="15" xfId="0" applyFont="1" applyBorder="1" applyAlignment="1">
      <alignment horizontal="left" indent="1"/>
    </xf>
    <xf numFmtId="0" fontId="4" fillId="0" borderId="23" xfId="0" applyFont="1" applyBorder="1"/>
    <xf numFmtId="0" fontId="4" fillId="0" borderId="24" xfId="0" applyFont="1" applyBorder="1" applyAlignment="1">
      <alignment horizontal="center" wrapText="1"/>
    </xf>
    <xf numFmtId="0" fontId="3" fillId="0" borderId="15" xfId="0" applyFont="1" applyFill="1" applyBorder="1"/>
    <xf numFmtId="0" fontId="3" fillId="0" borderId="15" xfId="0" applyFont="1" applyFill="1" applyBorder="1" applyAlignment="1">
      <alignment horizontal="center"/>
    </xf>
    <xf numFmtId="0" fontId="3" fillId="0" borderId="19" xfId="0" applyFont="1" applyBorder="1"/>
    <xf numFmtId="0" fontId="3" fillId="0" borderId="24" xfId="0" applyFont="1" applyFill="1" applyBorder="1" applyAlignment="1">
      <alignment horizontal="center"/>
    </xf>
    <xf numFmtId="0" fontId="3" fillId="0" borderId="18" xfId="0" applyFont="1" applyFill="1" applyBorder="1"/>
    <xf numFmtId="0" fontId="3" fillId="0" borderId="19" xfId="0" applyFont="1" applyFill="1" applyBorder="1"/>
    <xf numFmtId="0" fontId="3" fillId="0" borderId="18" xfId="0" applyFont="1" applyBorder="1" applyAlignment="1">
      <alignment horizontal="center" wrapText="1"/>
    </xf>
    <xf numFmtId="0" fontId="3" fillId="0" borderId="8" xfId="0" applyFont="1" applyFill="1" applyBorder="1" applyAlignment="1">
      <alignment horizontal="center"/>
    </xf>
    <xf numFmtId="0" fontId="3" fillId="0" borderId="23" xfId="0" applyFont="1" applyFill="1" applyBorder="1" applyAlignment="1">
      <alignment horizontal="center"/>
    </xf>
    <xf numFmtId="0" fontId="4" fillId="0" borderId="21" xfId="0" applyFont="1" applyFill="1" applyBorder="1"/>
    <xf numFmtId="43" fontId="3" fillId="0" borderId="0" xfId="0" applyNumberFormat="1" applyFont="1" applyFill="1" applyBorder="1"/>
    <xf numFmtId="0" fontId="4" fillId="0" borderId="24"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7" xfId="0" applyFont="1" applyFill="1" applyBorder="1" applyAlignment="1">
      <alignment horizontal="left" indent="4"/>
    </xf>
    <xf numFmtId="0" fontId="3" fillId="0" borderId="17" xfId="0" applyFont="1" applyFill="1" applyBorder="1"/>
    <xf numFmtId="0" fontId="4" fillId="0" borderId="17" xfId="0" applyFont="1" applyFill="1" applyBorder="1" applyAlignment="1">
      <alignment horizontal="left" indent="2"/>
    </xf>
    <xf numFmtId="0" fontId="3" fillId="0" borderId="17" xfId="0" applyFont="1" applyFill="1" applyBorder="1" applyAlignment="1">
      <alignment horizontal="center"/>
    </xf>
    <xf numFmtId="0" fontId="3" fillId="0" borderId="25" xfId="0" applyFont="1" applyFill="1" applyBorder="1" applyAlignment="1">
      <alignment horizontal="center"/>
    </xf>
    <xf numFmtId="0" fontId="3" fillId="0" borderId="19" xfId="0" applyFont="1" applyBorder="1" applyAlignment="1">
      <alignment horizontal="center"/>
    </xf>
    <xf numFmtId="0" fontId="4" fillId="0" borderId="9" xfId="0" applyFont="1" applyFill="1" applyBorder="1" applyAlignment="1">
      <alignment horizontal="center"/>
    </xf>
    <xf numFmtId="0" fontId="4" fillId="0" borderId="17" xfId="0" applyFont="1" applyFill="1" applyBorder="1" applyAlignment="1">
      <alignment horizontal="center"/>
    </xf>
    <xf numFmtId="0" fontId="3" fillId="0" borderId="18" xfId="0" applyFont="1" applyFill="1" applyBorder="1" applyAlignment="1">
      <alignment horizontal="center"/>
    </xf>
    <xf numFmtId="0" fontId="6" fillId="0" borderId="0" xfId="0" applyFont="1" applyFill="1" applyBorder="1" applyAlignment="1">
      <alignment horizontal="center"/>
    </xf>
    <xf numFmtId="0" fontId="3" fillId="0" borderId="20" xfId="0" applyFont="1" applyFill="1" applyBorder="1"/>
    <xf numFmtId="0" fontId="5" fillId="0" borderId="18" xfId="0" applyFont="1" applyFill="1" applyBorder="1"/>
    <xf numFmtId="0" fontId="5" fillId="0" borderId="17" xfId="0" applyFont="1" applyBorder="1"/>
    <xf numFmtId="0" fontId="3" fillId="0" borderId="20" xfId="0" applyFont="1" applyFill="1" applyBorder="1" applyAlignment="1">
      <alignment horizontal="center"/>
    </xf>
    <xf numFmtId="0" fontId="3" fillId="0" borderId="19"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5" xfId="0" applyFont="1" applyFill="1" applyBorder="1" applyAlignment="1">
      <alignment horizontal="center"/>
    </xf>
    <xf numFmtId="0" fontId="4" fillId="0" borderId="15" xfId="0" applyFont="1" applyFill="1" applyBorder="1" applyAlignment="1">
      <alignment horizontal="left" indent="2"/>
    </xf>
    <xf numFmtId="0" fontId="4" fillId="0" borderId="24" xfId="0" applyFont="1" applyFill="1" applyBorder="1" applyAlignment="1">
      <alignment horizontal="left" indent="4"/>
    </xf>
    <xf numFmtId="0" fontId="5" fillId="0" borderId="6" xfId="0" applyFont="1" applyFill="1" applyBorder="1"/>
    <xf numFmtId="0" fontId="4" fillId="0" borderId="25" xfId="0" applyFont="1" applyFill="1" applyBorder="1" applyAlignment="1">
      <alignment horizontal="left" indent="4"/>
    </xf>
    <xf numFmtId="0" fontId="5" fillId="0" borderId="15" xfId="0" applyFont="1" applyFill="1" applyBorder="1"/>
    <xf numFmtId="0" fontId="4" fillId="0" borderId="15" xfId="0" applyFont="1" applyBorder="1" applyAlignment="1">
      <alignment horizontal="center" wrapText="1"/>
    </xf>
    <xf numFmtId="0" fontId="4" fillId="0" borderId="25" xfId="0" applyFont="1" applyFill="1" applyBorder="1" applyAlignment="1">
      <alignment horizontal="left" indent="2"/>
    </xf>
    <xf numFmtId="0" fontId="4" fillId="0" borderId="17"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7" xfId="0" applyFont="1" applyFill="1" applyBorder="1"/>
    <xf numFmtId="0" fontId="4" fillId="0" borderId="6"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4" fillId="5" borderId="26" xfId="0" applyFont="1" applyFill="1" applyBorder="1" applyAlignment="1">
      <alignment horizontal="left" indent="1"/>
    </xf>
    <xf numFmtId="0" fontId="10" fillId="0" borderId="0" xfId="0" applyFont="1"/>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0" fontId="3" fillId="0" borderId="13" xfId="0" applyNumberFormat="1" applyFont="1" applyFill="1" applyBorder="1" applyAlignment="1">
      <alignment horizontal="center"/>
    </xf>
    <xf numFmtId="41" fontId="3" fillId="0" borderId="17" xfId="0" applyNumberFormat="1" applyFont="1" applyFill="1" applyBorder="1" applyAlignment="1">
      <alignment horizontal="center"/>
    </xf>
    <xf numFmtId="2" fontId="3" fillId="0" borderId="17" xfId="1" applyNumberFormat="1" applyFont="1" applyBorder="1"/>
    <xf numFmtId="2" fontId="3" fillId="0" borderId="17" xfId="1" applyNumberFormat="1" applyFont="1" applyFill="1" applyBorder="1"/>
    <xf numFmtId="2" fontId="4" fillId="0" borderId="0" xfId="0" applyNumberFormat="1" applyFont="1"/>
    <xf numFmtId="4" fontId="3" fillId="0" borderId="0" xfId="3" applyNumberFormat="1" applyFont="1" applyFill="1" applyBorder="1"/>
    <xf numFmtId="4" fontId="4" fillId="2" borderId="19" xfId="3" applyNumberFormat="1" applyFont="1" applyFill="1" applyBorder="1"/>
    <xf numFmtId="4" fontId="3" fillId="0" borderId="17"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0" borderId="0" xfId="0" applyNumberFormat="1" applyFont="1" applyFill="1" applyBorder="1"/>
    <xf numFmtId="4" fontId="2" fillId="2" borderId="19" xfId="0" applyNumberFormat="1" applyFont="1" applyFill="1" applyBorder="1"/>
    <xf numFmtId="4" fontId="3" fillId="0" borderId="17" xfId="0" applyNumberFormat="1" applyFont="1" applyBorder="1"/>
    <xf numFmtId="4" fontId="4" fillId="0" borderId="17" xfId="0" applyNumberFormat="1" applyFont="1" applyBorder="1"/>
    <xf numFmtId="4" fontId="4" fillId="2" borderId="19" xfId="0" applyNumberFormat="1" applyFont="1" applyFill="1" applyBorder="1"/>
    <xf numFmtId="4" fontId="3" fillId="0" borderId="17"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7" xfId="1" applyNumberFormat="1" applyFont="1" applyBorder="1"/>
    <xf numFmtId="4" fontId="4" fillId="0" borderId="19" xfId="0" applyNumberFormat="1" applyFont="1" applyBorder="1"/>
    <xf numFmtId="4" fontId="3" fillId="0" borderId="19" xfId="0" applyNumberFormat="1" applyFont="1" applyFill="1" applyBorder="1"/>
    <xf numFmtId="4" fontId="4" fillId="0" borderId="17" xfId="1" applyNumberFormat="1" applyFont="1" applyFill="1" applyBorder="1"/>
    <xf numFmtId="4" fontId="3" fillId="3" borderId="17" xfId="1" applyNumberFormat="1" applyFont="1" applyFill="1" applyBorder="1"/>
    <xf numFmtId="4" fontId="3" fillId="0" borderId="17" xfId="1" applyNumberFormat="1" applyFont="1" applyFill="1" applyBorder="1"/>
    <xf numFmtId="4" fontId="4" fillId="0" borderId="17" xfId="1" applyNumberFormat="1" applyFont="1" applyBorder="1"/>
    <xf numFmtId="4" fontId="3" fillId="0" borderId="0" xfId="0" applyNumberFormat="1" applyFont="1" applyFill="1" applyBorder="1"/>
    <xf numFmtId="2" fontId="3" fillId="0" borderId="8"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6" xfId="0" applyNumberFormat="1" applyFont="1" applyFill="1" applyBorder="1"/>
    <xf numFmtId="3" fontId="4" fillId="0" borderId="15"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24" xfId="0" applyNumberFormat="1" applyFont="1" applyFill="1" applyBorder="1"/>
    <xf numFmtId="3" fontId="4" fillId="0" borderId="7" xfId="0" applyNumberFormat="1" applyFont="1" applyFill="1" applyBorder="1"/>
    <xf numFmtId="1" fontId="4" fillId="0" borderId="22" xfId="1" applyNumberFormat="1" applyFont="1" applyFill="1" applyBorder="1"/>
    <xf numFmtId="1" fontId="4" fillId="0" borderId="0" xfId="1" applyNumberFormat="1" applyFont="1" applyFill="1" applyBorder="1"/>
    <xf numFmtId="1" fontId="4" fillId="0" borderId="20" xfId="1" applyNumberFormat="1" applyFont="1" applyFill="1" applyBorder="1"/>
    <xf numFmtId="170" fontId="4" fillId="0" borderId="22" xfId="1" applyNumberFormat="1" applyFont="1" applyFill="1" applyBorder="1"/>
    <xf numFmtId="170" fontId="4" fillId="0" borderId="0" xfId="1" applyNumberFormat="1" applyFont="1" applyFill="1" applyBorder="1"/>
    <xf numFmtId="3" fontId="4" fillId="0" borderId="9" xfId="0" applyNumberFormat="1" applyFont="1" applyFill="1" applyBorder="1"/>
    <xf numFmtId="3" fontId="4" fillId="0" borderId="18" xfId="0" applyNumberFormat="1" applyFont="1" applyFill="1" applyBorder="1"/>
    <xf numFmtId="170" fontId="4" fillId="0" borderId="20" xfId="1" applyNumberFormat="1" applyFont="1" applyFill="1" applyBorder="1"/>
    <xf numFmtId="3" fontId="4" fillId="0" borderId="20" xfId="0" applyNumberFormat="1" applyFont="1" applyFill="1" applyBorder="1"/>
    <xf numFmtId="3" fontId="4" fillId="0" borderId="19" xfId="0" applyNumberFormat="1" applyFont="1" applyFill="1" applyBorder="1"/>
    <xf numFmtId="0" fontId="8" fillId="0" borderId="20" xfId="0" applyFont="1" applyBorder="1" applyAlignment="1">
      <alignment horizontal="center" wrapText="1"/>
    </xf>
    <xf numFmtId="0" fontId="8" fillId="0" borderId="3" xfId="0" applyFont="1" applyBorder="1" applyAlignment="1">
      <alignment horizontal="center" wrapText="1"/>
    </xf>
    <xf numFmtId="4" fontId="3" fillId="0" borderId="18" xfId="0" applyNumberFormat="1" applyFont="1" applyBorder="1"/>
    <xf numFmtId="1" fontId="3" fillId="0" borderId="18" xfId="0" applyNumberFormat="1" applyFont="1" applyBorder="1"/>
    <xf numFmtId="37" fontId="3" fillId="0" borderId="18" xfId="0" applyNumberFormat="1" applyFont="1" applyFill="1" applyBorder="1"/>
    <xf numFmtId="37" fontId="3" fillId="0" borderId="21" xfId="0" applyNumberFormat="1" applyFont="1" applyFill="1" applyBorder="1"/>
    <xf numFmtId="3" fontId="4" fillId="0" borderId="0" xfId="0" applyNumberFormat="1" applyFont="1" applyFill="1"/>
    <xf numFmtId="3" fontId="4" fillId="0" borderId="0" xfId="0" applyNumberFormat="1" applyFont="1" applyBorder="1"/>
    <xf numFmtId="2" fontId="3" fillId="0" borderId="25" xfId="1" applyNumberFormat="1" applyFont="1" applyFill="1" applyBorder="1"/>
    <xf numFmtId="4" fontId="3" fillId="0" borderId="25" xfId="0" applyNumberFormat="1" applyFont="1" applyFill="1" applyBorder="1"/>
    <xf numFmtId="1" fontId="3" fillId="0" borderId="17"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8" xfId="1" applyNumberFormat="1" applyFont="1" applyFill="1" applyBorder="1"/>
    <xf numFmtId="2" fontId="4" fillId="0" borderId="1" xfId="0" applyNumberFormat="1" applyFont="1" applyBorder="1"/>
    <xf numFmtId="1" fontId="4" fillId="0" borderId="0" xfId="0" applyNumberFormat="1" applyFont="1"/>
    <xf numFmtId="2" fontId="4" fillId="0" borderId="10" xfId="0" applyNumberFormat="1" applyFont="1" applyBorder="1"/>
    <xf numFmtId="170" fontId="4" fillId="0" borderId="0" xfId="0" applyNumberFormat="1" applyFont="1"/>
    <xf numFmtId="3" fontId="4" fillId="0" borderId="10" xfId="0" applyNumberFormat="1" applyFont="1" applyBorder="1"/>
    <xf numFmtId="3" fontId="4" fillId="0" borderId="20"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7"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6"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0"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1" xfId="0" applyNumberFormat="1" applyFont="1" applyFill="1" applyBorder="1" applyAlignment="1"/>
    <xf numFmtId="2" fontId="3" fillId="0" borderId="12" xfId="0" applyNumberFormat="1" applyFont="1" applyFill="1" applyBorder="1" applyAlignment="1">
      <alignment horizontal="right"/>
    </xf>
    <xf numFmtId="2" fontId="3" fillId="0" borderId="12" xfId="0" applyNumberFormat="1" applyFont="1" applyFill="1" applyBorder="1" applyAlignment="1"/>
    <xf numFmtId="2" fontId="3" fillId="0" borderId="13" xfId="0" applyNumberFormat="1" applyFont="1" applyFill="1" applyBorder="1" applyAlignment="1"/>
    <xf numFmtId="169" fontId="4" fillId="0" borderId="11" xfId="0" applyNumberFormat="1" applyFont="1" applyBorder="1"/>
    <xf numFmtId="169" fontId="4" fillId="0" borderId="0" xfId="1" applyNumberFormat="1" applyFont="1" applyBorder="1"/>
    <xf numFmtId="2" fontId="3" fillId="0" borderId="11" xfId="2" applyNumberFormat="1" applyFont="1" applyFill="1" applyBorder="1"/>
    <xf numFmtId="2" fontId="3" fillId="0" borderId="12" xfId="2" applyNumberFormat="1" applyFont="1" applyFill="1" applyBorder="1"/>
    <xf numFmtId="169" fontId="4" fillId="0" borderId="17" xfId="0" applyNumberFormat="1" applyFont="1" applyBorder="1"/>
    <xf numFmtId="3" fontId="4" fillId="0" borderId="11" xfId="3" applyNumberFormat="1" applyFont="1" applyBorder="1"/>
    <xf numFmtId="3" fontId="4" fillId="0" borderId="14" xfId="3" applyNumberFormat="1" applyFont="1" applyBorder="1"/>
    <xf numFmtId="3" fontId="4" fillId="0" borderId="22"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9" xfId="0" applyNumberFormat="1" applyFont="1" applyBorder="1"/>
    <xf numFmtId="37" fontId="4" fillId="0" borderId="6" xfId="0" applyNumberFormat="1" applyFont="1" applyBorder="1"/>
    <xf numFmtId="3" fontId="4" fillId="0" borderId="11" xfId="0" applyNumberFormat="1" applyFont="1" applyBorder="1"/>
    <xf numFmtId="3" fontId="4" fillId="0" borderId="17" xfId="0" applyNumberFormat="1" applyFont="1" applyBorder="1"/>
    <xf numFmtId="37" fontId="4" fillId="0" borderId="17" xfId="0" applyNumberFormat="1" applyFont="1" applyBorder="1"/>
    <xf numFmtId="3" fontId="3" fillId="0" borderId="17" xfId="0" applyNumberFormat="1" applyFont="1" applyFill="1" applyBorder="1"/>
    <xf numFmtId="3" fontId="3" fillId="3" borderId="17" xfId="0" applyNumberFormat="1" applyFont="1" applyFill="1" applyBorder="1"/>
    <xf numFmtId="3" fontId="3" fillId="0" borderId="17" xfId="0" applyNumberFormat="1" applyFont="1" applyBorder="1"/>
    <xf numFmtId="3" fontId="4" fillId="0" borderId="6" xfId="0" applyNumberFormat="1" applyFont="1" applyBorder="1"/>
    <xf numFmtId="43" fontId="4" fillId="0" borderId="6" xfId="0" applyNumberFormat="1" applyFont="1" applyBorder="1"/>
    <xf numFmtId="3" fontId="4" fillId="0" borderId="9"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7" xfId="0" applyFont="1" applyFill="1" applyBorder="1" applyAlignment="1">
      <alignment horizontal="left" indent="1"/>
    </xf>
    <xf numFmtId="2" fontId="3" fillId="0" borderId="17" xfId="0" applyNumberFormat="1" applyFont="1" applyFill="1" applyBorder="1"/>
    <xf numFmtId="2" fontId="3" fillId="0" borderId="24" xfId="0" applyNumberFormat="1" applyFont="1" applyFill="1" applyBorder="1"/>
    <xf numFmtId="2" fontId="4" fillId="0" borderId="17" xfId="0" applyNumberFormat="1" applyFont="1" applyBorder="1"/>
    <xf numFmtId="2" fontId="4" fillId="0" borderId="24" xfId="0" applyNumberFormat="1" applyFont="1" applyBorder="1"/>
    <xf numFmtId="1" fontId="4" fillId="0" borderId="24" xfId="0" applyNumberFormat="1" applyFont="1" applyBorder="1"/>
    <xf numFmtId="2" fontId="4" fillId="0" borderId="17" xfId="1" applyNumberFormat="1" applyFont="1" applyBorder="1"/>
    <xf numFmtId="2" fontId="4" fillId="0" borderId="24" xfId="1" applyNumberFormat="1" applyFont="1" applyBorder="1"/>
    <xf numFmtId="0" fontId="4" fillId="2" borderId="20" xfId="0" applyFont="1" applyFill="1" applyBorder="1" applyAlignment="1"/>
    <xf numFmtId="43" fontId="4" fillId="2" borderId="20" xfId="0" applyNumberFormat="1" applyFont="1" applyFill="1" applyBorder="1" applyAlignment="1"/>
    <xf numFmtId="0" fontId="4" fillId="0" borderId="0" xfId="0" applyNumberFormat="1" applyFont="1" applyFill="1" applyBorder="1" applyAlignment="1">
      <alignment horizontal="center"/>
    </xf>
    <xf numFmtId="0" fontId="4" fillId="0" borderId="22" xfId="0" applyFont="1" applyFill="1" applyBorder="1"/>
    <xf numFmtId="0" fontId="4" fillId="0" borderId="0" xfId="0" applyFont="1" applyFill="1" applyBorder="1" applyAlignment="1">
      <alignment horizontal="right"/>
    </xf>
    <xf numFmtId="0" fontId="4" fillId="0" borderId="6" xfId="0" applyFont="1" applyFill="1" applyBorder="1"/>
    <xf numFmtId="2" fontId="4" fillId="0" borderId="17"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7" xfId="0" applyNumberFormat="1" applyFont="1" applyFill="1" applyBorder="1" applyAlignment="1">
      <alignment horizontal="left"/>
    </xf>
    <xf numFmtId="3" fontId="5" fillId="2" borderId="17" xfId="0" quotePrefix="1" applyNumberFormat="1" applyFont="1" applyFill="1" applyBorder="1" applyAlignment="1">
      <alignment horizontal="center"/>
    </xf>
    <xf numFmtId="3" fontId="4" fillId="0" borderId="17" xfId="0" applyNumberFormat="1" applyFont="1" applyFill="1" applyBorder="1" applyAlignment="1">
      <alignment horizontal="left"/>
    </xf>
    <xf numFmtId="3" fontId="4" fillId="0" borderId="17" xfId="0" applyNumberFormat="1" applyFont="1" applyFill="1" applyBorder="1"/>
    <xf numFmtId="172" fontId="4" fillId="0" borderId="0" xfId="0" applyNumberFormat="1" applyFont="1" applyBorder="1"/>
    <xf numFmtId="2" fontId="4" fillId="0" borderId="0" xfId="0" applyNumberFormat="1" applyFont="1" applyFill="1" applyBorder="1"/>
    <xf numFmtId="3" fontId="4" fillId="6" borderId="17" xfId="0" applyNumberFormat="1" applyFont="1" applyFill="1" applyBorder="1"/>
    <xf numFmtId="4" fontId="4" fillId="0" borderId="17" xfId="0" applyNumberFormat="1" applyFont="1" applyFill="1" applyBorder="1"/>
    <xf numFmtId="4" fontId="3" fillId="6" borderId="17" xfId="0" applyNumberFormat="1" applyFont="1" applyFill="1" applyBorder="1"/>
    <xf numFmtId="3" fontId="8" fillId="0" borderId="0" xfId="3" applyNumberFormat="1" applyFont="1"/>
    <xf numFmtId="173" fontId="4" fillId="6" borderId="17" xfId="0" applyNumberFormat="1" applyFont="1" applyFill="1" applyBorder="1"/>
    <xf numFmtId="3" fontId="4" fillId="0" borderId="22" xfId="0" applyNumberFormat="1" applyFont="1" applyBorder="1"/>
    <xf numFmtId="0" fontId="4" fillId="0" borderId="20" xfId="0" applyFont="1" applyBorder="1" applyAlignment="1">
      <alignment horizontal="left"/>
    </xf>
    <xf numFmtId="0" fontId="4" fillId="0" borderId="22" xfId="0" applyFont="1" applyBorder="1" applyAlignment="1">
      <alignment horizontal="left"/>
    </xf>
    <xf numFmtId="0" fontId="4" fillId="0" borderId="16" xfId="0" applyFont="1" applyBorder="1"/>
    <xf numFmtId="0" fontId="5" fillId="0" borderId="20" xfId="0" applyFont="1" applyBorder="1"/>
    <xf numFmtId="0" fontId="4" fillId="0" borderId="20" xfId="0" applyFont="1" applyBorder="1" applyAlignment="1">
      <alignment horizontal="left" indent="1"/>
    </xf>
    <xf numFmtId="4" fontId="4" fillId="0" borderId="3" xfId="0" applyNumberFormat="1" applyFont="1" applyBorder="1"/>
    <xf numFmtId="2" fontId="4" fillId="0" borderId="6" xfId="1" applyNumberFormat="1" applyFont="1" applyFill="1" applyBorder="1"/>
    <xf numFmtId="2" fontId="4" fillId="0" borderId="9" xfId="1" applyNumberFormat="1" applyFont="1" applyFill="1" applyBorder="1"/>
    <xf numFmtId="4" fontId="4" fillId="0" borderId="6" xfId="1" applyNumberFormat="1" applyFont="1" applyFill="1" applyBorder="1"/>
    <xf numFmtId="4" fontId="4" fillId="0" borderId="9" xfId="1" applyNumberFormat="1" applyFont="1" applyFill="1" applyBorder="1"/>
    <xf numFmtId="10" fontId="4" fillId="2" borderId="20" xfId="1" applyNumberFormat="1" applyFont="1" applyFill="1" applyBorder="1"/>
    <xf numFmtId="41" fontId="4" fillId="2" borderId="20" xfId="0" applyNumberFormat="1" applyFont="1" applyFill="1" applyBorder="1"/>
    <xf numFmtId="0" fontId="4" fillId="2" borderId="20" xfId="0" applyNumberFormat="1" applyFont="1" applyFill="1" applyBorder="1"/>
    <xf numFmtId="0" fontId="5" fillId="2" borderId="24" xfId="0" applyFont="1" applyFill="1" applyBorder="1"/>
    <xf numFmtId="41" fontId="4" fillId="2" borderId="22" xfId="0" applyNumberFormat="1" applyFont="1" applyFill="1" applyBorder="1"/>
    <xf numFmtId="0" fontId="5" fillId="0" borderId="22" xfId="0" applyFont="1" applyFill="1" applyBorder="1"/>
    <xf numFmtId="41" fontId="4" fillId="0" borderId="22" xfId="0" applyNumberFormat="1" applyFont="1" applyFill="1" applyBorder="1"/>
    <xf numFmtId="170" fontId="4" fillId="0" borderId="17" xfId="0" applyNumberFormat="1" applyFont="1" applyFill="1" applyBorder="1"/>
    <xf numFmtId="0" fontId="4" fillId="0" borderId="17" xfId="0" applyFont="1" applyBorder="1" applyAlignment="1">
      <alignment horizontal="center" wrapText="1"/>
    </xf>
    <xf numFmtId="41" fontId="3" fillId="0" borderId="17" xfId="0" applyNumberFormat="1" applyFont="1" applyFill="1" applyBorder="1" applyAlignment="1">
      <alignment horizontal="center" wrapText="1"/>
    </xf>
    <xf numFmtId="0" fontId="4" fillId="0" borderId="17" xfId="0" applyFont="1" applyFill="1" applyBorder="1" applyAlignment="1">
      <alignment horizontal="center" wrapText="1"/>
    </xf>
    <xf numFmtId="0" fontId="13" fillId="7" borderId="28" xfId="4" applyFont="1" applyFill="1" applyBorder="1" applyAlignment="1">
      <alignment horizontal="center"/>
    </xf>
    <xf numFmtId="4" fontId="3" fillId="0" borderId="3" xfId="0" applyNumberFormat="1" applyFont="1" applyFill="1" applyBorder="1"/>
    <xf numFmtId="4" fontId="3" fillId="0" borderId="24"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1" xfId="0" applyFont="1" applyFill="1" applyBorder="1"/>
    <xf numFmtId="4" fontId="4" fillId="2" borderId="23" xfId="0" applyNumberFormat="1" applyFont="1" applyFill="1" applyBorder="1"/>
    <xf numFmtId="4" fontId="3" fillId="0" borderId="15" xfId="0" applyNumberFormat="1" applyFont="1" applyFill="1" applyBorder="1"/>
    <xf numFmtId="0" fontId="4" fillId="0" borderId="18" xfId="0" applyFont="1" applyBorder="1" applyAlignment="1">
      <alignment horizontal="left"/>
    </xf>
    <xf numFmtId="0" fontId="4" fillId="0" borderId="24" xfId="0" applyFont="1" applyFill="1" applyBorder="1" applyAlignment="1">
      <alignment horizontal="left" indent="1"/>
    </xf>
    <xf numFmtId="0" fontId="4" fillId="0" borderId="15" xfId="0" applyFont="1" applyFill="1" applyBorder="1" applyAlignment="1">
      <alignment horizontal="left" indent="1"/>
    </xf>
    <xf numFmtId="4" fontId="3" fillId="0" borderId="14" xfId="1" applyNumberFormat="1" applyFont="1" applyFill="1" applyBorder="1"/>
    <xf numFmtId="4" fontId="3" fillId="0" borderId="19" xfId="1" applyNumberFormat="1" applyFont="1" applyFill="1" applyBorder="1"/>
    <xf numFmtId="4" fontId="3" fillId="0" borderId="15" xfId="1" applyNumberFormat="1" applyFont="1" applyFill="1" applyBorder="1"/>
    <xf numFmtId="0" fontId="3" fillId="4" borderId="24" xfId="0" applyFont="1" applyFill="1" applyBorder="1"/>
    <xf numFmtId="0" fontId="13" fillId="7" borderId="28" xfId="4" applyFont="1" applyFill="1" applyBorder="1" applyAlignment="1">
      <alignment horizontal="left"/>
    </xf>
    <xf numFmtId="0" fontId="3" fillId="7" borderId="2" xfId="0" applyNumberFormat="1" applyFont="1" applyFill="1" applyBorder="1" applyAlignment="1">
      <alignment horizontal="left"/>
    </xf>
    <xf numFmtId="41" fontId="3" fillId="7" borderId="2" xfId="2" applyNumberFormat="1" applyFont="1" applyFill="1" applyBorder="1" applyAlignment="1">
      <alignment horizontal="left"/>
    </xf>
    <xf numFmtId="0" fontId="3" fillId="7" borderId="5" xfId="0"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9" xfId="0" applyFont="1" applyBorder="1"/>
    <xf numFmtId="4" fontId="3" fillId="0" borderId="8" xfId="0" applyNumberFormat="1" applyFont="1" applyFill="1" applyBorder="1"/>
    <xf numFmtId="0" fontId="5" fillId="0" borderId="29" xfId="0" applyFont="1" applyBorder="1"/>
    <xf numFmtId="4" fontId="4" fillId="0" borderId="30" xfId="0" applyNumberFormat="1" applyFont="1" applyBorder="1"/>
    <xf numFmtId="0" fontId="4" fillId="5" borderId="31" xfId="0" applyFont="1" applyFill="1" applyBorder="1" applyAlignment="1">
      <alignment horizontal="left" indent="1"/>
    </xf>
    <xf numFmtId="4" fontId="3" fillId="5" borderId="32" xfId="0" applyNumberFormat="1" applyFont="1" applyFill="1" applyBorder="1"/>
    <xf numFmtId="3" fontId="3" fillId="5" borderId="32" xfId="1" applyNumberFormat="1" applyFont="1" applyFill="1" applyBorder="1"/>
    <xf numFmtId="4" fontId="3" fillId="5" borderId="27" xfId="0" applyNumberFormat="1" applyFont="1" applyFill="1" applyBorder="1"/>
    <xf numFmtId="2" fontId="3" fillId="0" borderId="7" xfId="1" applyNumberFormat="1" applyFont="1" applyFill="1" applyBorder="1"/>
    <xf numFmtId="0" fontId="4" fillId="0" borderId="20" xfId="0" applyFont="1" applyFill="1" applyBorder="1"/>
    <xf numFmtId="0" fontId="3" fillId="0" borderId="18" xfId="0" applyFont="1" applyBorder="1" applyAlignment="1">
      <alignment horizontal="right"/>
    </xf>
    <xf numFmtId="0" fontId="4" fillId="0" borderId="22" xfId="0" applyFont="1" applyBorder="1"/>
    <xf numFmtId="0" fontId="4" fillId="0" borderId="18" xfId="0" applyFont="1" applyBorder="1" applyAlignment="1">
      <alignment horizontal="center" wrapText="1"/>
    </xf>
    <xf numFmtId="41" fontId="3" fillId="0" borderId="18" xfId="0" applyNumberFormat="1" applyFont="1" applyBorder="1"/>
    <xf numFmtId="0" fontId="4" fillId="0" borderId="9" xfId="0" applyFont="1" applyFill="1" applyBorder="1"/>
    <xf numFmtId="0" fontId="4" fillId="0" borderId="8" xfId="0" applyFont="1" applyFill="1" applyBorder="1"/>
    <xf numFmtId="0" fontId="4" fillId="0" borderId="23" xfId="0" applyFont="1" applyFill="1" applyBorder="1"/>
    <xf numFmtId="0" fontId="4" fillId="0" borderId="7" xfId="0" applyFont="1" applyFill="1" applyBorder="1"/>
    <xf numFmtId="0" fontId="4" fillId="0" borderId="14" xfId="0" applyFont="1" applyFill="1" applyBorder="1" applyAlignment="1">
      <alignment horizontal="center"/>
    </xf>
    <xf numFmtId="0" fontId="4" fillId="0" borderId="14" xfId="0" applyFont="1" applyFill="1" applyBorder="1"/>
    <xf numFmtId="0" fontId="4" fillId="2" borderId="22" xfId="0" applyFont="1" applyFill="1" applyBorder="1"/>
    <xf numFmtId="0" fontId="4" fillId="2" borderId="23" xfId="0" applyFont="1" applyFill="1" applyBorder="1"/>
    <xf numFmtId="0" fontId="3" fillId="0" borderId="17" xfId="0" applyNumberFormat="1" applyFont="1" applyFill="1" applyBorder="1"/>
    <xf numFmtId="0" fontId="3" fillId="0" borderId="25" xfId="0" applyNumberFormat="1" applyFont="1" applyFill="1" applyBorder="1"/>
    <xf numFmtId="0" fontId="4" fillId="0" borderId="18" xfId="0" applyFont="1" applyBorder="1" applyAlignment="1">
      <alignment horizontal="center"/>
    </xf>
    <xf numFmtId="0" fontId="4" fillId="0" borderId="19" xfId="0" applyFont="1" applyBorder="1" applyAlignment="1">
      <alignment horizontal="center"/>
    </xf>
    <xf numFmtId="0" fontId="5" fillId="0" borderId="18" xfId="0" applyFont="1" applyBorder="1" applyAlignment="1">
      <alignment horizontal="center"/>
    </xf>
    <xf numFmtId="0" fontId="5" fillId="0" borderId="20" xfId="0" applyFont="1" applyBorder="1" applyAlignment="1">
      <alignment horizontal="center"/>
    </xf>
    <xf numFmtId="0" fontId="5" fillId="0" borderId="19" xfId="0" applyFont="1" applyBorder="1" applyAlignment="1">
      <alignment horizontal="center"/>
    </xf>
    <xf numFmtId="41" fontId="5" fillId="0" borderId="18" xfId="0" applyNumberFormat="1" applyFont="1" applyFill="1" applyBorder="1" applyAlignment="1">
      <alignment horizontal="center"/>
    </xf>
    <xf numFmtId="41" fontId="5" fillId="0" borderId="19" xfId="0" applyNumberFormat="1" applyFont="1" applyFill="1" applyBorder="1" applyAlignment="1">
      <alignment horizontal="center"/>
    </xf>
    <xf numFmtId="0" fontId="3" fillId="0" borderId="9" xfId="0" applyFont="1" applyFill="1" applyBorder="1"/>
    <xf numFmtId="0" fontId="3" fillId="0" borderId="1" xfId="0" applyFont="1" applyFill="1" applyBorder="1"/>
    <xf numFmtId="0" fontId="3" fillId="0" borderId="8" xfId="0" applyFont="1" applyFill="1" applyBorder="1"/>
    <xf numFmtId="0" fontId="3" fillId="0" borderId="25" xfId="0" applyFont="1" applyBorder="1" applyAlignment="1">
      <alignment horizontal="center"/>
    </xf>
    <xf numFmtId="0" fontId="3" fillId="0" borderId="33" xfId="0" applyFont="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405"/>
  <sheetViews>
    <sheetView tabSelected="1" zoomScale="90" zoomScaleNormal="90" workbookViewId="0"/>
  </sheetViews>
  <sheetFormatPr defaultRowHeight="12.75" x14ac:dyDescent="0.2"/>
  <cols>
    <col min="1" max="1" width="48.5703125" style="4" customWidth="1"/>
    <col min="2" max="2" width="21.7109375" style="4" customWidth="1"/>
    <col min="3" max="3" width="18.7109375" style="4" customWidth="1"/>
    <col min="4" max="5" width="26.42578125" style="4" customWidth="1"/>
    <col min="6" max="8" width="18.7109375" style="4" customWidth="1"/>
    <col min="9" max="11" width="25.85546875" style="4" customWidth="1"/>
    <col min="12" max="12" width="21" style="4" customWidth="1"/>
    <col min="13" max="13" width="17" style="4" customWidth="1"/>
    <col min="14" max="250" width="13.7109375" style="4" customWidth="1"/>
    <col min="251" max="16384" width="9.140625" style="4"/>
  </cols>
  <sheetData>
    <row r="1" spans="1:47" s="7" customFormat="1" ht="21" customHeight="1" thickBot="1" x14ac:dyDescent="0.4">
      <c r="A1" s="315" t="s">
        <v>310</v>
      </c>
      <c r="B1" s="156"/>
      <c r="C1" s="118"/>
      <c r="D1" s="118"/>
      <c r="E1" s="118"/>
      <c r="F1" s="118"/>
      <c r="G1" s="118"/>
      <c r="H1" s="118"/>
      <c r="I1" s="118"/>
      <c r="J1" s="118"/>
      <c r="K1" s="118"/>
      <c r="L1" s="118"/>
      <c r="M1" s="118"/>
    </row>
    <row r="2" spans="1:47" s="7" customFormat="1" ht="12.75" customHeight="1" x14ac:dyDescent="0.2">
      <c r="A2" s="5" t="s">
        <v>145</v>
      </c>
      <c r="B2" s="157"/>
      <c r="C2" s="118"/>
      <c r="D2" s="119" t="s">
        <v>119</v>
      </c>
      <c r="E2" s="9"/>
      <c r="F2" s="118"/>
      <c r="G2" s="281"/>
      <c r="H2" s="9"/>
      <c r="I2" s="118"/>
      <c r="J2" s="118"/>
      <c r="K2" s="118"/>
      <c r="L2" s="118"/>
      <c r="M2" s="118"/>
    </row>
    <row r="3" spans="1:47" s="7" customFormat="1" ht="12.75" customHeight="1" x14ac:dyDescent="0.2">
      <c r="A3" s="92" t="s">
        <v>248</v>
      </c>
      <c r="B3" s="158">
        <v>0</v>
      </c>
      <c r="C3" s="118"/>
      <c r="D3" s="51" t="s">
        <v>228</v>
      </c>
      <c r="E3" s="9"/>
      <c r="F3" s="118"/>
      <c r="G3" s="281"/>
      <c r="H3" s="175"/>
      <c r="I3" s="118"/>
      <c r="J3" s="118"/>
      <c r="K3" s="118"/>
      <c r="L3" s="118"/>
      <c r="M3" s="118"/>
    </row>
    <row r="4" spans="1:47" s="7" customFormat="1" ht="12.75" customHeight="1" x14ac:dyDescent="0.2">
      <c r="A4" s="16"/>
      <c r="B4" s="164"/>
      <c r="C4" s="118"/>
      <c r="D4" s="329" t="s">
        <v>229</v>
      </c>
      <c r="E4" s="9"/>
      <c r="F4" s="118"/>
      <c r="G4" s="277"/>
      <c r="H4" s="173"/>
      <c r="I4" s="118"/>
      <c r="J4" s="118"/>
      <c r="K4" s="118"/>
      <c r="L4" s="118"/>
      <c r="M4" s="118"/>
    </row>
    <row r="5" spans="1:47" s="7" customFormat="1" ht="12.75" customHeight="1" x14ac:dyDescent="0.2">
      <c r="A5" s="5" t="s">
        <v>144</v>
      </c>
      <c r="B5" s="160"/>
      <c r="C5" s="118"/>
      <c r="D5" s="290" t="s">
        <v>308</v>
      </c>
      <c r="E5" s="9"/>
      <c r="G5" s="9"/>
      <c r="H5" s="175"/>
      <c r="I5" s="9"/>
      <c r="J5" s="118"/>
      <c r="K5" s="118"/>
      <c r="L5" s="118"/>
      <c r="M5" s="118"/>
    </row>
    <row r="6" spans="1:47" x14ac:dyDescent="0.2">
      <c r="A6" s="53" t="s">
        <v>207</v>
      </c>
      <c r="B6" s="253">
        <v>0</v>
      </c>
      <c r="C6" s="7"/>
      <c r="D6" s="9"/>
      <c r="E6" s="9"/>
      <c r="F6" s="118"/>
      <c r="G6" s="118"/>
      <c r="H6" s="118"/>
      <c r="I6" s="118"/>
      <c r="J6" s="16"/>
      <c r="K6" s="7"/>
      <c r="L6" s="30"/>
      <c r="M6" s="9"/>
      <c r="O6" s="9"/>
    </row>
    <row r="7" spans="1:47" x14ac:dyDescent="0.2">
      <c r="A7" s="9"/>
      <c r="B7" s="162"/>
      <c r="C7" s="7"/>
      <c r="D7" s="282" t="s">
        <v>259</v>
      </c>
      <c r="E7" s="283"/>
      <c r="F7" s="50"/>
      <c r="G7" s="50"/>
      <c r="H7" s="50"/>
      <c r="I7" s="50"/>
      <c r="L7" s="25"/>
      <c r="M7" s="132"/>
    </row>
    <row r="8" spans="1:47" x14ac:dyDescent="0.2">
      <c r="A8" s="5" t="s">
        <v>208</v>
      </c>
      <c r="B8" s="160"/>
      <c r="C8" s="7"/>
      <c r="D8" s="284" t="s">
        <v>263</v>
      </c>
      <c r="E8" s="161">
        <f>'Cash Flow'!C11</f>
        <v>0</v>
      </c>
      <c r="F8" s="223"/>
      <c r="G8" s="175"/>
      <c r="H8" s="175"/>
      <c r="I8" s="175"/>
      <c r="J8" s="9"/>
      <c r="L8" s="138"/>
      <c r="M8" s="134"/>
      <c r="O8" s="9"/>
    </row>
    <row r="9" spans="1:47" x14ac:dyDescent="0.2">
      <c r="A9" s="124" t="s">
        <v>209</v>
      </c>
      <c r="B9" s="153">
        <v>0</v>
      </c>
      <c r="C9" s="7"/>
      <c r="D9" s="284" t="s">
        <v>262</v>
      </c>
      <c r="E9" s="289">
        <f>ppa_escalation</f>
        <v>0</v>
      </c>
      <c r="F9" s="223"/>
      <c r="G9" s="223"/>
      <c r="H9" s="261"/>
      <c r="I9" s="223"/>
      <c r="J9" s="121"/>
      <c r="L9" s="139"/>
      <c r="M9" s="133"/>
      <c r="N9" s="122"/>
      <c r="O9" s="123"/>
      <c r="P9" s="121"/>
      <c r="Q9" s="123"/>
      <c r="R9" s="123"/>
      <c r="S9" s="123"/>
      <c r="T9" s="123"/>
      <c r="U9" s="123"/>
      <c r="V9" s="123"/>
      <c r="W9" s="123"/>
      <c r="X9" s="123"/>
      <c r="Y9" s="123"/>
      <c r="Z9" s="123"/>
      <c r="AA9" s="123"/>
      <c r="AB9" s="123"/>
      <c r="AC9" s="123"/>
      <c r="AD9" s="123"/>
      <c r="AE9" s="123"/>
      <c r="AF9" s="123"/>
      <c r="AG9" s="123"/>
      <c r="AH9" s="123"/>
      <c r="AI9" s="123"/>
      <c r="AJ9" s="123"/>
      <c r="AK9" s="123"/>
      <c r="AL9" s="123"/>
      <c r="AM9" s="123"/>
      <c r="AN9" s="123"/>
      <c r="AO9" s="123"/>
      <c r="AP9" s="123"/>
      <c r="AQ9" s="123"/>
      <c r="AR9" s="123"/>
      <c r="AS9" s="123"/>
      <c r="AT9" s="123"/>
      <c r="AU9" s="123"/>
    </row>
    <row r="10" spans="1:47" x14ac:dyDescent="0.2">
      <c r="A10" s="125" t="s">
        <v>234</v>
      </c>
      <c r="B10" s="154">
        <v>0</v>
      </c>
      <c r="C10" s="7"/>
      <c r="D10" s="284" t="s">
        <v>282</v>
      </c>
      <c r="E10" s="289" t="e">
        <f>'Cash Flow'!B137</f>
        <v>#DIV/0!</v>
      </c>
      <c r="F10" s="175"/>
      <c r="G10" s="175"/>
      <c r="H10" s="260"/>
      <c r="I10" s="175"/>
      <c r="J10" s="9"/>
      <c r="L10" s="138"/>
      <c r="M10" s="134"/>
      <c r="O10" s="9"/>
    </row>
    <row r="11" spans="1:47" x14ac:dyDescent="0.2">
      <c r="A11" s="124" t="s">
        <v>210</v>
      </c>
      <c r="B11" s="153">
        <v>0</v>
      </c>
      <c r="C11" s="7"/>
      <c r="D11" s="284" t="s">
        <v>261</v>
      </c>
      <c r="E11" s="289" t="e">
        <f>'Cash Flow'!B133</f>
        <v>#DIV/0!</v>
      </c>
      <c r="F11" s="175"/>
      <c r="G11" s="175"/>
      <c r="H11" s="260"/>
      <c r="I11" s="175"/>
      <c r="J11" s="9"/>
      <c r="L11" s="138"/>
      <c r="M11" s="134"/>
      <c r="O11" s="9"/>
    </row>
    <row r="12" spans="1:47" x14ac:dyDescent="0.2">
      <c r="A12" s="125" t="s">
        <v>234</v>
      </c>
      <c r="B12" s="154">
        <v>0</v>
      </c>
      <c r="C12" s="7"/>
      <c r="D12" s="284" t="s">
        <v>264</v>
      </c>
      <c r="E12" s="285" t="e">
        <f>'Cash Flow'!B124</f>
        <v>#DIV/0!</v>
      </c>
      <c r="F12" s="175"/>
      <c r="G12" s="175"/>
      <c r="H12" s="260"/>
      <c r="I12" s="175"/>
      <c r="J12" s="9"/>
      <c r="L12" s="138"/>
      <c r="M12" s="134"/>
      <c r="O12" s="9"/>
    </row>
    <row r="13" spans="1:47" x14ac:dyDescent="0.2">
      <c r="A13" s="126" t="s">
        <v>211</v>
      </c>
      <c r="B13" s="153">
        <v>0</v>
      </c>
      <c r="C13" s="9"/>
      <c r="D13" s="284" t="s">
        <v>323</v>
      </c>
      <c r="E13" s="289">
        <f>HLOOKUP(IF(IRRTargetYear="Calculated",analysis_period,E14),'Cash Flow'!B2:AP120,119)</f>
        <v>0</v>
      </c>
      <c r="F13" s="175"/>
      <c r="G13" s="175"/>
      <c r="H13" s="260"/>
      <c r="I13" s="175"/>
      <c r="J13" s="9"/>
      <c r="L13" s="138"/>
      <c r="M13" s="134"/>
      <c r="O13" s="9"/>
    </row>
    <row r="14" spans="1:47" x14ac:dyDescent="0.2">
      <c r="A14" s="125" t="s">
        <v>234</v>
      </c>
      <c r="B14" s="154">
        <v>0</v>
      </c>
      <c r="C14" s="9"/>
      <c r="D14" s="284" t="s">
        <v>260</v>
      </c>
      <c r="E14" s="285">
        <f>IF(IRRTargetYear="Calculated",analysis_period,'Cash Flow'!B122)</f>
        <v>0</v>
      </c>
      <c r="F14" s="175"/>
      <c r="G14" s="175"/>
      <c r="H14" s="260"/>
      <c r="I14" s="175"/>
      <c r="J14" s="9"/>
      <c r="L14" s="138"/>
      <c r="M14" s="134"/>
      <c r="O14" s="9"/>
    </row>
    <row r="15" spans="1:47" x14ac:dyDescent="0.2">
      <c r="A15" s="9"/>
      <c r="B15" s="9"/>
      <c r="C15" s="9"/>
      <c r="D15" s="284" t="s">
        <v>321</v>
      </c>
      <c r="E15" s="289">
        <f>HLOOKUP(analysis_period,'Cash Flow'!B2:AP120,119)</f>
        <v>0</v>
      </c>
      <c r="F15" s="175"/>
      <c r="G15" s="175"/>
      <c r="H15" s="260"/>
      <c r="I15" s="175"/>
      <c r="J15" s="9"/>
      <c r="L15" s="138"/>
      <c r="M15" s="134"/>
      <c r="O15" s="9"/>
    </row>
    <row r="16" spans="1:47" x14ac:dyDescent="0.2">
      <c r="A16" s="320" t="s">
        <v>302</v>
      </c>
      <c r="B16" s="321"/>
      <c r="C16" s="9"/>
      <c r="D16" s="284" t="s">
        <v>265</v>
      </c>
      <c r="E16" s="285">
        <f>-'Cash Flow'!B77</f>
        <v>0</v>
      </c>
      <c r="F16" s="175"/>
      <c r="G16" s="175"/>
      <c r="H16" s="260"/>
      <c r="I16" s="175"/>
      <c r="J16" s="9"/>
      <c r="L16" s="138"/>
      <c r="M16" s="134"/>
      <c r="O16" s="9"/>
    </row>
    <row r="17" spans="1:15" x14ac:dyDescent="0.2">
      <c r="A17" s="323" t="s">
        <v>309</v>
      </c>
      <c r="B17" s="168"/>
      <c r="C17" s="9"/>
      <c r="D17" s="284" t="s">
        <v>266</v>
      </c>
      <c r="E17" s="285">
        <f>'Cash Flow'!B543</f>
        <v>0</v>
      </c>
      <c r="F17" s="175"/>
      <c r="G17" s="175"/>
      <c r="H17" s="260"/>
      <c r="I17" s="175"/>
      <c r="J17" s="9"/>
      <c r="L17" s="138"/>
      <c r="M17" s="134"/>
      <c r="O17" s="9"/>
    </row>
    <row r="18" spans="1:15" x14ac:dyDescent="0.2">
      <c r="A18" s="71" t="s">
        <v>303</v>
      </c>
      <c r="B18" s="322">
        <v>0</v>
      </c>
      <c r="C18" s="9"/>
      <c r="D18" s="284" t="s">
        <v>267</v>
      </c>
      <c r="E18" s="285">
        <f>'Cash Flow'!B85</f>
        <v>0</v>
      </c>
      <c r="F18" s="175"/>
      <c r="G18" s="175"/>
      <c r="H18" s="260"/>
      <c r="I18" s="175"/>
      <c r="J18" s="9"/>
      <c r="L18" s="138"/>
      <c r="M18" s="134"/>
      <c r="O18" s="9"/>
    </row>
    <row r="19" spans="1:15" x14ac:dyDescent="0.2">
      <c r="A19" s="54" t="s">
        <v>230</v>
      </c>
      <c r="B19" s="159">
        <v>0</v>
      </c>
      <c r="C19" s="9"/>
      <c r="D19" s="284" t="s">
        <v>284</v>
      </c>
      <c r="E19" s="311" t="e">
        <f>E17/E16*100</f>
        <v>#DIV/0!</v>
      </c>
      <c r="F19" s="175"/>
      <c r="G19" s="175"/>
      <c r="H19" s="260"/>
      <c r="I19" s="175"/>
      <c r="J19" s="9"/>
      <c r="L19" s="138"/>
      <c r="M19" s="134"/>
      <c r="O19" s="9"/>
    </row>
    <row r="20" spans="1:15" x14ac:dyDescent="0.2">
      <c r="A20" s="319" t="s">
        <v>304</v>
      </c>
      <c r="B20" s="316">
        <v>0</v>
      </c>
      <c r="C20" s="9"/>
      <c r="F20" s="262"/>
      <c r="G20" s="262"/>
      <c r="H20" s="263"/>
      <c r="I20" s="262"/>
      <c r="J20" s="9"/>
      <c r="L20" s="138"/>
      <c r="M20" s="134"/>
      <c r="O20" s="9"/>
    </row>
    <row r="21" spans="1:15" x14ac:dyDescent="0.2">
      <c r="A21" s="324" t="s">
        <v>305</v>
      </c>
      <c r="B21" s="317">
        <v>0</v>
      </c>
      <c r="C21" s="9"/>
      <c r="F21" s="175"/>
      <c r="G21" s="175"/>
      <c r="H21" s="260"/>
      <c r="I21" s="175"/>
      <c r="J21" s="9"/>
      <c r="L21" s="138"/>
      <c r="M21" s="134"/>
      <c r="O21" s="9"/>
    </row>
    <row r="22" spans="1:15" x14ac:dyDescent="0.2">
      <c r="A22" s="323" t="s">
        <v>300</v>
      </c>
      <c r="B22" s="327"/>
      <c r="C22" s="9"/>
      <c r="F22" s="175"/>
      <c r="G22" s="175"/>
      <c r="H22" s="260"/>
      <c r="I22" s="175"/>
      <c r="J22" s="9"/>
      <c r="L22" s="138"/>
      <c r="M22" s="134"/>
      <c r="O22" s="9"/>
    </row>
    <row r="23" spans="1:15" x14ac:dyDescent="0.2">
      <c r="A23" s="325" t="s">
        <v>307</v>
      </c>
      <c r="B23" s="326">
        <v>0</v>
      </c>
      <c r="C23" s="9"/>
      <c r="F23" s="175"/>
      <c r="G23" s="175"/>
      <c r="H23" s="260"/>
      <c r="I23" s="175"/>
      <c r="J23" s="9"/>
      <c r="L23" s="138"/>
      <c r="M23" s="134"/>
      <c r="O23" s="9"/>
    </row>
    <row r="24" spans="1:15" x14ac:dyDescent="0.2">
      <c r="A24" s="125" t="s">
        <v>306</v>
      </c>
      <c r="B24" s="161">
        <v>0</v>
      </c>
      <c r="C24" s="9"/>
      <c r="F24" s="175"/>
      <c r="G24" s="175"/>
      <c r="H24" s="260"/>
      <c r="I24" s="175"/>
      <c r="J24" s="9"/>
      <c r="L24" s="138"/>
      <c r="M24" s="134"/>
      <c r="O24" s="9"/>
    </row>
    <row r="25" spans="1:15" x14ac:dyDescent="0.2">
      <c r="A25" s="324" t="s">
        <v>305</v>
      </c>
      <c r="B25" s="317">
        <v>0</v>
      </c>
      <c r="C25" s="9"/>
      <c r="F25" s="175"/>
      <c r="G25" s="175"/>
      <c r="H25" s="260"/>
      <c r="I25" s="175"/>
      <c r="J25" s="9"/>
      <c r="L25" s="138"/>
      <c r="M25" s="134"/>
      <c r="O25" s="9"/>
    </row>
    <row r="26" spans="1:15" x14ac:dyDescent="0.2">
      <c r="A26" s="323" t="s">
        <v>301</v>
      </c>
      <c r="B26" s="45"/>
      <c r="C26" s="9"/>
      <c r="F26" s="175"/>
      <c r="G26" s="175"/>
      <c r="H26" s="260"/>
      <c r="I26" s="175"/>
      <c r="J26" s="9"/>
      <c r="L26" s="138"/>
      <c r="M26" s="134"/>
      <c r="O26" s="9"/>
    </row>
    <row r="27" spans="1:15" x14ac:dyDescent="0.2">
      <c r="A27" s="325" t="s">
        <v>307</v>
      </c>
      <c r="B27" s="328">
        <v>0</v>
      </c>
      <c r="C27" s="9"/>
      <c r="F27" s="175"/>
      <c r="G27" s="175"/>
      <c r="H27" s="260"/>
      <c r="I27" s="175"/>
      <c r="J27" s="9"/>
      <c r="L27" s="138"/>
      <c r="M27" s="134"/>
      <c r="O27" s="9"/>
    </row>
    <row r="28" spans="1:15" x14ac:dyDescent="0.2">
      <c r="A28" s="125" t="s">
        <v>306</v>
      </c>
      <c r="B28" s="289">
        <v>0</v>
      </c>
      <c r="C28" s="9"/>
      <c r="F28" s="175"/>
      <c r="G28" s="175"/>
      <c r="H28" s="260"/>
      <c r="I28" s="175"/>
      <c r="J28" s="9"/>
      <c r="L28" s="138"/>
      <c r="M28" s="134"/>
      <c r="O28" s="9"/>
    </row>
    <row r="29" spans="1:15" x14ac:dyDescent="0.2">
      <c r="A29" s="265" t="s">
        <v>234</v>
      </c>
      <c r="B29" s="289">
        <v>0</v>
      </c>
      <c r="C29" s="16"/>
      <c r="F29" s="175"/>
      <c r="G29" s="175"/>
      <c r="H29" s="260"/>
      <c r="I29" s="175"/>
      <c r="J29" s="9"/>
      <c r="L29" s="138"/>
      <c r="M29" s="134"/>
      <c r="O29" s="9"/>
    </row>
    <row r="30" spans="1:15" x14ac:dyDescent="0.2">
      <c r="A30" s="128"/>
      <c r="B30" s="163"/>
      <c r="C30" s="7"/>
      <c r="F30" s="175"/>
      <c r="G30" s="175"/>
      <c r="H30" s="260"/>
      <c r="I30" s="175"/>
      <c r="J30" s="9"/>
      <c r="L30" s="138"/>
      <c r="M30" s="133"/>
      <c r="O30" s="9"/>
    </row>
    <row r="31" spans="1:15" ht="13.5" thickBot="1" x14ac:dyDescent="0.25">
      <c r="A31" s="320" t="s">
        <v>146</v>
      </c>
      <c r="B31" s="321"/>
      <c r="C31" s="7"/>
      <c r="F31" s="175"/>
      <c r="G31" s="175"/>
      <c r="H31" s="260"/>
      <c r="I31" s="175"/>
      <c r="J31" s="9"/>
      <c r="L31" s="138"/>
      <c r="M31" s="135"/>
      <c r="O31" s="9"/>
    </row>
    <row r="32" spans="1:15" x14ac:dyDescent="0.2">
      <c r="A32" s="338" t="s">
        <v>147</v>
      </c>
      <c r="B32" s="339"/>
      <c r="C32" s="7"/>
      <c r="F32" s="175"/>
      <c r="G32" s="175"/>
      <c r="H32" s="260"/>
      <c r="I32" s="175"/>
      <c r="J32" s="9"/>
      <c r="L32" s="138"/>
      <c r="M32" s="136"/>
      <c r="N32" s="17"/>
      <c r="O32" s="7"/>
    </row>
    <row r="33" spans="1:15" x14ac:dyDescent="0.2">
      <c r="A33" s="340" t="s">
        <v>148</v>
      </c>
      <c r="B33" s="341">
        <v>0</v>
      </c>
      <c r="C33" s="7"/>
      <c r="F33" s="175"/>
      <c r="G33" s="175"/>
      <c r="H33" s="260"/>
      <c r="I33" s="175"/>
      <c r="J33" s="9"/>
      <c r="L33" s="138"/>
      <c r="M33" s="136"/>
      <c r="N33" s="7"/>
      <c r="O33" s="7"/>
    </row>
    <row r="34" spans="1:15" x14ac:dyDescent="0.2">
      <c r="A34" s="340" t="s">
        <v>149</v>
      </c>
      <c r="B34" s="342">
        <v>0</v>
      </c>
      <c r="C34" s="7"/>
      <c r="F34" s="175"/>
      <c r="G34" s="175"/>
      <c r="H34" s="260"/>
      <c r="I34" s="175"/>
      <c r="J34" s="9"/>
      <c r="L34" s="138"/>
      <c r="M34" s="136"/>
    </row>
    <row r="35" spans="1:15" x14ac:dyDescent="0.2">
      <c r="A35" s="340" t="s">
        <v>322</v>
      </c>
      <c r="B35" s="341">
        <v>0</v>
      </c>
      <c r="C35" s="9"/>
      <c r="F35" s="175"/>
      <c r="G35" s="175"/>
      <c r="H35" s="260"/>
      <c r="I35" s="175"/>
      <c r="J35" s="9"/>
      <c r="L35" s="138"/>
      <c r="M35" s="136"/>
    </row>
    <row r="36" spans="1:15" ht="13.5" thickBot="1" x14ac:dyDescent="0.25">
      <c r="A36" s="140" t="s">
        <v>155</v>
      </c>
      <c r="B36" s="343">
        <v>0</v>
      </c>
      <c r="C36" s="7"/>
      <c r="F36" s="175"/>
      <c r="G36" s="175"/>
      <c r="H36" s="260"/>
      <c r="I36" s="175"/>
      <c r="J36" s="7"/>
      <c r="L36" s="138"/>
      <c r="M36" s="136"/>
    </row>
    <row r="37" spans="1:15" x14ac:dyDescent="0.2">
      <c r="A37" s="336" t="s">
        <v>150</v>
      </c>
      <c r="B37" s="337"/>
      <c r="C37" s="7"/>
      <c r="F37" s="175"/>
      <c r="G37" s="175"/>
      <c r="H37" s="260"/>
      <c r="I37" s="175"/>
      <c r="J37" s="9"/>
      <c r="L37" s="138"/>
      <c r="M37" s="136"/>
    </row>
    <row r="38" spans="1:15" x14ac:dyDescent="0.2">
      <c r="A38" s="54" t="s">
        <v>156</v>
      </c>
      <c r="B38" s="255">
        <v>0</v>
      </c>
      <c r="C38" s="7"/>
      <c r="F38" s="175"/>
      <c r="G38" s="175"/>
      <c r="H38" s="260"/>
      <c r="I38" s="175"/>
      <c r="J38" s="9"/>
      <c r="L38" s="138"/>
      <c r="M38" s="136"/>
    </row>
    <row r="39" spans="1:15" x14ac:dyDescent="0.2">
      <c r="A39" s="54" t="s">
        <v>157</v>
      </c>
      <c r="B39" s="166">
        <v>0</v>
      </c>
      <c r="C39" s="7"/>
      <c r="F39" s="175"/>
      <c r="G39" s="175"/>
      <c r="H39" s="260"/>
      <c r="I39" s="175"/>
      <c r="J39" s="84"/>
      <c r="L39" s="138"/>
      <c r="M39" s="136"/>
    </row>
    <row r="40" spans="1:15" x14ac:dyDescent="0.2">
      <c r="A40" s="54" t="s">
        <v>159</v>
      </c>
      <c r="B40" s="169">
        <v>0</v>
      </c>
      <c r="C40" s="7"/>
      <c r="F40" s="264"/>
      <c r="G40" s="175"/>
      <c r="H40" s="260"/>
      <c r="I40" s="175"/>
      <c r="J40" s="46"/>
      <c r="L40" s="138"/>
      <c r="M40" s="136"/>
    </row>
    <row r="41" spans="1:15" x14ac:dyDescent="0.2">
      <c r="A41" s="54" t="s">
        <v>158</v>
      </c>
      <c r="B41" s="170">
        <f>((inflation_rate/100+1)*(real_discount_rate/100+1)-1)*100</f>
        <v>0</v>
      </c>
      <c r="C41" s="7"/>
      <c r="F41" s="175"/>
      <c r="G41" s="175"/>
      <c r="H41" s="260"/>
      <c r="I41" s="175"/>
      <c r="J41" s="46"/>
      <c r="L41" s="138"/>
      <c r="M41" s="136"/>
    </row>
    <row r="42" spans="1:15" x14ac:dyDescent="0.2">
      <c r="A42" s="43" t="s">
        <v>151</v>
      </c>
      <c r="B42" s="168"/>
      <c r="C42" s="7"/>
      <c r="F42" s="175"/>
      <c r="G42" s="175"/>
      <c r="H42" s="260"/>
      <c r="I42" s="175"/>
      <c r="J42" s="9"/>
      <c r="L42" s="138"/>
      <c r="M42" s="136"/>
    </row>
    <row r="43" spans="1:15" x14ac:dyDescent="0.2">
      <c r="A43" s="54" t="s">
        <v>152</v>
      </c>
      <c r="B43" s="166">
        <v>0</v>
      </c>
      <c r="C43" s="7"/>
      <c r="F43" s="175"/>
      <c r="G43" s="175"/>
      <c r="H43" s="260"/>
      <c r="I43" s="175"/>
      <c r="J43" s="84"/>
      <c r="L43" s="138"/>
      <c r="M43" s="136"/>
    </row>
    <row r="44" spans="1:15" x14ac:dyDescent="0.2">
      <c r="A44" s="54" t="s">
        <v>153</v>
      </c>
      <c r="B44" s="166">
        <v>0</v>
      </c>
      <c r="C44" s="7"/>
      <c r="D44" s="280"/>
      <c r="E44" s="260"/>
      <c r="F44" s="175"/>
      <c r="G44" s="175"/>
      <c r="H44" s="260"/>
      <c r="I44" s="175"/>
      <c r="J44" s="46"/>
      <c r="L44" s="138"/>
      <c r="M44" s="136"/>
    </row>
    <row r="45" spans="1:15" x14ac:dyDescent="0.2">
      <c r="A45" s="54" t="s">
        <v>206</v>
      </c>
      <c r="B45" s="170">
        <v>0</v>
      </c>
      <c r="C45" s="7"/>
      <c r="D45" s="280"/>
      <c r="E45" s="260"/>
      <c r="F45" s="175"/>
      <c r="G45" s="175"/>
      <c r="H45" s="260"/>
      <c r="I45" s="175"/>
      <c r="J45" s="46"/>
      <c r="L45" s="138"/>
      <c r="M45" s="136"/>
      <c r="N45" s="7"/>
      <c r="O45" s="7"/>
    </row>
    <row r="46" spans="1:15" x14ac:dyDescent="0.2">
      <c r="A46" s="54" t="s">
        <v>154</v>
      </c>
      <c r="B46" s="171">
        <v>0</v>
      </c>
      <c r="C46" s="7"/>
      <c r="D46" s="280"/>
      <c r="E46" s="260"/>
      <c r="F46" s="175"/>
      <c r="G46" s="175"/>
      <c r="H46" s="260"/>
      <c r="I46" s="175"/>
      <c r="J46" s="9"/>
      <c r="L46" s="138"/>
      <c r="M46" s="136"/>
      <c r="O46" s="7"/>
    </row>
    <row r="47" spans="1:15" x14ac:dyDescent="0.2">
      <c r="A47" s="56" t="s">
        <v>0</v>
      </c>
      <c r="B47" s="167"/>
      <c r="D47" s="259"/>
      <c r="E47" s="260"/>
      <c r="F47" s="175"/>
      <c r="G47" s="175"/>
      <c r="H47" s="260"/>
      <c r="I47" s="175"/>
      <c r="J47" s="84"/>
      <c r="L47" s="138"/>
      <c r="M47" s="136"/>
      <c r="O47" s="7"/>
    </row>
    <row r="48" spans="1:15" x14ac:dyDescent="0.2">
      <c r="A48" s="55" t="s">
        <v>160</v>
      </c>
      <c r="B48" s="172">
        <v>0</v>
      </c>
      <c r="D48" s="259"/>
      <c r="E48" s="260"/>
      <c r="F48" s="175"/>
      <c r="G48" s="175"/>
      <c r="H48" s="260"/>
      <c r="I48" s="175"/>
      <c r="J48" s="46"/>
      <c r="L48" s="138"/>
      <c r="M48" s="136"/>
      <c r="O48" s="7"/>
    </row>
    <row r="49" spans="1:15" x14ac:dyDescent="0.2">
      <c r="A49" s="55" t="s">
        <v>162</v>
      </c>
      <c r="B49" s="254">
        <f>total_installed_cost*prop_tax_cost_assessed_percent/100</f>
        <v>0</v>
      </c>
      <c r="D49" s="259"/>
      <c r="E49" s="260"/>
      <c r="F49" s="175"/>
      <c r="G49" s="175"/>
      <c r="H49" s="260"/>
      <c r="I49" s="175"/>
      <c r="J49" s="9"/>
      <c r="L49" s="138"/>
      <c r="M49" s="136"/>
      <c r="O49" s="9"/>
    </row>
    <row r="50" spans="1:15" x14ac:dyDescent="0.2">
      <c r="A50" s="55" t="s">
        <v>161</v>
      </c>
      <c r="B50" s="171">
        <v>0</v>
      </c>
      <c r="D50" s="259"/>
      <c r="E50" s="260"/>
      <c r="F50" s="175"/>
      <c r="G50" s="175"/>
      <c r="H50" s="260"/>
      <c r="I50" s="175"/>
      <c r="J50" s="16"/>
      <c r="L50" s="138"/>
      <c r="M50" s="136"/>
      <c r="O50" s="7"/>
    </row>
    <row r="51" spans="1:15" x14ac:dyDescent="0.2">
      <c r="A51" s="55" t="s">
        <v>163</v>
      </c>
      <c r="B51" s="171">
        <v>0</v>
      </c>
      <c r="D51" s="259"/>
      <c r="E51" s="260"/>
      <c r="F51" s="175"/>
      <c r="G51" s="175"/>
      <c r="H51" s="260"/>
      <c r="I51" s="175"/>
      <c r="J51" s="9"/>
      <c r="L51" s="138"/>
      <c r="M51" s="136"/>
      <c r="O51" s="7"/>
    </row>
    <row r="52" spans="1:15" x14ac:dyDescent="0.2">
      <c r="A52" s="43" t="s">
        <v>62</v>
      </c>
      <c r="B52" s="167"/>
      <c r="D52" s="259"/>
      <c r="E52" s="260"/>
      <c r="F52" s="175"/>
      <c r="G52" s="175"/>
      <c r="H52" s="260"/>
      <c r="I52" s="175"/>
      <c r="J52" s="9"/>
      <c r="L52" s="138"/>
      <c r="M52" s="136"/>
      <c r="O52" s="7"/>
    </row>
    <row r="53" spans="1:15" x14ac:dyDescent="0.2">
      <c r="A53" s="53" t="s">
        <v>232</v>
      </c>
      <c r="B53" s="166">
        <v>0</v>
      </c>
      <c r="D53" s="259"/>
      <c r="E53" s="260"/>
      <c r="F53" s="175"/>
      <c r="G53" s="175"/>
      <c r="H53" s="260"/>
      <c r="I53" s="175"/>
      <c r="J53" s="7"/>
      <c r="L53" s="138"/>
      <c r="M53" s="136"/>
      <c r="O53" s="7"/>
    </row>
    <row r="54" spans="1:15" x14ac:dyDescent="0.2">
      <c r="A54" s="53" t="s">
        <v>231</v>
      </c>
      <c r="B54" s="254">
        <f>total_installed_cost*salvage_percentage/100</f>
        <v>0</v>
      </c>
      <c r="D54" s="259"/>
      <c r="E54" s="260"/>
      <c r="F54" s="175"/>
      <c r="G54" s="175"/>
      <c r="H54" s="260"/>
      <c r="I54" s="175"/>
      <c r="J54" s="9"/>
      <c r="L54" s="138"/>
      <c r="M54" s="136"/>
      <c r="O54" s="7"/>
    </row>
    <row r="55" spans="1:15" x14ac:dyDescent="0.2">
      <c r="A55" s="7"/>
      <c r="B55" s="173"/>
      <c r="F55" s="7"/>
      <c r="G55" s="7"/>
      <c r="H55" s="30"/>
      <c r="I55" s="9"/>
      <c r="J55" s="9"/>
      <c r="L55" s="138"/>
      <c r="M55" s="136"/>
      <c r="O55" s="7"/>
    </row>
    <row r="56" spans="1:15" x14ac:dyDescent="0.2">
      <c r="A56" s="5" t="s">
        <v>167</v>
      </c>
      <c r="B56" s="160"/>
      <c r="D56" s="9"/>
      <c r="F56" s="7"/>
      <c r="G56" s="7"/>
      <c r="H56" s="30"/>
      <c r="I56" s="9"/>
      <c r="J56" s="9"/>
      <c r="L56" s="138"/>
      <c r="M56" s="136"/>
      <c r="O56" s="7"/>
    </row>
    <row r="57" spans="1:15" x14ac:dyDescent="0.2">
      <c r="A57" s="53" t="s">
        <v>168</v>
      </c>
      <c r="B57" s="161">
        <v>0</v>
      </c>
      <c r="D57" s="9"/>
      <c r="F57" s="7"/>
      <c r="G57" s="7"/>
      <c r="H57" s="30"/>
      <c r="I57" s="9"/>
      <c r="J57" s="9"/>
      <c r="L57" s="138"/>
      <c r="M57" s="136"/>
      <c r="O57" s="7"/>
    </row>
    <row r="58" spans="1:15" x14ac:dyDescent="0.2">
      <c r="A58" s="53" t="s">
        <v>169</v>
      </c>
      <c r="B58" s="161">
        <v>0</v>
      </c>
      <c r="C58" s="120"/>
      <c r="D58" s="173"/>
      <c r="F58" s="7"/>
      <c r="G58" s="7"/>
      <c r="H58" s="30"/>
      <c r="I58" s="9"/>
      <c r="J58" s="9"/>
      <c r="L58" s="138"/>
      <c r="M58" s="136"/>
      <c r="O58" s="7"/>
    </row>
    <row r="59" spans="1:15" x14ac:dyDescent="0.2">
      <c r="A59" s="53" t="s">
        <v>170</v>
      </c>
      <c r="B59" s="171">
        <v>0</v>
      </c>
      <c r="C59" s="120"/>
      <c r="D59" s="173"/>
      <c r="F59" s="7"/>
      <c r="G59" s="7"/>
      <c r="H59" s="30"/>
      <c r="I59" s="9"/>
      <c r="J59" s="9"/>
      <c r="L59" s="138"/>
      <c r="M59" s="136"/>
      <c r="O59" s="7"/>
    </row>
    <row r="60" spans="1:15" x14ac:dyDescent="0.2">
      <c r="A60" s="53" t="s">
        <v>171</v>
      </c>
      <c r="B60" s="255">
        <v>0</v>
      </c>
      <c r="C60" s="120"/>
      <c r="D60" s="173"/>
      <c r="F60" s="7"/>
      <c r="G60" s="7"/>
      <c r="H60" s="30"/>
      <c r="I60" s="9"/>
      <c r="J60" s="9"/>
      <c r="L60" s="138"/>
      <c r="M60" s="136"/>
      <c r="O60" s="7"/>
    </row>
    <row r="61" spans="1:15" x14ac:dyDescent="0.2">
      <c r="A61" s="53" t="s">
        <v>172</v>
      </c>
      <c r="B61" s="171">
        <v>0</v>
      </c>
      <c r="C61" s="120"/>
      <c r="D61" s="223"/>
      <c r="F61" s="7"/>
      <c r="G61" s="7"/>
      <c r="H61" s="30"/>
      <c r="I61" s="9"/>
      <c r="J61" s="9"/>
      <c r="L61" s="138"/>
      <c r="M61" s="136"/>
      <c r="O61" s="7"/>
    </row>
    <row r="62" spans="1:15" x14ac:dyDescent="0.2">
      <c r="A62" s="7"/>
      <c r="B62" s="149"/>
      <c r="F62" s="7"/>
      <c r="G62" s="7"/>
      <c r="H62" s="30"/>
      <c r="I62" s="9"/>
      <c r="J62" s="9"/>
      <c r="L62" s="138"/>
      <c r="M62" s="136"/>
      <c r="O62" s="7"/>
    </row>
    <row r="63" spans="1:15" x14ac:dyDescent="0.2">
      <c r="A63" s="5" t="s">
        <v>173</v>
      </c>
      <c r="B63" s="150"/>
      <c r="F63" s="7"/>
      <c r="G63" s="7"/>
      <c r="H63" s="30"/>
      <c r="I63" s="9"/>
      <c r="J63" s="9"/>
      <c r="L63" s="138"/>
      <c r="M63" s="136"/>
      <c r="O63" s="7"/>
    </row>
    <row r="64" spans="1:15" x14ac:dyDescent="0.2">
      <c r="A64" s="53" t="s">
        <v>174</v>
      </c>
      <c r="B64" s="151">
        <v>0</v>
      </c>
      <c r="F64" s="7"/>
      <c r="G64" s="7"/>
      <c r="H64" s="30"/>
      <c r="I64" s="9"/>
      <c r="J64" s="9"/>
      <c r="L64" s="138"/>
      <c r="M64" s="136"/>
      <c r="O64" s="7"/>
    </row>
    <row r="65" spans="1:15" x14ac:dyDescent="0.2">
      <c r="A65" s="7"/>
      <c r="B65" s="149"/>
      <c r="F65" s="7"/>
      <c r="G65" s="7"/>
      <c r="H65" s="30"/>
      <c r="I65" s="9"/>
      <c r="J65" s="9"/>
      <c r="L65" s="138"/>
      <c r="M65" s="136"/>
      <c r="O65" s="7"/>
    </row>
    <row r="66" spans="1:15" x14ac:dyDescent="0.2">
      <c r="A66" s="5" t="s">
        <v>186</v>
      </c>
      <c r="B66" s="150"/>
      <c r="G66" s="7"/>
      <c r="I66" s="9"/>
      <c r="J66" s="9"/>
      <c r="L66" s="138"/>
      <c r="M66" s="136"/>
      <c r="O66" s="7"/>
    </row>
    <row r="67" spans="1:15" x14ac:dyDescent="0.2">
      <c r="A67" s="53" t="s">
        <v>233</v>
      </c>
      <c r="B67" s="151">
        <v>0</v>
      </c>
      <c r="G67" s="7"/>
      <c r="I67" s="9"/>
      <c r="J67" s="9"/>
      <c r="L67" s="138"/>
      <c r="M67" s="136"/>
      <c r="O67" s="7"/>
    </row>
    <row r="68" spans="1:15" x14ac:dyDescent="0.2">
      <c r="B68" s="152"/>
      <c r="G68" s="7"/>
      <c r="I68" s="9"/>
      <c r="J68" s="9"/>
      <c r="L68" s="138"/>
      <c r="M68" s="136"/>
      <c r="O68" s="7"/>
    </row>
    <row r="69" spans="1:15" x14ac:dyDescent="0.2">
      <c r="A69" s="5" t="s">
        <v>294</v>
      </c>
      <c r="B69" s="8"/>
      <c r="C69" s="8"/>
      <c r="D69" s="8"/>
      <c r="E69" s="8"/>
      <c r="F69" s="8"/>
      <c r="G69" s="8"/>
      <c r="H69" s="6"/>
      <c r="I69" s="9"/>
      <c r="J69" s="9"/>
      <c r="L69" s="138"/>
      <c r="M69" s="136"/>
      <c r="O69" s="7"/>
    </row>
    <row r="70" spans="1:15" ht="25.5" x14ac:dyDescent="0.2">
      <c r="A70" s="53"/>
      <c r="B70" s="313" t="s">
        <v>180</v>
      </c>
      <c r="C70" s="312" t="s">
        <v>181</v>
      </c>
      <c r="D70" s="312" t="s">
        <v>182</v>
      </c>
      <c r="E70" s="312" t="s">
        <v>183</v>
      </c>
      <c r="F70" s="312" t="s">
        <v>35</v>
      </c>
      <c r="G70" s="312" t="s">
        <v>36</v>
      </c>
      <c r="H70" s="314" t="s">
        <v>184</v>
      </c>
      <c r="I70" s="9"/>
      <c r="J70" s="9"/>
      <c r="L70" s="138"/>
      <c r="M70" s="136"/>
      <c r="O70" s="7"/>
    </row>
    <row r="71" spans="1:15" x14ac:dyDescent="0.2">
      <c r="A71" s="53" t="s">
        <v>175</v>
      </c>
      <c r="B71" s="266">
        <v>0</v>
      </c>
      <c r="C71" s="268">
        <v>0</v>
      </c>
      <c r="D71" s="220">
        <v>0</v>
      </c>
      <c r="E71" s="271">
        <v>0</v>
      </c>
      <c r="F71" s="58">
        <f>B71/100*total_installed_cost</f>
        <v>0</v>
      </c>
      <c r="G71" s="59">
        <f>F71*E71/100*D71/12*0.5</f>
        <v>0</v>
      </c>
      <c r="H71" s="60">
        <f>G71+C71/100*F71</f>
        <v>0</v>
      </c>
      <c r="I71" s="9"/>
      <c r="J71" s="9"/>
      <c r="L71" s="138"/>
      <c r="M71" s="136"/>
      <c r="O71" s="7"/>
    </row>
    <row r="72" spans="1:15" x14ac:dyDescent="0.2">
      <c r="A72" s="53" t="s">
        <v>176</v>
      </c>
      <c r="B72" s="266">
        <v>0</v>
      </c>
      <c r="C72" s="268">
        <v>0</v>
      </c>
      <c r="D72" s="220">
        <v>0</v>
      </c>
      <c r="E72" s="271">
        <v>0</v>
      </c>
      <c r="F72" s="58">
        <f>B72/100*total_installed_cost</f>
        <v>0</v>
      </c>
      <c r="G72" s="59">
        <f t="shared" ref="G72:G75" si="0">F72*E72/100*D72/12*0.5</f>
        <v>0</v>
      </c>
      <c r="H72" s="60">
        <f t="shared" ref="H72:H75" si="1">G72+C72/100*F72</f>
        <v>0</v>
      </c>
      <c r="I72" s="9"/>
      <c r="J72" s="9"/>
      <c r="L72" s="138"/>
      <c r="M72" s="136"/>
      <c r="O72" s="7"/>
    </row>
    <row r="73" spans="1:15" x14ac:dyDescent="0.2">
      <c r="A73" s="53" t="s">
        <v>177</v>
      </c>
      <c r="B73" s="266">
        <v>0</v>
      </c>
      <c r="C73" s="268">
        <v>0</v>
      </c>
      <c r="D73" s="220">
        <v>0</v>
      </c>
      <c r="E73" s="271">
        <v>0</v>
      </c>
      <c r="F73" s="58">
        <f>B73/100*total_installed_cost</f>
        <v>0</v>
      </c>
      <c r="G73" s="59">
        <f t="shared" si="0"/>
        <v>0</v>
      </c>
      <c r="H73" s="60">
        <f t="shared" si="1"/>
        <v>0</v>
      </c>
      <c r="I73" s="9"/>
      <c r="J73" s="9"/>
      <c r="L73" s="138"/>
      <c r="M73" s="136"/>
      <c r="O73" s="7"/>
    </row>
    <row r="74" spans="1:15" x14ac:dyDescent="0.2">
      <c r="A74" s="53" t="s">
        <v>178</v>
      </c>
      <c r="B74" s="266">
        <v>0</v>
      </c>
      <c r="C74" s="268">
        <v>0</v>
      </c>
      <c r="D74" s="220">
        <v>0</v>
      </c>
      <c r="E74" s="271">
        <v>0</v>
      </c>
      <c r="F74" s="58">
        <f>B74/100*total_installed_cost</f>
        <v>0</v>
      </c>
      <c r="G74" s="59">
        <f t="shared" si="0"/>
        <v>0</v>
      </c>
      <c r="H74" s="60">
        <f t="shared" si="1"/>
        <v>0</v>
      </c>
      <c r="I74" s="9"/>
      <c r="J74" s="9"/>
      <c r="L74" s="138"/>
      <c r="M74" s="136"/>
      <c r="O74" s="7"/>
    </row>
    <row r="75" spans="1:15" x14ac:dyDescent="0.2">
      <c r="A75" s="53" t="s">
        <v>179</v>
      </c>
      <c r="B75" s="267">
        <v>0</v>
      </c>
      <c r="C75" s="269">
        <v>0</v>
      </c>
      <c r="D75" s="270">
        <v>0</v>
      </c>
      <c r="E75" s="272">
        <v>0</v>
      </c>
      <c r="F75" s="58">
        <f>B75/100*total_installed_cost</f>
        <v>0</v>
      </c>
      <c r="G75" s="59">
        <f t="shared" si="0"/>
        <v>0</v>
      </c>
      <c r="H75" s="60">
        <f t="shared" si="1"/>
        <v>0</v>
      </c>
      <c r="I75" s="9"/>
      <c r="J75" s="9"/>
      <c r="L75" s="138"/>
      <c r="M75" s="136"/>
      <c r="O75" s="7"/>
    </row>
    <row r="76" spans="1:15" x14ac:dyDescent="0.2">
      <c r="A76" s="61" t="s">
        <v>185</v>
      </c>
      <c r="B76" s="62"/>
      <c r="C76" s="44"/>
      <c r="D76" s="44"/>
      <c r="E76" s="63"/>
      <c r="F76" s="64">
        <f>SUM(F71:F75)</f>
        <v>0</v>
      </c>
      <c r="G76" s="65">
        <f>SUM(G71:G75)</f>
        <v>0</v>
      </c>
      <c r="H76" s="66">
        <f>SUM(H71:H75)</f>
        <v>0</v>
      </c>
      <c r="I76" s="9"/>
      <c r="J76" s="9"/>
      <c r="L76" s="138"/>
      <c r="M76" s="136"/>
      <c r="O76" s="7"/>
    </row>
    <row r="77" spans="1:15" x14ac:dyDescent="0.2">
      <c r="B77" s="152"/>
      <c r="G77" s="7"/>
      <c r="I77" s="9"/>
      <c r="J77" s="9"/>
      <c r="L77" s="138"/>
      <c r="M77" s="136"/>
      <c r="O77" s="7"/>
    </row>
    <row r="78" spans="1:15" x14ac:dyDescent="0.2">
      <c r="A78" s="5" t="s">
        <v>187</v>
      </c>
      <c r="B78" s="8"/>
      <c r="C78" s="8"/>
      <c r="D78" s="8"/>
      <c r="E78" s="278"/>
      <c r="F78" s="7"/>
      <c r="G78" s="7"/>
      <c r="H78" s="9"/>
      <c r="I78" s="9"/>
      <c r="J78" s="9"/>
      <c r="L78" s="138"/>
      <c r="M78" s="136"/>
      <c r="O78" s="7"/>
    </row>
    <row r="79" spans="1:15" x14ac:dyDescent="0.2">
      <c r="A79" s="53" t="s">
        <v>188</v>
      </c>
      <c r="B79" s="174">
        <v>0</v>
      </c>
      <c r="C79" s="9"/>
      <c r="D79" s="9"/>
      <c r="E79" s="278"/>
      <c r="F79" s="7"/>
      <c r="G79" s="7"/>
      <c r="H79" s="9"/>
      <c r="I79" s="9"/>
      <c r="J79" s="9"/>
      <c r="L79" s="138"/>
      <c r="M79" s="136"/>
      <c r="O79" s="7"/>
    </row>
    <row r="80" spans="1:15" x14ac:dyDescent="0.2">
      <c r="A80" s="53" t="s">
        <v>197</v>
      </c>
      <c r="B80" s="174">
        <v>0</v>
      </c>
      <c r="C80" s="9"/>
      <c r="D80" s="9"/>
      <c r="E80" s="278"/>
      <c r="F80" s="7"/>
      <c r="G80" s="7"/>
      <c r="H80" s="9"/>
      <c r="I80" s="9"/>
      <c r="J80" s="9"/>
      <c r="L80" s="138"/>
      <c r="M80" s="136"/>
      <c r="O80" s="7"/>
    </row>
    <row r="81" spans="1:15" x14ac:dyDescent="0.2">
      <c r="A81" s="11" t="s">
        <v>189</v>
      </c>
      <c r="B81" s="344">
        <v>0</v>
      </c>
      <c r="C81" s="9"/>
      <c r="D81" s="9"/>
      <c r="E81" s="278"/>
      <c r="F81" s="7"/>
      <c r="G81" s="7"/>
      <c r="H81" s="9"/>
      <c r="I81" s="9"/>
      <c r="J81" s="9"/>
      <c r="L81" s="138"/>
      <c r="M81" s="136"/>
      <c r="O81" s="7"/>
    </row>
    <row r="82" spans="1:15" x14ac:dyDescent="0.2">
      <c r="A82" s="53" t="s">
        <v>190</v>
      </c>
      <c r="B82" s="147" t="s">
        <v>247</v>
      </c>
      <c r="C82" s="312" t="s">
        <v>194</v>
      </c>
      <c r="D82" s="348" t="s">
        <v>195</v>
      </c>
      <c r="E82" s="278"/>
      <c r="F82" s="7"/>
      <c r="G82" s="7"/>
      <c r="H82" s="9"/>
      <c r="I82" s="9"/>
      <c r="J82" s="9"/>
      <c r="L82" s="138"/>
      <c r="M82" s="136"/>
      <c r="O82" s="7"/>
    </row>
    <row r="83" spans="1:15" x14ac:dyDescent="0.2">
      <c r="A83" s="71" t="s">
        <v>191</v>
      </c>
      <c r="B83" s="52">
        <v>0.25</v>
      </c>
      <c r="C83" s="65">
        <f>B83*system_capacity</f>
        <v>0</v>
      </c>
      <c r="D83" s="349">
        <v>12</v>
      </c>
      <c r="E83" s="278"/>
      <c r="F83" s="7"/>
      <c r="G83" s="7"/>
      <c r="H83" s="9"/>
      <c r="I83" s="9"/>
      <c r="J83" s="9"/>
      <c r="L83" s="138"/>
      <c r="M83" s="136"/>
      <c r="O83" s="7"/>
    </row>
    <row r="84" spans="1:15" x14ac:dyDescent="0.2">
      <c r="A84" s="54" t="s">
        <v>193</v>
      </c>
      <c r="B84" s="52">
        <v>0</v>
      </c>
      <c r="C84" s="51">
        <f>B84*system_capacity</f>
        <v>0</v>
      </c>
      <c r="D84" s="349">
        <v>15</v>
      </c>
      <c r="E84" s="278"/>
      <c r="F84" s="7"/>
      <c r="G84" s="7"/>
      <c r="H84" s="9"/>
      <c r="I84" s="9"/>
      <c r="J84" s="9"/>
      <c r="L84" s="138"/>
      <c r="M84" s="136"/>
      <c r="O84" s="7"/>
    </row>
    <row r="85" spans="1:15" x14ac:dyDescent="0.2">
      <c r="A85" s="85" t="s">
        <v>192</v>
      </c>
      <c r="B85" s="52">
        <v>0</v>
      </c>
      <c r="C85" s="67">
        <f>B85*system_capacity</f>
        <v>0</v>
      </c>
      <c r="D85" s="349">
        <v>3</v>
      </c>
      <c r="E85" s="278"/>
      <c r="F85" s="7"/>
      <c r="G85" s="7"/>
      <c r="H85" s="9"/>
      <c r="I85" s="9"/>
      <c r="J85" s="9"/>
      <c r="L85" s="138"/>
      <c r="M85" s="136"/>
      <c r="O85" s="7"/>
    </row>
    <row r="86" spans="1:15" x14ac:dyDescent="0.2">
      <c r="A86" s="57" t="s">
        <v>196</v>
      </c>
      <c r="B86" s="45"/>
      <c r="C86" s="347"/>
      <c r="D86" s="347"/>
      <c r="E86" s="278"/>
      <c r="F86" s="7"/>
      <c r="G86" s="7"/>
      <c r="H86" s="9"/>
      <c r="I86" s="9"/>
      <c r="J86" s="9"/>
      <c r="L86" s="138"/>
      <c r="M86" s="136"/>
      <c r="O86" s="7"/>
    </row>
    <row r="87" spans="1:15" x14ac:dyDescent="0.2">
      <c r="A87" s="69" t="s">
        <v>4</v>
      </c>
      <c r="B87" s="346" t="s">
        <v>56</v>
      </c>
      <c r="C87" s="278"/>
      <c r="D87" s="9"/>
      <c r="E87" s="278"/>
      <c r="F87" s="7"/>
      <c r="G87" s="7"/>
      <c r="H87" s="9"/>
      <c r="I87" s="9"/>
      <c r="J87" s="9"/>
      <c r="L87" s="138"/>
      <c r="M87" s="136"/>
      <c r="O87" s="7"/>
    </row>
    <row r="88" spans="1:15" x14ac:dyDescent="0.2">
      <c r="A88" s="69" t="s">
        <v>5</v>
      </c>
      <c r="B88" s="346" t="s">
        <v>56</v>
      </c>
      <c r="C88" s="350"/>
      <c r="D88" s="351"/>
      <c r="E88" s="278"/>
      <c r="F88" s="7"/>
      <c r="G88" s="7"/>
      <c r="H88" s="9"/>
      <c r="I88" s="9"/>
      <c r="J88" s="9"/>
      <c r="L88" s="138"/>
      <c r="M88" s="136"/>
      <c r="O88" s="7"/>
    </row>
    <row r="89" spans="1:15" x14ac:dyDescent="0.2">
      <c r="F89" s="7"/>
      <c r="G89" s="7"/>
      <c r="H89" s="9"/>
      <c r="I89" s="9"/>
      <c r="J89" s="9"/>
      <c r="L89" s="138"/>
      <c r="M89" s="136"/>
      <c r="O89" s="7"/>
    </row>
    <row r="90" spans="1:15" x14ac:dyDescent="0.2">
      <c r="A90" s="5" t="s">
        <v>198</v>
      </c>
      <c r="B90" s="8"/>
      <c r="C90" s="8"/>
      <c r="D90" s="8"/>
      <c r="E90" s="6"/>
      <c r="F90" s="7"/>
      <c r="G90" s="7"/>
      <c r="H90" s="9"/>
      <c r="I90" s="9"/>
      <c r="J90" s="9"/>
      <c r="L90" s="138"/>
      <c r="M90" s="136"/>
      <c r="O90" s="7"/>
    </row>
    <row r="91" spans="1:15" x14ac:dyDescent="0.2">
      <c r="A91" s="43" t="s">
        <v>2</v>
      </c>
      <c r="B91" s="44"/>
      <c r="C91" s="72"/>
      <c r="D91" s="360" t="s">
        <v>333</v>
      </c>
      <c r="E91" s="361"/>
      <c r="F91" s="7"/>
      <c r="G91" s="7"/>
      <c r="H91" s="7"/>
      <c r="I91" s="7"/>
      <c r="J91" s="7"/>
      <c r="L91" s="138"/>
      <c r="M91" s="136"/>
    </row>
    <row r="92" spans="1:15" x14ac:dyDescent="0.2">
      <c r="A92" s="71" t="s">
        <v>200</v>
      </c>
      <c r="B92" s="10" t="s">
        <v>289</v>
      </c>
      <c r="C92" s="83"/>
      <c r="D92" s="312" t="s">
        <v>4</v>
      </c>
      <c r="E92" s="312" t="s">
        <v>5</v>
      </c>
      <c r="F92" s="7"/>
      <c r="G92" s="7"/>
      <c r="H92" s="9"/>
      <c r="I92" s="9"/>
      <c r="J92" s="9"/>
      <c r="L92" s="138"/>
      <c r="M92" s="136"/>
    </row>
    <row r="93" spans="1:15" x14ac:dyDescent="0.2">
      <c r="A93" s="70" t="s">
        <v>201</v>
      </c>
      <c r="B93" s="197">
        <v>0</v>
      </c>
      <c r="C93" s="47"/>
      <c r="D93" s="94" t="s">
        <v>19</v>
      </c>
      <c r="E93" s="94" t="s">
        <v>19</v>
      </c>
      <c r="F93" s="7"/>
      <c r="G93" s="7"/>
      <c r="H93" s="9"/>
      <c r="I93" s="9"/>
      <c r="J93" s="9"/>
      <c r="L93" s="138"/>
      <c r="M93" s="136"/>
    </row>
    <row r="94" spans="1:15" x14ac:dyDescent="0.2">
      <c r="A94" s="70" t="s">
        <v>202</v>
      </c>
      <c r="B94" s="197">
        <v>0</v>
      </c>
      <c r="C94" s="74"/>
      <c r="D94" s="82" t="s">
        <v>20</v>
      </c>
      <c r="E94" s="77" t="s">
        <v>20</v>
      </c>
      <c r="F94" s="7"/>
      <c r="H94" s="9"/>
      <c r="I94" s="9"/>
      <c r="J94" s="9"/>
      <c r="L94" s="138"/>
      <c r="M94" s="136"/>
    </row>
    <row r="95" spans="1:15" x14ac:dyDescent="0.2">
      <c r="A95" s="69" t="s">
        <v>205</v>
      </c>
      <c r="B95" s="12" t="s">
        <v>7</v>
      </c>
      <c r="C95" s="18" t="s">
        <v>225</v>
      </c>
      <c r="D95" s="78"/>
      <c r="E95" s="79"/>
      <c r="F95" s="7"/>
      <c r="G95" s="7"/>
      <c r="H95" s="9"/>
      <c r="I95" s="9"/>
      <c r="J95" s="9"/>
      <c r="L95" s="138"/>
      <c r="M95" s="136"/>
    </row>
    <row r="96" spans="1:15" x14ac:dyDescent="0.2">
      <c r="A96" s="70" t="s">
        <v>203</v>
      </c>
      <c r="B96" s="147">
        <v>30</v>
      </c>
      <c r="C96" s="68">
        <v>9.9999999999999998E+37</v>
      </c>
      <c r="D96" s="75" t="s">
        <v>19</v>
      </c>
      <c r="E96" s="75" t="s">
        <v>19</v>
      </c>
      <c r="F96" s="7"/>
      <c r="H96" s="9"/>
      <c r="I96" s="9"/>
      <c r="J96" s="9"/>
      <c r="L96" s="138"/>
      <c r="M96" s="136"/>
    </row>
    <row r="97" spans="1:16" x14ac:dyDescent="0.2">
      <c r="A97" s="70" t="s">
        <v>204</v>
      </c>
      <c r="B97" s="146">
        <v>0</v>
      </c>
      <c r="C97" s="68">
        <v>9.9999999999999998E+37</v>
      </c>
      <c r="D97" s="94" t="s">
        <v>20</v>
      </c>
      <c r="E97" s="77" t="s">
        <v>20</v>
      </c>
      <c r="F97" s="7"/>
      <c r="H97" s="9"/>
      <c r="I97" s="9"/>
      <c r="J97" s="9"/>
      <c r="L97" s="138"/>
      <c r="M97" s="136"/>
    </row>
    <row r="98" spans="1:16" x14ac:dyDescent="0.2">
      <c r="A98" s="103" t="s">
        <v>6</v>
      </c>
      <c r="B98" s="13" t="s">
        <v>9</v>
      </c>
      <c r="C98" s="80" t="s">
        <v>290</v>
      </c>
      <c r="D98" s="75" t="s">
        <v>288</v>
      </c>
      <c r="E98" s="352"/>
      <c r="F98" s="7"/>
      <c r="H98" s="9"/>
      <c r="I98" s="9"/>
      <c r="J98" s="9"/>
      <c r="L98" s="138"/>
      <c r="M98" s="136"/>
      <c r="P98" s="7"/>
    </row>
    <row r="99" spans="1:16" x14ac:dyDescent="0.2">
      <c r="A99" s="69" t="s">
        <v>4</v>
      </c>
      <c r="B99" s="158">
        <v>0.02</v>
      </c>
      <c r="C99" s="198">
        <v>8</v>
      </c>
      <c r="D99" s="147">
        <v>2</v>
      </c>
      <c r="E99" s="353"/>
      <c r="F99" s="7"/>
      <c r="H99" s="9"/>
      <c r="I99" s="9"/>
      <c r="J99" s="9"/>
      <c r="L99" s="138"/>
      <c r="M99" s="136"/>
      <c r="P99" s="7"/>
    </row>
    <row r="100" spans="1:16" x14ac:dyDescent="0.2">
      <c r="A100" s="69" t="s">
        <v>5</v>
      </c>
      <c r="B100" s="158">
        <v>0</v>
      </c>
      <c r="C100" s="198">
        <v>10</v>
      </c>
      <c r="D100" s="147">
        <v>0</v>
      </c>
      <c r="E100" s="351"/>
      <c r="F100" s="7"/>
      <c r="H100" s="9"/>
      <c r="I100" s="9"/>
      <c r="J100" s="9"/>
      <c r="L100" s="138"/>
      <c r="M100" s="136"/>
      <c r="P100" s="7"/>
    </row>
    <row r="101" spans="1:16" x14ac:dyDescent="0.2">
      <c r="A101" s="49"/>
      <c r="B101" s="14"/>
      <c r="C101" s="15"/>
      <c r="D101" s="9"/>
      <c r="E101" s="9"/>
      <c r="F101" s="7"/>
      <c r="G101" s="7"/>
      <c r="H101" s="9"/>
      <c r="I101" s="9"/>
      <c r="J101" s="9"/>
      <c r="L101" s="138"/>
      <c r="M101" s="136"/>
      <c r="P101" s="7"/>
    </row>
    <row r="102" spans="1:16" x14ac:dyDescent="0.2">
      <c r="A102" s="320" t="s">
        <v>199</v>
      </c>
      <c r="B102" s="356"/>
      <c r="C102" s="356"/>
      <c r="D102" s="356"/>
      <c r="E102" s="356"/>
      <c r="F102" s="356"/>
      <c r="G102" s="357"/>
      <c r="H102" s="50"/>
      <c r="J102" s="9"/>
      <c r="L102" s="138"/>
      <c r="M102" s="133"/>
      <c r="P102" s="7"/>
    </row>
    <row r="103" spans="1:16" x14ac:dyDescent="0.2">
      <c r="A103" s="102" t="s">
        <v>18</v>
      </c>
      <c r="B103" s="345"/>
      <c r="C103" s="44"/>
      <c r="D103" s="101"/>
      <c r="E103" s="101"/>
      <c r="F103" s="101"/>
      <c r="G103" s="76"/>
      <c r="H103" s="9"/>
      <c r="J103" s="9"/>
      <c r="L103" s="138"/>
      <c r="M103" s="133"/>
    </row>
    <row r="104" spans="1:16" x14ac:dyDescent="0.2">
      <c r="A104" s="109" t="s">
        <v>200</v>
      </c>
      <c r="B104" s="97" t="s">
        <v>289</v>
      </c>
      <c r="C104" s="354"/>
      <c r="D104" s="81" t="s">
        <v>325</v>
      </c>
      <c r="E104" s="75" t="s">
        <v>326</v>
      </c>
      <c r="F104" s="75" t="s">
        <v>327</v>
      </c>
      <c r="G104" s="75" t="s">
        <v>328</v>
      </c>
      <c r="H104" s="7"/>
      <c r="J104" s="100"/>
      <c r="L104" s="138"/>
      <c r="M104" s="137"/>
    </row>
    <row r="105" spans="1:16" x14ac:dyDescent="0.2">
      <c r="A105" s="91" t="s">
        <v>201</v>
      </c>
      <c r="B105" s="199">
        <v>0</v>
      </c>
      <c r="C105" s="355"/>
      <c r="D105" s="96" t="s">
        <v>20</v>
      </c>
      <c r="E105" s="96" t="s">
        <v>20</v>
      </c>
      <c r="F105" s="94" t="s">
        <v>20</v>
      </c>
      <c r="G105" s="94" t="s">
        <v>20</v>
      </c>
      <c r="H105" s="7"/>
      <c r="J105" s="9"/>
      <c r="L105" s="138"/>
      <c r="M105" s="133"/>
    </row>
    <row r="106" spans="1:16" x14ac:dyDescent="0.2">
      <c r="A106" s="91" t="s">
        <v>202</v>
      </c>
      <c r="B106" s="199">
        <v>0</v>
      </c>
      <c r="C106" s="355"/>
      <c r="D106" s="96" t="s">
        <v>20</v>
      </c>
      <c r="E106" s="96" t="s">
        <v>20</v>
      </c>
      <c r="F106" s="94" t="s">
        <v>20</v>
      </c>
      <c r="G106" s="94" t="s">
        <v>20</v>
      </c>
      <c r="H106" s="7"/>
      <c r="J106" s="9"/>
      <c r="L106" s="138"/>
      <c r="M106" s="133"/>
    </row>
    <row r="107" spans="1:16" x14ac:dyDescent="0.2">
      <c r="A107" s="91" t="s">
        <v>212</v>
      </c>
      <c r="B107" s="199">
        <v>0</v>
      </c>
      <c r="C107" s="355"/>
      <c r="D107" s="96" t="s">
        <v>20</v>
      </c>
      <c r="E107" s="96" t="s">
        <v>20</v>
      </c>
      <c r="F107" s="96" t="s">
        <v>20</v>
      </c>
      <c r="G107" s="94" t="s">
        <v>20</v>
      </c>
      <c r="H107" s="7"/>
      <c r="J107" s="9"/>
      <c r="L107" s="138"/>
      <c r="M107" s="133"/>
    </row>
    <row r="108" spans="1:16" x14ac:dyDescent="0.2">
      <c r="A108" s="110" t="s">
        <v>213</v>
      </c>
      <c r="B108" s="200">
        <v>0</v>
      </c>
      <c r="C108" s="355"/>
      <c r="D108" s="96" t="s">
        <v>20</v>
      </c>
      <c r="E108" s="96" t="s">
        <v>20</v>
      </c>
      <c r="F108" s="77" t="s">
        <v>20</v>
      </c>
      <c r="G108" s="77" t="s">
        <v>20</v>
      </c>
      <c r="H108" s="7"/>
      <c r="J108" s="9"/>
      <c r="L108" s="138"/>
      <c r="M108" s="133"/>
    </row>
    <row r="109" spans="1:16" x14ac:dyDescent="0.2">
      <c r="A109" s="93" t="s">
        <v>205</v>
      </c>
      <c r="B109" s="98" t="s">
        <v>7</v>
      </c>
      <c r="C109" s="94" t="s">
        <v>225</v>
      </c>
      <c r="D109" s="99"/>
      <c r="E109" s="104"/>
      <c r="F109" s="104"/>
      <c r="G109" s="105"/>
      <c r="H109" s="131"/>
      <c r="J109" s="16"/>
      <c r="L109" s="138"/>
      <c r="M109" s="136"/>
    </row>
    <row r="110" spans="1:16" x14ac:dyDescent="0.2">
      <c r="A110" s="91" t="s">
        <v>203</v>
      </c>
      <c r="B110" s="147">
        <v>0</v>
      </c>
      <c r="C110" s="358">
        <v>9.9999999999999998E+37</v>
      </c>
      <c r="D110" s="96" t="s">
        <v>20</v>
      </c>
      <c r="E110" s="96" t="s">
        <v>20</v>
      </c>
      <c r="F110" s="94" t="s">
        <v>20</v>
      </c>
      <c r="G110" s="96" t="s">
        <v>20</v>
      </c>
      <c r="H110" s="7"/>
      <c r="J110" s="9"/>
      <c r="K110" s="9"/>
      <c r="L110" s="16"/>
      <c r="M110" s="9"/>
    </row>
    <row r="111" spans="1:16" x14ac:dyDescent="0.2">
      <c r="A111" s="91" t="s">
        <v>204</v>
      </c>
      <c r="B111" s="147">
        <v>0</v>
      </c>
      <c r="C111" s="358">
        <v>9.9999999999999998E+37</v>
      </c>
      <c r="D111" s="96" t="s">
        <v>20</v>
      </c>
      <c r="E111" s="96" t="s">
        <v>20</v>
      </c>
      <c r="F111" s="94" t="s">
        <v>20</v>
      </c>
      <c r="G111" s="94" t="s">
        <v>20</v>
      </c>
      <c r="H111" s="7"/>
      <c r="J111" s="9"/>
      <c r="K111" s="9"/>
      <c r="L111" s="16"/>
      <c r="M111" s="9"/>
    </row>
    <row r="112" spans="1:16" x14ac:dyDescent="0.2">
      <c r="A112" s="91" t="s">
        <v>214</v>
      </c>
      <c r="B112" s="147">
        <v>0</v>
      </c>
      <c r="C112" s="358">
        <v>9.9999999999999998E+37</v>
      </c>
      <c r="D112" s="96" t="s">
        <v>20</v>
      </c>
      <c r="E112" s="96" t="s">
        <v>20</v>
      </c>
      <c r="F112" s="94" t="s">
        <v>20</v>
      </c>
      <c r="G112" s="94" t="s">
        <v>20</v>
      </c>
      <c r="H112" s="7"/>
      <c r="J112" s="9"/>
      <c r="K112" s="9"/>
      <c r="L112" s="16"/>
      <c r="M112" s="9"/>
    </row>
    <row r="113" spans="1:16" ht="13.5" thickBot="1" x14ac:dyDescent="0.25">
      <c r="A113" s="112" t="s">
        <v>215</v>
      </c>
      <c r="B113" s="203">
        <v>0</v>
      </c>
      <c r="C113" s="359">
        <v>9.9999999999999998E+37</v>
      </c>
      <c r="D113" s="370" t="s">
        <v>20</v>
      </c>
      <c r="E113" s="371" t="s">
        <v>20</v>
      </c>
      <c r="F113" s="95" t="s">
        <v>20</v>
      </c>
      <c r="G113" s="95" t="s">
        <v>20</v>
      </c>
      <c r="H113" s="7"/>
      <c r="J113" s="9"/>
      <c r="K113" s="9"/>
      <c r="L113" s="16"/>
      <c r="M113" s="9"/>
    </row>
    <row r="114" spans="1:16" x14ac:dyDescent="0.2">
      <c r="A114" s="111" t="s">
        <v>49</v>
      </c>
      <c r="B114" s="108" t="s">
        <v>220</v>
      </c>
      <c r="C114" s="75" t="s">
        <v>225</v>
      </c>
      <c r="D114" s="367"/>
      <c r="E114" s="368"/>
      <c r="F114" s="368"/>
      <c r="G114" s="369"/>
      <c r="H114" s="7"/>
      <c r="J114" s="89"/>
      <c r="K114" s="89"/>
      <c r="L114" s="16"/>
      <c r="M114" s="89"/>
      <c r="N114" s="17"/>
    </row>
    <row r="115" spans="1:16" x14ac:dyDescent="0.2">
      <c r="A115" s="93" t="s">
        <v>216</v>
      </c>
      <c r="B115" s="161">
        <v>0</v>
      </c>
      <c r="C115" s="358">
        <v>9.9999999999999998E+37</v>
      </c>
      <c r="D115" s="96" t="s">
        <v>20</v>
      </c>
      <c r="E115" s="96" t="s">
        <v>20</v>
      </c>
      <c r="F115" s="94" t="s">
        <v>20</v>
      </c>
      <c r="G115" s="99" t="s">
        <v>20</v>
      </c>
      <c r="H115" s="224"/>
      <c r="J115" s="9"/>
      <c r="K115" s="9"/>
      <c r="L115" s="16"/>
      <c r="M115" s="9"/>
    </row>
    <row r="116" spans="1:16" x14ac:dyDescent="0.2">
      <c r="A116" s="93" t="s">
        <v>217</v>
      </c>
      <c r="B116" s="161">
        <v>0.25</v>
      </c>
      <c r="C116" s="358">
        <v>9.9999999999999998E+37</v>
      </c>
      <c r="D116" s="96" t="s">
        <v>20</v>
      </c>
      <c r="E116" s="96" t="s">
        <v>20</v>
      </c>
      <c r="F116" s="96" t="s">
        <v>20</v>
      </c>
      <c r="G116" s="96" t="s">
        <v>20</v>
      </c>
      <c r="J116" s="9"/>
      <c r="K116" s="9"/>
      <c r="L116" s="16"/>
      <c r="M116" s="9"/>
    </row>
    <row r="117" spans="1:16" x14ac:dyDescent="0.2">
      <c r="A117" s="93" t="s">
        <v>218</v>
      </c>
      <c r="B117" s="161">
        <v>0</v>
      </c>
      <c r="C117" s="358">
        <v>9.9999999999999998E+37</v>
      </c>
      <c r="D117" s="96" t="s">
        <v>20</v>
      </c>
      <c r="E117" s="96" t="s">
        <v>20</v>
      </c>
      <c r="F117" s="94" t="s">
        <v>20</v>
      </c>
      <c r="G117" s="94" t="s">
        <v>20</v>
      </c>
      <c r="J117" s="9"/>
      <c r="K117" s="9"/>
      <c r="L117" s="16"/>
      <c r="M117" s="9"/>
    </row>
    <row r="118" spans="1:16" ht="13.5" thickBot="1" x14ac:dyDescent="0.25">
      <c r="A118" s="115" t="s">
        <v>219</v>
      </c>
      <c r="B118" s="204">
        <v>0</v>
      </c>
      <c r="C118" s="359">
        <v>9.9999999999999998E+37</v>
      </c>
      <c r="D118" s="370" t="s">
        <v>20</v>
      </c>
      <c r="E118" s="371" t="s">
        <v>20</v>
      </c>
      <c r="F118" s="95" t="s">
        <v>20</v>
      </c>
      <c r="G118" s="95" t="s">
        <v>20</v>
      </c>
      <c r="J118" s="9"/>
      <c r="K118" s="9"/>
      <c r="L118" s="16"/>
      <c r="M118" s="9"/>
    </row>
    <row r="119" spans="1:16" x14ac:dyDescent="0.2">
      <c r="A119" s="113" t="s">
        <v>46</v>
      </c>
      <c r="B119" s="108" t="s">
        <v>9</v>
      </c>
      <c r="C119" s="75" t="s">
        <v>290</v>
      </c>
      <c r="D119" s="75" t="s">
        <v>288</v>
      </c>
      <c r="E119" s="75" t="s">
        <v>325</v>
      </c>
      <c r="F119" s="75" t="s">
        <v>326</v>
      </c>
      <c r="G119" s="114" t="s">
        <v>324</v>
      </c>
      <c r="H119" s="16"/>
      <c r="I119" s="16"/>
      <c r="J119" s="16"/>
      <c r="K119" s="89"/>
      <c r="L119" s="16"/>
      <c r="M119" s="16"/>
      <c r="N119" s="17"/>
      <c r="O119" s="17"/>
      <c r="P119" s="17"/>
    </row>
    <row r="120" spans="1:16" x14ac:dyDescent="0.2">
      <c r="A120" s="93" t="s">
        <v>221</v>
      </c>
      <c r="B120" s="161">
        <v>0</v>
      </c>
      <c r="C120" s="205">
        <v>0</v>
      </c>
      <c r="D120" s="147">
        <v>0</v>
      </c>
      <c r="E120" s="96" t="s">
        <v>20</v>
      </c>
      <c r="F120" s="96" t="s">
        <v>20</v>
      </c>
      <c r="G120" s="145" t="s">
        <v>20</v>
      </c>
      <c r="H120" s="16"/>
      <c r="I120" s="16"/>
      <c r="J120" s="16"/>
      <c r="K120" s="9"/>
      <c r="L120" s="16"/>
      <c r="M120" s="16"/>
      <c r="N120" s="17"/>
      <c r="O120" s="17"/>
      <c r="P120" s="17"/>
    </row>
    <row r="121" spans="1:16" x14ac:dyDescent="0.2">
      <c r="A121" s="93" t="s">
        <v>222</v>
      </c>
      <c r="B121" s="161">
        <v>0</v>
      </c>
      <c r="C121" s="205">
        <v>0</v>
      </c>
      <c r="D121" s="147">
        <v>0</v>
      </c>
      <c r="E121" s="94" t="s">
        <v>20</v>
      </c>
      <c r="F121" s="96" t="s">
        <v>20</v>
      </c>
      <c r="G121" s="145" t="s">
        <v>20</v>
      </c>
      <c r="H121" s="16"/>
      <c r="I121" s="16"/>
      <c r="J121" s="16"/>
      <c r="K121" s="9"/>
      <c r="L121" s="16"/>
      <c r="M121" s="16"/>
      <c r="N121" s="17"/>
      <c r="O121" s="17"/>
      <c r="P121" s="17"/>
    </row>
    <row r="122" spans="1:16" x14ac:dyDescent="0.2">
      <c r="A122" s="93" t="s">
        <v>223</v>
      </c>
      <c r="B122" s="161">
        <v>0</v>
      </c>
      <c r="C122" s="205">
        <v>0</v>
      </c>
      <c r="D122" s="147">
        <v>0</v>
      </c>
      <c r="E122" s="96" t="s">
        <v>20</v>
      </c>
      <c r="F122" s="96" t="s">
        <v>20</v>
      </c>
      <c r="G122" s="145" t="s">
        <v>20</v>
      </c>
      <c r="H122" s="16"/>
      <c r="I122" s="16"/>
      <c r="J122" s="16"/>
      <c r="K122" s="16"/>
      <c r="L122" s="16"/>
      <c r="M122" s="16"/>
      <c r="N122" s="17"/>
      <c r="O122" s="17"/>
      <c r="P122" s="17"/>
    </row>
    <row r="123" spans="1:16" x14ac:dyDescent="0.2">
      <c r="A123" s="93" t="s">
        <v>224</v>
      </c>
      <c r="B123" s="161">
        <v>0</v>
      </c>
      <c r="C123" s="205">
        <v>0</v>
      </c>
      <c r="D123" s="147">
        <v>0</v>
      </c>
      <c r="E123" s="96" t="s">
        <v>20</v>
      </c>
      <c r="F123" s="96" t="s">
        <v>20</v>
      </c>
      <c r="G123" s="96" t="s">
        <v>20</v>
      </c>
      <c r="H123" s="9"/>
      <c r="I123" s="9"/>
      <c r="J123" s="9"/>
      <c r="K123" s="16"/>
      <c r="L123" s="9"/>
      <c r="M123" s="9"/>
      <c r="N123" s="17"/>
      <c r="O123" s="17"/>
      <c r="P123" s="17"/>
    </row>
    <row r="124" spans="1:16" x14ac:dyDescent="0.2">
      <c r="A124" s="33"/>
      <c r="B124" s="90"/>
      <c r="C124" s="46"/>
      <c r="D124" s="48"/>
      <c r="E124" s="89"/>
      <c r="F124" s="89"/>
      <c r="G124" s="89"/>
      <c r="H124" s="9"/>
      <c r="I124" s="9"/>
      <c r="J124" s="9"/>
      <c r="K124" s="16"/>
      <c r="L124" s="9"/>
      <c r="M124" s="9"/>
      <c r="N124" s="17"/>
      <c r="O124" s="17"/>
      <c r="P124" s="17"/>
    </row>
    <row r="125" spans="1:16" x14ac:dyDescent="0.2">
      <c r="A125" s="5" t="s">
        <v>227</v>
      </c>
      <c r="B125" s="8"/>
      <c r="C125" s="8"/>
      <c r="D125" s="8"/>
      <c r="E125" s="8"/>
      <c r="F125" s="6"/>
      <c r="G125" s="275"/>
      <c r="H125" s="9"/>
      <c r="I125" s="9"/>
      <c r="J125" s="9"/>
      <c r="K125" s="9"/>
      <c r="L125" s="9"/>
      <c r="M125" s="9"/>
      <c r="N125" s="17"/>
      <c r="O125" s="17"/>
      <c r="P125" s="17"/>
    </row>
    <row r="126" spans="1:16" ht="12.75" customHeight="1" x14ac:dyDescent="0.2">
      <c r="A126" s="53" t="s">
        <v>226</v>
      </c>
      <c r="B126" s="116" t="s">
        <v>291</v>
      </c>
      <c r="C126" s="98" t="s">
        <v>331</v>
      </c>
      <c r="D126" s="98" t="s">
        <v>332</v>
      </c>
      <c r="E126" s="98" t="s">
        <v>329</v>
      </c>
      <c r="F126" s="98" t="s">
        <v>330</v>
      </c>
      <c r="G126" s="275"/>
      <c r="H126" s="106"/>
      <c r="I126" s="87"/>
      <c r="J126" s="87"/>
      <c r="K126" s="87"/>
      <c r="L126" s="9"/>
      <c r="M126" s="17"/>
    </row>
    <row r="127" spans="1:16" x14ac:dyDescent="0.2">
      <c r="A127" s="93" t="s">
        <v>56</v>
      </c>
      <c r="B127" s="147">
        <v>0</v>
      </c>
      <c r="C127" s="96" t="s">
        <v>20</v>
      </c>
      <c r="D127" s="96" t="s">
        <v>20</v>
      </c>
      <c r="E127" s="96" t="s">
        <v>20</v>
      </c>
      <c r="F127" s="96" t="s">
        <v>20</v>
      </c>
      <c r="G127" s="136"/>
      <c r="H127" s="87"/>
      <c r="I127" s="87"/>
      <c r="J127" s="87"/>
      <c r="K127" s="87"/>
      <c r="L127" s="9"/>
    </row>
    <row r="128" spans="1:16" ht="12.75" customHeight="1" x14ac:dyDescent="0.2">
      <c r="A128" s="93" t="s">
        <v>57</v>
      </c>
      <c r="B128" s="147">
        <v>0</v>
      </c>
      <c r="C128" s="96" t="s">
        <v>20</v>
      </c>
      <c r="D128" s="94" t="s">
        <v>20</v>
      </c>
      <c r="E128" s="94" t="s">
        <v>20</v>
      </c>
      <c r="F128" s="94" t="s">
        <v>20</v>
      </c>
      <c r="G128" s="136"/>
      <c r="H128" s="87"/>
      <c r="I128" s="87"/>
      <c r="J128" s="87"/>
      <c r="K128" s="87"/>
      <c r="L128" s="9"/>
    </row>
    <row r="129" spans="1:42" x14ac:dyDescent="0.2">
      <c r="A129" s="93" t="s">
        <v>58</v>
      </c>
      <c r="B129" s="147">
        <v>0</v>
      </c>
      <c r="C129" s="96" t="s">
        <v>20</v>
      </c>
      <c r="D129" s="94" t="s">
        <v>20</v>
      </c>
      <c r="E129" s="94" t="s">
        <v>20</v>
      </c>
      <c r="F129" s="94" t="s">
        <v>20</v>
      </c>
      <c r="G129" s="136"/>
      <c r="H129" s="87"/>
      <c r="I129" s="87"/>
      <c r="J129" s="87"/>
      <c r="K129" s="87"/>
      <c r="L129" s="9"/>
    </row>
    <row r="130" spans="1:42" x14ac:dyDescent="0.2">
      <c r="A130" s="93" t="s">
        <v>59</v>
      </c>
      <c r="B130" s="147">
        <v>0</v>
      </c>
      <c r="C130" s="94" t="s">
        <v>20</v>
      </c>
      <c r="D130" s="94" t="s">
        <v>20</v>
      </c>
      <c r="E130" s="94" t="s">
        <v>20</v>
      </c>
      <c r="F130" s="94" t="s">
        <v>20</v>
      </c>
      <c r="G130" s="136"/>
      <c r="H130" s="87"/>
      <c r="I130" s="87"/>
      <c r="J130" s="87"/>
      <c r="K130" s="87"/>
      <c r="L130" s="9"/>
    </row>
    <row r="131" spans="1:42" x14ac:dyDescent="0.2">
      <c r="A131" s="93" t="s">
        <v>60</v>
      </c>
      <c r="B131" s="147">
        <v>0</v>
      </c>
      <c r="C131" s="94" t="s">
        <v>20</v>
      </c>
      <c r="D131" s="94" t="s">
        <v>20</v>
      </c>
      <c r="E131" s="94" t="s">
        <v>20</v>
      </c>
      <c r="F131" s="94" t="s">
        <v>20</v>
      </c>
      <c r="G131" s="136"/>
      <c r="H131" s="87"/>
      <c r="I131" s="87"/>
      <c r="J131" s="87"/>
      <c r="K131" s="87"/>
      <c r="L131" s="9"/>
    </row>
    <row r="132" spans="1:42" x14ac:dyDescent="0.2">
      <c r="A132" s="93" t="s">
        <v>61</v>
      </c>
      <c r="B132" s="147">
        <v>0</v>
      </c>
      <c r="C132" s="77" t="s">
        <v>20</v>
      </c>
      <c r="D132" s="77" t="s">
        <v>20</v>
      </c>
      <c r="E132" s="77" t="s">
        <v>20</v>
      </c>
      <c r="F132" s="77" t="s">
        <v>20</v>
      </c>
      <c r="G132" s="136"/>
      <c r="H132" s="87"/>
      <c r="I132" s="87"/>
      <c r="J132" s="87"/>
      <c r="K132" s="87"/>
      <c r="L132" s="9"/>
    </row>
    <row r="133" spans="1:42" ht="12" customHeight="1" x14ac:dyDescent="0.2">
      <c r="A133" s="93" t="s">
        <v>250</v>
      </c>
      <c r="B133" s="210">
        <f>100-B134</f>
        <v>100</v>
      </c>
      <c r="C133" s="279">
        <v>0</v>
      </c>
      <c r="D133" s="279">
        <v>0</v>
      </c>
      <c r="E133" s="276"/>
      <c r="F133" s="276"/>
      <c r="G133" s="136"/>
      <c r="H133" s="87"/>
      <c r="I133" s="87"/>
      <c r="J133" s="87"/>
      <c r="K133" s="87"/>
      <c r="L133" s="9"/>
    </row>
    <row r="134" spans="1:42" x14ac:dyDescent="0.2">
      <c r="A134" s="93" t="s">
        <v>15</v>
      </c>
      <c r="B134" s="210">
        <f>SUM(B127:B132)</f>
        <v>0</v>
      </c>
      <c r="C134" s="278"/>
      <c r="D134" s="9"/>
      <c r="E134" s="9"/>
      <c r="F134" s="277"/>
      <c r="G134" s="136"/>
      <c r="H134" s="87"/>
      <c r="I134" s="87"/>
      <c r="J134" s="87"/>
      <c r="K134" s="87"/>
      <c r="L134" s="9"/>
    </row>
    <row r="135" spans="1:42" x14ac:dyDescent="0.2">
      <c r="C135" s="87"/>
      <c r="D135" s="107"/>
      <c r="E135" s="87"/>
      <c r="F135" s="87"/>
      <c r="G135" s="87"/>
      <c r="H135" s="87"/>
      <c r="I135" s="87"/>
      <c r="J135" s="87"/>
      <c r="K135" s="87"/>
      <c r="L135" s="9"/>
    </row>
    <row r="136" spans="1:42" x14ac:dyDescent="0.2">
      <c r="A136" s="5" t="s">
        <v>249</v>
      </c>
      <c r="B136" s="8"/>
      <c r="C136" s="273"/>
      <c r="D136" s="274"/>
      <c r="E136" s="273"/>
      <c r="F136" s="273"/>
      <c r="G136" s="273"/>
      <c r="H136" s="273"/>
      <c r="I136" s="273"/>
      <c r="J136" s="273"/>
      <c r="K136" s="273"/>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6"/>
    </row>
    <row r="137" spans="1:42" x14ac:dyDescent="0.2">
      <c r="A137" s="251" t="s">
        <v>293</v>
      </c>
      <c r="B137" s="288">
        <v>0</v>
      </c>
      <c r="C137" s="288"/>
      <c r="D137" s="288"/>
      <c r="E137" s="288"/>
      <c r="F137" s="288"/>
      <c r="G137" s="288"/>
      <c r="H137" s="288"/>
      <c r="I137" s="288"/>
      <c r="J137" s="288"/>
      <c r="K137" s="288"/>
      <c r="L137" s="288"/>
      <c r="M137" s="288"/>
      <c r="N137" s="288"/>
      <c r="O137" s="288"/>
      <c r="P137" s="288"/>
      <c r="Q137" s="288"/>
      <c r="R137" s="288"/>
      <c r="S137" s="288"/>
      <c r="T137" s="288"/>
      <c r="U137" s="288"/>
      <c r="V137" s="288"/>
      <c r="W137" s="288"/>
      <c r="X137" s="288"/>
      <c r="Y137" s="288"/>
      <c r="Z137" s="288"/>
      <c r="AA137" s="288"/>
      <c r="AB137" s="288"/>
      <c r="AC137" s="288"/>
      <c r="AD137" s="288"/>
      <c r="AE137" s="288"/>
      <c r="AF137" s="288"/>
      <c r="AG137" s="288"/>
      <c r="AH137" s="288"/>
      <c r="AI137" s="288"/>
      <c r="AJ137" s="288"/>
      <c r="AK137" s="288"/>
      <c r="AL137" s="288"/>
      <c r="AM137" s="288"/>
      <c r="AN137" s="288"/>
      <c r="AO137" s="288"/>
      <c r="AP137" s="288"/>
    </row>
    <row r="138" spans="1:42" x14ac:dyDescent="0.2">
      <c r="A138" s="251" t="s">
        <v>272</v>
      </c>
      <c r="B138" s="292">
        <v>0</v>
      </c>
      <c r="C138" s="292"/>
      <c r="D138" s="292"/>
      <c r="E138" s="292"/>
      <c r="F138" s="292"/>
      <c r="G138" s="292"/>
      <c r="H138" s="292"/>
      <c r="I138" s="292"/>
      <c r="J138" s="292"/>
      <c r="K138" s="292"/>
      <c r="L138" s="292"/>
      <c r="M138" s="292"/>
      <c r="N138" s="292"/>
      <c r="O138" s="292"/>
      <c r="P138" s="292"/>
      <c r="Q138" s="292"/>
      <c r="R138" s="292"/>
      <c r="S138" s="292"/>
      <c r="T138" s="292"/>
      <c r="U138" s="292"/>
      <c r="V138" s="292"/>
      <c r="W138" s="292"/>
      <c r="X138" s="292"/>
      <c r="Y138" s="292"/>
      <c r="Z138" s="292"/>
      <c r="AA138" s="292"/>
      <c r="AB138" s="292"/>
      <c r="AC138" s="292"/>
      <c r="AD138" s="292"/>
      <c r="AE138" s="292"/>
      <c r="AF138" s="292"/>
      <c r="AG138" s="292"/>
      <c r="AH138" s="292"/>
      <c r="AI138" s="292"/>
      <c r="AJ138" s="292"/>
      <c r="AK138" s="292"/>
      <c r="AL138" s="292"/>
      <c r="AM138" s="292"/>
      <c r="AN138" s="292"/>
      <c r="AO138" s="292"/>
      <c r="AP138" s="292"/>
    </row>
    <row r="139" spans="1:42" ht="13.5" customHeight="1" x14ac:dyDescent="0.2">
      <c r="H139" s="9"/>
      <c r="I139" s="9"/>
      <c r="J139" s="9"/>
      <c r="K139" s="9"/>
      <c r="L139" s="9"/>
    </row>
    <row r="140" spans="1:42" x14ac:dyDescent="0.2">
      <c r="H140" s="9"/>
      <c r="I140" s="9"/>
      <c r="J140" s="9"/>
      <c r="K140" s="9"/>
      <c r="L140" s="9"/>
    </row>
    <row r="141" spans="1:42" ht="12" customHeight="1" x14ac:dyDescent="0.2">
      <c r="H141" s="86"/>
      <c r="I141" s="9"/>
      <c r="J141" s="9"/>
      <c r="K141" s="9"/>
      <c r="L141" s="9"/>
    </row>
    <row r="142" spans="1:42" x14ac:dyDescent="0.2">
      <c r="H142" s="86"/>
      <c r="I142" s="9"/>
      <c r="J142" s="9"/>
      <c r="K142" s="9"/>
      <c r="L142" s="9"/>
    </row>
    <row r="143" spans="1:42" x14ac:dyDescent="0.2">
      <c r="H143" s="86"/>
      <c r="I143" s="9"/>
      <c r="J143" s="9"/>
      <c r="K143" s="9"/>
      <c r="L143" s="9"/>
    </row>
    <row r="144" spans="1:42" x14ac:dyDescent="0.2">
      <c r="H144" s="86"/>
      <c r="I144" s="9"/>
      <c r="J144" s="9"/>
      <c r="K144" s="9"/>
      <c r="L144" s="9"/>
    </row>
    <row r="145" spans="3:12" x14ac:dyDescent="0.2">
      <c r="H145" s="88"/>
      <c r="I145" s="9"/>
      <c r="J145" s="9"/>
      <c r="K145" s="9"/>
      <c r="L145" s="9"/>
    </row>
    <row r="146" spans="3:12" x14ac:dyDescent="0.2">
      <c r="H146" s="86"/>
      <c r="I146" s="9"/>
      <c r="J146" s="9"/>
      <c r="K146" s="9"/>
      <c r="L146" s="9"/>
    </row>
    <row r="147" spans="3:12" x14ac:dyDescent="0.2">
      <c r="H147" s="9"/>
      <c r="I147" s="9"/>
      <c r="J147" s="9"/>
      <c r="K147" s="9"/>
      <c r="L147" s="9"/>
    </row>
    <row r="148" spans="3:12" x14ac:dyDescent="0.2">
      <c r="H148" s="9"/>
      <c r="I148" s="9"/>
      <c r="J148" s="9"/>
      <c r="K148" s="9"/>
      <c r="L148" s="9"/>
    </row>
    <row r="149" spans="3:12" x14ac:dyDescent="0.2">
      <c r="C149" s="9"/>
      <c r="D149" s="9"/>
      <c r="E149" s="9"/>
      <c r="F149" s="9"/>
      <c r="G149" s="9"/>
      <c r="H149" s="9"/>
      <c r="I149" s="9"/>
      <c r="J149" s="9"/>
      <c r="K149" s="9"/>
      <c r="L149" s="9"/>
    </row>
    <row r="150" spans="3:12" x14ac:dyDescent="0.2">
      <c r="C150" s="9"/>
      <c r="D150" s="9"/>
      <c r="E150" s="9"/>
      <c r="F150" s="9"/>
      <c r="G150" s="9"/>
      <c r="H150" s="9"/>
      <c r="I150" s="9"/>
      <c r="J150" s="9"/>
      <c r="K150" s="9"/>
      <c r="L150" s="9"/>
    </row>
    <row r="151" spans="3:12" x14ac:dyDescent="0.2">
      <c r="C151" s="9"/>
      <c r="D151" s="9"/>
      <c r="E151" s="9"/>
      <c r="F151" s="9"/>
      <c r="G151" s="9"/>
      <c r="H151" s="9"/>
      <c r="I151" s="9"/>
      <c r="J151" s="9"/>
      <c r="K151" s="9"/>
      <c r="L151" s="9"/>
    </row>
    <row r="152" spans="3:12" x14ac:dyDescent="0.2">
      <c r="C152" s="9"/>
      <c r="D152" s="9"/>
      <c r="E152" s="9"/>
      <c r="F152" s="9"/>
      <c r="G152" s="9"/>
      <c r="H152" s="9"/>
      <c r="I152" s="9"/>
      <c r="J152" s="9"/>
      <c r="K152" s="9"/>
      <c r="L152" s="9"/>
    </row>
    <row r="153" spans="3:12" x14ac:dyDescent="0.2">
      <c r="C153" s="9"/>
      <c r="D153" s="9"/>
      <c r="E153" s="9"/>
      <c r="F153" s="9"/>
      <c r="G153" s="9"/>
      <c r="H153" s="9"/>
      <c r="I153" s="9"/>
      <c r="J153" s="9"/>
      <c r="K153" s="9"/>
      <c r="L153" s="9"/>
    </row>
    <row r="154" spans="3:12" x14ac:dyDescent="0.2">
      <c r="C154" s="9"/>
      <c r="D154" s="9"/>
      <c r="E154" s="9"/>
      <c r="F154" s="9"/>
      <c r="G154" s="9"/>
      <c r="H154" s="9"/>
      <c r="I154" s="9"/>
      <c r="J154" s="9"/>
      <c r="K154" s="9"/>
      <c r="L154" s="9"/>
    </row>
    <row r="155" spans="3:12" x14ac:dyDescent="0.2">
      <c r="C155" s="9"/>
      <c r="D155" s="9"/>
      <c r="E155" s="9"/>
      <c r="F155" s="9"/>
      <c r="G155" s="9"/>
      <c r="H155" s="9"/>
      <c r="I155" s="9"/>
      <c r="J155" s="9"/>
      <c r="K155" s="9"/>
      <c r="L155" s="9"/>
    </row>
    <row r="156" spans="3:12" x14ac:dyDescent="0.2">
      <c r="C156" s="9"/>
      <c r="D156" s="9"/>
      <c r="E156" s="9"/>
      <c r="F156" s="9"/>
      <c r="G156" s="9"/>
      <c r="H156" s="9"/>
      <c r="I156" s="9"/>
      <c r="J156" s="9"/>
      <c r="K156" s="9"/>
      <c r="L156" s="9"/>
    </row>
    <row r="157" spans="3:12" x14ac:dyDescent="0.2">
      <c r="C157" s="9"/>
      <c r="D157" s="9"/>
      <c r="E157" s="9"/>
      <c r="F157" s="9"/>
      <c r="G157" s="9"/>
      <c r="H157" s="9"/>
      <c r="I157" s="9"/>
      <c r="J157" s="9"/>
      <c r="K157" s="9"/>
      <c r="L157" s="9"/>
    </row>
    <row r="158" spans="3:12" x14ac:dyDescent="0.2">
      <c r="C158" s="9"/>
      <c r="D158" s="9"/>
      <c r="E158" s="9"/>
      <c r="F158" s="9"/>
      <c r="G158" s="9"/>
      <c r="H158" s="9"/>
      <c r="I158" s="9"/>
      <c r="J158" s="9"/>
      <c r="K158" s="9"/>
      <c r="L158" s="9"/>
    </row>
    <row r="159" spans="3:12" x14ac:dyDescent="0.2">
      <c r="C159" s="9"/>
      <c r="D159" s="9"/>
      <c r="E159" s="9"/>
      <c r="F159" s="9"/>
      <c r="G159" s="9"/>
      <c r="H159" s="9"/>
      <c r="I159" s="9"/>
      <c r="J159" s="9"/>
      <c r="K159" s="9"/>
      <c r="L159" s="9"/>
    </row>
    <row r="160" spans="3:12" x14ac:dyDescent="0.2">
      <c r="C160" s="9"/>
      <c r="D160" s="9"/>
      <c r="E160" s="9"/>
      <c r="F160" s="9"/>
      <c r="G160" s="9"/>
      <c r="H160" s="9"/>
      <c r="I160" s="9"/>
      <c r="J160" s="9"/>
      <c r="K160" s="9"/>
      <c r="L160" s="9"/>
    </row>
    <row r="161" spans="3:12" x14ac:dyDescent="0.2">
      <c r="C161" s="9"/>
      <c r="D161" s="9"/>
      <c r="E161" s="9"/>
      <c r="F161" s="9"/>
      <c r="G161" s="9"/>
      <c r="H161" s="9"/>
      <c r="I161" s="9"/>
      <c r="J161" s="9"/>
      <c r="K161" s="9"/>
      <c r="L161" s="9"/>
    </row>
    <row r="162" spans="3:12" x14ac:dyDescent="0.2">
      <c r="C162" s="9"/>
      <c r="D162" s="9"/>
      <c r="E162" s="9"/>
      <c r="F162" s="9"/>
      <c r="G162" s="9"/>
      <c r="H162" s="9"/>
      <c r="I162" s="9"/>
      <c r="J162" s="9"/>
      <c r="K162" s="9"/>
      <c r="L162" s="9"/>
    </row>
    <row r="163" spans="3:12" x14ac:dyDescent="0.2">
      <c r="C163" s="9"/>
      <c r="D163" s="9"/>
      <c r="E163" s="9"/>
      <c r="F163" s="9"/>
      <c r="G163" s="9"/>
      <c r="H163" s="9"/>
      <c r="I163" s="9"/>
      <c r="J163" s="9"/>
      <c r="K163" s="9"/>
      <c r="L163" s="9"/>
    </row>
    <row r="164" spans="3:12" x14ac:dyDescent="0.2">
      <c r="C164" s="9"/>
      <c r="D164" s="9"/>
      <c r="E164" s="9"/>
      <c r="F164" s="9"/>
      <c r="G164" s="9"/>
      <c r="H164" s="9"/>
      <c r="I164" s="9"/>
      <c r="J164" s="9"/>
      <c r="K164" s="9"/>
      <c r="L164" s="9"/>
    </row>
    <row r="165" spans="3:12" x14ac:dyDescent="0.2">
      <c r="C165" s="9"/>
      <c r="D165" s="9"/>
      <c r="E165" s="9"/>
      <c r="F165" s="9"/>
      <c r="G165" s="9"/>
      <c r="H165" s="9"/>
      <c r="I165" s="9"/>
      <c r="J165" s="9"/>
      <c r="K165" s="9"/>
      <c r="L165" s="9"/>
    </row>
    <row r="166" spans="3:12" x14ac:dyDescent="0.2">
      <c r="C166" s="9"/>
      <c r="D166" s="9"/>
      <c r="E166" s="9"/>
      <c r="F166" s="9"/>
      <c r="G166" s="9"/>
      <c r="H166" s="9"/>
      <c r="I166" s="9"/>
      <c r="J166" s="9"/>
      <c r="K166" s="9"/>
      <c r="L166" s="9"/>
    </row>
    <row r="167" spans="3:12" x14ac:dyDescent="0.2">
      <c r="C167" s="9"/>
      <c r="D167" s="9"/>
      <c r="E167" s="9"/>
      <c r="F167" s="9"/>
      <c r="G167" s="9"/>
      <c r="H167" s="9"/>
      <c r="I167" s="9"/>
      <c r="J167" s="9"/>
      <c r="K167" s="9"/>
      <c r="L167" s="9"/>
    </row>
    <row r="168" spans="3:12" x14ac:dyDescent="0.2">
      <c r="C168" s="9"/>
      <c r="D168" s="9"/>
      <c r="E168" s="9"/>
      <c r="F168" s="9"/>
      <c r="G168" s="9"/>
      <c r="H168" s="9"/>
      <c r="I168" s="9"/>
      <c r="J168" s="9"/>
      <c r="K168" s="9"/>
      <c r="L168" s="9"/>
    </row>
    <row r="169" spans="3:12" x14ac:dyDescent="0.2">
      <c r="C169" s="9"/>
      <c r="D169" s="9"/>
      <c r="E169" s="9"/>
      <c r="F169" s="9"/>
      <c r="G169" s="9"/>
      <c r="H169" s="9"/>
      <c r="I169" s="9"/>
      <c r="J169" s="9"/>
      <c r="K169" s="9"/>
      <c r="L169" s="9"/>
    </row>
    <row r="170" spans="3:12" x14ac:dyDescent="0.2">
      <c r="C170" s="9"/>
      <c r="D170" s="9"/>
      <c r="E170" s="9"/>
      <c r="F170" s="9"/>
      <c r="G170" s="9"/>
      <c r="H170" s="9"/>
      <c r="I170" s="9"/>
      <c r="J170" s="9"/>
      <c r="K170" s="9"/>
      <c r="L170" s="9"/>
    </row>
    <row r="171" spans="3:12" x14ac:dyDescent="0.2">
      <c r="C171" s="9"/>
      <c r="D171" s="9"/>
      <c r="E171" s="9"/>
      <c r="F171" s="9"/>
      <c r="G171" s="9"/>
      <c r="H171" s="9"/>
      <c r="I171" s="9"/>
      <c r="J171" s="9"/>
      <c r="K171" s="9"/>
      <c r="L171" s="9"/>
    </row>
    <row r="172" spans="3:12" x14ac:dyDescent="0.2">
      <c r="C172" s="9"/>
      <c r="D172" s="9"/>
      <c r="E172" s="9"/>
      <c r="F172" s="9"/>
      <c r="G172" s="9"/>
      <c r="H172" s="9"/>
      <c r="I172" s="9"/>
      <c r="J172" s="9"/>
      <c r="K172" s="9"/>
      <c r="L172" s="9"/>
    </row>
    <row r="173" spans="3:12" x14ac:dyDescent="0.2">
      <c r="C173" s="9"/>
      <c r="D173" s="9"/>
      <c r="E173" s="9"/>
      <c r="F173" s="9"/>
      <c r="G173" s="9"/>
      <c r="H173" s="9"/>
      <c r="I173" s="9"/>
      <c r="J173" s="9"/>
      <c r="K173" s="9"/>
      <c r="L173" s="9"/>
    </row>
    <row r="174" spans="3:12" x14ac:dyDescent="0.2">
      <c r="C174" s="9"/>
      <c r="D174" s="9"/>
      <c r="E174" s="9"/>
      <c r="F174" s="9"/>
      <c r="G174" s="9"/>
      <c r="H174" s="9"/>
      <c r="I174" s="9"/>
      <c r="J174" s="9"/>
      <c r="K174" s="9"/>
      <c r="L174" s="9"/>
    </row>
    <row r="175" spans="3:12" x14ac:dyDescent="0.2">
      <c r="C175" s="9"/>
      <c r="D175" s="9"/>
      <c r="E175" s="9"/>
      <c r="F175" s="9"/>
      <c r="G175" s="9"/>
      <c r="H175" s="9"/>
      <c r="I175" s="9"/>
      <c r="J175" s="9"/>
      <c r="K175" s="9"/>
      <c r="L175" s="9"/>
    </row>
    <row r="176" spans="3:12" x14ac:dyDescent="0.2">
      <c r="C176" s="9"/>
      <c r="D176" s="9"/>
      <c r="E176" s="9"/>
      <c r="F176" s="9"/>
      <c r="G176" s="9"/>
      <c r="H176" s="9"/>
      <c r="I176" s="9"/>
      <c r="J176" s="9"/>
      <c r="K176" s="9"/>
      <c r="L176" s="9"/>
    </row>
    <row r="177" spans="3:12" x14ac:dyDescent="0.2">
      <c r="C177" s="9"/>
      <c r="D177" s="9"/>
      <c r="E177" s="9"/>
      <c r="F177" s="9"/>
      <c r="G177" s="9"/>
      <c r="H177" s="9"/>
      <c r="I177" s="9"/>
      <c r="J177" s="9"/>
      <c r="K177" s="9"/>
      <c r="L177" s="9"/>
    </row>
    <row r="178" spans="3:12" x14ac:dyDescent="0.2">
      <c r="C178" s="9"/>
      <c r="D178" s="9"/>
      <c r="E178" s="9"/>
      <c r="F178" s="9"/>
      <c r="G178" s="9"/>
      <c r="H178" s="9"/>
      <c r="I178" s="9"/>
      <c r="J178" s="9"/>
      <c r="K178" s="9"/>
      <c r="L178" s="9"/>
    </row>
    <row r="179" spans="3:12" x14ac:dyDescent="0.2">
      <c r="C179" s="9"/>
      <c r="D179" s="9"/>
      <c r="E179" s="9"/>
      <c r="F179" s="9"/>
      <c r="G179" s="9"/>
      <c r="H179" s="9"/>
      <c r="I179" s="9"/>
      <c r="J179" s="9"/>
      <c r="K179" s="9"/>
      <c r="L179" s="9"/>
    </row>
    <row r="180" spans="3:12" x14ac:dyDescent="0.2">
      <c r="C180" s="9"/>
      <c r="D180" s="9"/>
      <c r="E180" s="9"/>
      <c r="F180" s="9"/>
      <c r="G180" s="9"/>
      <c r="H180" s="9"/>
      <c r="I180" s="9"/>
      <c r="J180" s="9"/>
      <c r="K180" s="9"/>
      <c r="L180" s="9"/>
    </row>
    <row r="181" spans="3:12" x14ac:dyDescent="0.2">
      <c r="C181" s="9"/>
      <c r="D181" s="9"/>
      <c r="E181" s="9"/>
      <c r="F181" s="9"/>
      <c r="G181" s="9"/>
      <c r="H181" s="9"/>
      <c r="I181" s="9"/>
      <c r="J181" s="9"/>
      <c r="K181" s="9"/>
      <c r="L181" s="9"/>
    </row>
    <row r="182" spans="3:12" x14ac:dyDescent="0.2">
      <c r="C182" s="9"/>
      <c r="D182" s="9"/>
      <c r="E182" s="9"/>
      <c r="F182" s="9"/>
      <c r="G182" s="9"/>
      <c r="H182" s="9"/>
      <c r="I182" s="9"/>
      <c r="J182" s="9"/>
      <c r="K182" s="9"/>
      <c r="L182" s="9"/>
    </row>
    <row r="183" spans="3:12" x14ac:dyDescent="0.2">
      <c r="C183" s="9"/>
      <c r="D183" s="9"/>
      <c r="E183" s="9"/>
      <c r="F183" s="9"/>
      <c r="G183" s="9"/>
      <c r="H183" s="9"/>
      <c r="I183" s="9"/>
      <c r="J183" s="9"/>
      <c r="K183" s="9"/>
      <c r="L183" s="9"/>
    </row>
    <row r="184" spans="3:12" x14ac:dyDescent="0.2">
      <c r="C184" s="9"/>
      <c r="D184" s="9"/>
      <c r="E184" s="9"/>
      <c r="F184" s="9"/>
      <c r="G184" s="9"/>
      <c r="H184" s="9"/>
      <c r="I184" s="9"/>
      <c r="J184" s="9"/>
      <c r="K184" s="9"/>
      <c r="L184" s="9"/>
    </row>
    <row r="185" spans="3:12" x14ac:dyDescent="0.2">
      <c r="C185" s="9"/>
      <c r="D185" s="9"/>
      <c r="E185" s="9"/>
      <c r="F185" s="9"/>
      <c r="G185" s="9"/>
      <c r="H185" s="9"/>
      <c r="I185" s="9"/>
      <c r="J185" s="9"/>
      <c r="K185" s="9"/>
      <c r="L185" s="9"/>
    </row>
    <row r="186" spans="3:12" x14ac:dyDescent="0.2">
      <c r="C186" s="9"/>
      <c r="D186" s="9"/>
      <c r="E186" s="9"/>
      <c r="F186" s="9"/>
      <c r="G186" s="9"/>
      <c r="H186" s="9"/>
      <c r="I186" s="9"/>
      <c r="J186" s="9"/>
      <c r="K186" s="9"/>
      <c r="L186" s="9"/>
    </row>
    <row r="187" spans="3:12" x14ac:dyDescent="0.2">
      <c r="C187" s="9"/>
      <c r="D187" s="9"/>
      <c r="E187" s="9"/>
      <c r="F187" s="9"/>
      <c r="G187" s="9"/>
      <c r="H187" s="9"/>
      <c r="I187" s="9"/>
      <c r="J187" s="9"/>
      <c r="K187" s="9"/>
      <c r="L187" s="9"/>
    </row>
    <row r="188" spans="3:12" x14ac:dyDescent="0.2">
      <c r="C188" s="9"/>
      <c r="D188" s="9"/>
      <c r="E188" s="9"/>
      <c r="F188" s="9"/>
      <c r="G188" s="9"/>
      <c r="H188" s="9"/>
      <c r="I188" s="9"/>
      <c r="J188" s="9"/>
      <c r="K188" s="9"/>
      <c r="L188" s="9"/>
    </row>
    <row r="189" spans="3:12" x14ac:dyDescent="0.2">
      <c r="C189" s="9"/>
      <c r="D189" s="9"/>
      <c r="E189" s="9"/>
      <c r="F189" s="9"/>
      <c r="G189" s="9"/>
      <c r="H189" s="9"/>
      <c r="I189" s="9"/>
      <c r="J189" s="9"/>
      <c r="K189" s="9"/>
      <c r="L189" s="9"/>
    </row>
    <row r="190" spans="3:12" x14ac:dyDescent="0.2">
      <c r="C190" s="9"/>
      <c r="D190" s="9"/>
      <c r="E190" s="9"/>
      <c r="F190" s="9"/>
      <c r="G190" s="9"/>
      <c r="H190" s="9"/>
      <c r="I190" s="9"/>
      <c r="J190" s="9"/>
      <c r="K190" s="9"/>
      <c r="L190" s="9"/>
    </row>
    <row r="191" spans="3:12" x14ac:dyDescent="0.2">
      <c r="C191" s="9"/>
      <c r="D191" s="9"/>
      <c r="E191" s="9"/>
      <c r="F191" s="9"/>
      <c r="G191" s="9"/>
      <c r="H191" s="9"/>
      <c r="I191" s="9"/>
      <c r="J191" s="9"/>
      <c r="K191" s="9"/>
      <c r="L191" s="9"/>
    </row>
    <row r="192" spans="3:12" x14ac:dyDescent="0.2">
      <c r="C192" s="9"/>
      <c r="D192" s="9"/>
      <c r="E192" s="9"/>
      <c r="F192" s="9"/>
      <c r="G192" s="9"/>
      <c r="H192" s="9"/>
      <c r="I192" s="9"/>
      <c r="J192" s="9"/>
      <c r="K192" s="9"/>
      <c r="L192" s="9"/>
    </row>
    <row r="193" spans="3:12" x14ac:dyDescent="0.2">
      <c r="C193" s="9"/>
      <c r="D193" s="9"/>
      <c r="E193" s="9"/>
      <c r="F193" s="9"/>
      <c r="G193" s="9"/>
      <c r="H193" s="9"/>
      <c r="I193" s="9"/>
      <c r="J193" s="9"/>
      <c r="K193" s="9"/>
      <c r="L193" s="9"/>
    </row>
    <row r="194" spans="3:12" x14ac:dyDescent="0.2">
      <c r="C194" s="9"/>
      <c r="D194" s="9"/>
      <c r="E194" s="9"/>
      <c r="F194" s="9"/>
      <c r="G194" s="9"/>
      <c r="H194" s="9"/>
      <c r="I194" s="9"/>
      <c r="J194" s="9"/>
      <c r="K194" s="9"/>
      <c r="L194" s="9"/>
    </row>
    <row r="195" spans="3:12" x14ac:dyDescent="0.2">
      <c r="C195" s="9"/>
      <c r="D195" s="9"/>
      <c r="E195" s="9"/>
      <c r="F195" s="9"/>
      <c r="G195" s="9"/>
      <c r="H195" s="9"/>
      <c r="I195" s="9"/>
      <c r="J195" s="9"/>
      <c r="K195" s="9"/>
      <c r="L195" s="9"/>
    </row>
    <row r="196" spans="3:12" x14ac:dyDescent="0.2">
      <c r="C196" s="9"/>
      <c r="D196" s="9"/>
      <c r="E196" s="9"/>
      <c r="F196" s="9"/>
      <c r="G196" s="9"/>
      <c r="H196" s="9"/>
      <c r="I196" s="9"/>
      <c r="J196" s="9"/>
      <c r="K196" s="9"/>
      <c r="L196" s="9"/>
    </row>
    <row r="197" spans="3:12" x14ac:dyDescent="0.2">
      <c r="C197" s="9"/>
      <c r="D197" s="9"/>
      <c r="E197" s="9"/>
      <c r="F197" s="9"/>
      <c r="G197" s="9"/>
      <c r="H197" s="9"/>
      <c r="I197" s="9"/>
      <c r="J197" s="9"/>
      <c r="K197" s="9"/>
      <c r="L197" s="9"/>
    </row>
    <row r="198" spans="3:12" x14ac:dyDescent="0.2">
      <c r="C198" s="9"/>
      <c r="D198" s="9"/>
      <c r="E198" s="9"/>
      <c r="F198" s="9"/>
      <c r="G198" s="9"/>
      <c r="H198" s="9"/>
      <c r="I198" s="9"/>
      <c r="J198" s="9"/>
      <c r="K198" s="9"/>
      <c r="L198" s="9"/>
    </row>
    <row r="199" spans="3:12" x14ac:dyDescent="0.2">
      <c r="C199" s="9"/>
      <c r="D199" s="9"/>
      <c r="E199" s="9"/>
      <c r="F199" s="9"/>
      <c r="G199" s="9"/>
      <c r="H199" s="9"/>
      <c r="I199" s="9"/>
      <c r="J199" s="9"/>
      <c r="K199" s="9"/>
      <c r="L199" s="9"/>
    </row>
    <row r="200" spans="3:12" x14ac:dyDescent="0.2">
      <c r="C200" s="9"/>
      <c r="D200" s="9"/>
      <c r="E200" s="9"/>
      <c r="F200" s="9"/>
      <c r="G200" s="9"/>
      <c r="H200" s="9"/>
      <c r="I200" s="9"/>
      <c r="J200" s="9"/>
      <c r="K200" s="9"/>
      <c r="L200" s="9"/>
    </row>
    <row r="201" spans="3:12" x14ac:dyDescent="0.2">
      <c r="C201" s="9"/>
      <c r="D201" s="9"/>
      <c r="E201" s="9"/>
      <c r="F201" s="9"/>
      <c r="G201" s="9"/>
      <c r="H201" s="9"/>
      <c r="I201" s="9"/>
      <c r="J201" s="9"/>
      <c r="K201" s="9"/>
      <c r="L201" s="9"/>
    </row>
    <row r="202" spans="3:12" x14ac:dyDescent="0.2">
      <c r="C202" s="9"/>
      <c r="D202" s="9"/>
      <c r="E202" s="9"/>
      <c r="F202" s="9"/>
      <c r="G202" s="9"/>
      <c r="H202" s="9"/>
      <c r="I202" s="9"/>
      <c r="J202" s="9"/>
      <c r="K202" s="9"/>
      <c r="L202" s="9"/>
    </row>
    <row r="203" spans="3:12" x14ac:dyDescent="0.2">
      <c r="C203" s="9"/>
      <c r="D203" s="9"/>
      <c r="E203" s="9"/>
      <c r="F203" s="9"/>
      <c r="G203" s="9"/>
      <c r="H203" s="9"/>
      <c r="I203" s="9"/>
      <c r="J203" s="9"/>
      <c r="K203" s="9"/>
      <c r="L203" s="9"/>
    </row>
    <row r="204" spans="3:12" x14ac:dyDescent="0.2">
      <c r="C204" s="9"/>
      <c r="D204" s="9"/>
      <c r="E204" s="9"/>
      <c r="F204" s="9"/>
      <c r="G204" s="9"/>
      <c r="H204" s="9"/>
      <c r="I204" s="9"/>
      <c r="J204" s="9"/>
      <c r="K204" s="9"/>
      <c r="L204" s="9"/>
    </row>
    <row r="205" spans="3:12" x14ac:dyDescent="0.2">
      <c r="C205" s="9"/>
      <c r="D205" s="9"/>
      <c r="E205" s="9"/>
      <c r="F205" s="9"/>
      <c r="G205" s="9"/>
      <c r="H205" s="9"/>
      <c r="I205" s="9"/>
      <c r="J205" s="9"/>
      <c r="K205" s="9"/>
      <c r="L205" s="9"/>
    </row>
    <row r="206" spans="3:12" x14ac:dyDescent="0.2">
      <c r="C206" s="9"/>
      <c r="D206" s="9"/>
      <c r="E206" s="9"/>
      <c r="F206" s="9"/>
      <c r="G206" s="9"/>
      <c r="H206" s="9"/>
      <c r="I206" s="9"/>
      <c r="J206" s="9"/>
      <c r="K206" s="9"/>
      <c r="L206" s="9"/>
    </row>
    <row r="207" spans="3:12" x14ac:dyDescent="0.2">
      <c r="C207" s="9"/>
      <c r="D207" s="9"/>
      <c r="E207" s="9"/>
      <c r="F207" s="9"/>
      <c r="G207" s="9"/>
      <c r="H207" s="9"/>
      <c r="I207" s="9"/>
      <c r="J207" s="9"/>
      <c r="K207" s="9"/>
      <c r="L207" s="9"/>
    </row>
    <row r="208" spans="3:12" x14ac:dyDescent="0.2">
      <c r="C208" s="9"/>
      <c r="D208" s="9"/>
      <c r="E208" s="9"/>
      <c r="F208" s="9"/>
      <c r="G208" s="9"/>
      <c r="H208" s="9"/>
      <c r="I208" s="9"/>
      <c r="J208" s="9"/>
      <c r="K208" s="9"/>
      <c r="L208" s="9"/>
    </row>
    <row r="209" spans="3:12" x14ac:dyDescent="0.2">
      <c r="C209" s="9"/>
      <c r="D209" s="9"/>
      <c r="E209" s="9"/>
      <c r="F209" s="9"/>
      <c r="G209" s="9"/>
      <c r="H209" s="9"/>
      <c r="I209" s="9"/>
      <c r="J209" s="9"/>
      <c r="K209" s="9"/>
      <c r="L209" s="9"/>
    </row>
    <row r="210" spans="3:12" x14ac:dyDescent="0.2">
      <c r="C210" s="9"/>
      <c r="D210" s="9"/>
      <c r="E210" s="9"/>
      <c r="F210" s="9"/>
      <c r="G210" s="9"/>
      <c r="H210" s="9"/>
      <c r="I210" s="9"/>
      <c r="J210" s="9"/>
      <c r="K210" s="9"/>
      <c r="L210" s="9"/>
    </row>
    <row r="211" spans="3:12" x14ac:dyDescent="0.2">
      <c r="C211" s="9"/>
      <c r="D211" s="9"/>
      <c r="E211" s="9"/>
      <c r="F211" s="9"/>
      <c r="G211" s="9"/>
      <c r="H211" s="9"/>
      <c r="I211" s="9"/>
      <c r="J211" s="9"/>
      <c r="K211" s="9"/>
      <c r="L211" s="9"/>
    </row>
    <row r="212" spans="3:12" x14ac:dyDescent="0.2">
      <c r="C212" s="9"/>
      <c r="D212" s="9"/>
      <c r="E212" s="9"/>
      <c r="F212" s="9"/>
      <c r="G212" s="9"/>
      <c r="H212" s="9"/>
      <c r="I212" s="9"/>
      <c r="J212" s="9"/>
      <c r="K212" s="9"/>
      <c r="L212" s="9"/>
    </row>
    <row r="213" spans="3:12" x14ac:dyDescent="0.2">
      <c r="C213" s="9"/>
      <c r="D213" s="9"/>
      <c r="E213" s="9"/>
      <c r="F213" s="9"/>
      <c r="G213" s="9"/>
      <c r="H213" s="9"/>
      <c r="I213" s="9"/>
      <c r="J213" s="9"/>
      <c r="K213" s="9"/>
      <c r="L213" s="9"/>
    </row>
    <row r="214" spans="3:12" x14ac:dyDescent="0.2">
      <c r="C214" s="9"/>
      <c r="D214" s="9"/>
      <c r="E214" s="9"/>
      <c r="F214" s="9"/>
      <c r="G214" s="9"/>
      <c r="H214" s="9"/>
      <c r="I214" s="9"/>
      <c r="J214" s="9"/>
      <c r="K214" s="9"/>
      <c r="L214" s="9"/>
    </row>
    <row r="215" spans="3:12" x14ac:dyDescent="0.2">
      <c r="C215" s="9"/>
      <c r="D215" s="9"/>
      <c r="E215" s="9"/>
      <c r="F215" s="9"/>
      <c r="G215" s="9"/>
      <c r="H215" s="9"/>
      <c r="I215" s="9"/>
      <c r="J215" s="9"/>
      <c r="K215" s="9"/>
      <c r="L215" s="9"/>
    </row>
    <row r="216" spans="3:12" x14ac:dyDescent="0.2">
      <c r="C216" s="9"/>
      <c r="D216" s="9"/>
      <c r="E216" s="9"/>
      <c r="F216" s="9"/>
      <c r="G216" s="9"/>
      <c r="H216" s="9"/>
      <c r="I216" s="9"/>
      <c r="J216" s="9"/>
      <c r="K216" s="9"/>
      <c r="L216" s="9"/>
    </row>
    <row r="217" spans="3:12" x14ac:dyDescent="0.2">
      <c r="C217" s="9"/>
      <c r="D217" s="9"/>
      <c r="E217" s="9"/>
      <c r="F217" s="9"/>
      <c r="G217" s="9"/>
      <c r="H217" s="9"/>
      <c r="I217" s="9"/>
      <c r="J217" s="9"/>
      <c r="K217" s="9"/>
      <c r="L217" s="9"/>
    </row>
    <row r="218" spans="3:12" x14ac:dyDescent="0.2">
      <c r="C218" s="9"/>
      <c r="D218" s="9"/>
      <c r="E218" s="9"/>
      <c r="F218" s="9"/>
      <c r="G218" s="9"/>
      <c r="H218" s="9"/>
      <c r="I218" s="9"/>
      <c r="J218" s="9"/>
      <c r="K218" s="9"/>
      <c r="L218" s="9"/>
    </row>
    <row r="219" spans="3:12" x14ac:dyDescent="0.2">
      <c r="C219" s="9"/>
      <c r="D219" s="9"/>
      <c r="E219" s="9"/>
      <c r="F219" s="9"/>
      <c r="G219" s="9"/>
      <c r="H219" s="9"/>
      <c r="I219" s="9"/>
      <c r="J219" s="9"/>
      <c r="K219" s="9"/>
      <c r="L219" s="9"/>
    </row>
    <row r="220" spans="3:12" x14ac:dyDescent="0.2">
      <c r="C220" s="9"/>
      <c r="D220" s="9"/>
      <c r="E220" s="9"/>
      <c r="F220" s="9"/>
      <c r="G220" s="9"/>
      <c r="H220" s="9"/>
      <c r="I220" s="9"/>
      <c r="J220" s="9"/>
      <c r="K220" s="9"/>
      <c r="L220" s="9"/>
    </row>
    <row r="221" spans="3:12" x14ac:dyDescent="0.2">
      <c r="C221" s="9"/>
      <c r="D221" s="9"/>
      <c r="E221" s="9"/>
      <c r="F221" s="9"/>
      <c r="G221" s="9"/>
      <c r="H221" s="9"/>
      <c r="I221" s="9"/>
      <c r="J221" s="9"/>
      <c r="K221" s="9"/>
      <c r="L221" s="9"/>
    </row>
    <row r="222" spans="3:12" x14ac:dyDescent="0.2">
      <c r="C222" s="9"/>
      <c r="D222" s="9"/>
      <c r="E222" s="9"/>
      <c r="F222" s="9"/>
      <c r="G222" s="9"/>
      <c r="H222" s="9"/>
      <c r="I222" s="9"/>
      <c r="J222" s="9"/>
      <c r="K222" s="9"/>
      <c r="L222" s="9"/>
    </row>
    <row r="223" spans="3:12" x14ac:dyDescent="0.2">
      <c r="C223" s="9"/>
      <c r="D223" s="9"/>
      <c r="E223" s="9"/>
      <c r="F223" s="9"/>
      <c r="G223" s="9"/>
      <c r="H223" s="9"/>
      <c r="I223" s="9"/>
      <c r="J223" s="9"/>
      <c r="K223" s="9"/>
      <c r="L223" s="9"/>
    </row>
    <row r="224" spans="3:12" x14ac:dyDescent="0.2">
      <c r="C224" s="9"/>
      <c r="D224" s="9"/>
      <c r="E224" s="9"/>
      <c r="F224" s="9"/>
      <c r="G224" s="9"/>
      <c r="H224" s="9"/>
      <c r="I224" s="9"/>
      <c r="J224" s="9"/>
      <c r="K224" s="9"/>
      <c r="L224" s="9"/>
    </row>
    <row r="225" spans="3:12" x14ac:dyDescent="0.2">
      <c r="C225" s="9"/>
      <c r="D225" s="9"/>
      <c r="E225" s="9"/>
      <c r="F225" s="9"/>
      <c r="G225" s="9"/>
      <c r="H225" s="9"/>
      <c r="I225" s="9"/>
      <c r="J225" s="9"/>
      <c r="K225" s="9"/>
      <c r="L225" s="9"/>
    </row>
    <row r="226" spans="3:12" x14ac:dyDescent="0.2">
      <c r="C226" s="9"/>
      <c r="D226" s="9"/>
      <c r="E226" s="9"/>
      <c r="F226" s="9"/>
      <c r="G226" s="9"/>
      <c r="H226" s="9"/>
      <c r="I226" s="9"/>
      <c r="J226" s="9"/>
      <c r="K226" s="9"/>
      <c r="L226" s="9"/>
    </row>
    <row r="227" spans="3:12" x14ac:dyDescent="0.2">
      <c r="C227" s="9"/>
      <c r="D227" s="9"/>
      <c r="E227" s="9"/>
      <c r="F227" s="9"/>
      <c r="G227" s="9"/>
      <c r="H227" s="9"/>
      <c r="I227" s="9"/>
      <c r="J227" s="9"/>
      <c r="K227" s="9"/>
      <c r="L227" s="9"/>
    </row>
    <row r="228" spans="3:12" x14ac:dyDescent="0.2">
      <c r="C228" s="9"/>
      <c r="D228" s="9"/>
      <c r="E228" s="9"/>
      <c r="F228" s="9"/>
      <c r="G228" s="9"/>
      <c r="H228" s="9"/>
      <c r="I228" s="9"/>
      <c r="J228" s="9"/>
      <c r="K228" s="9"/>
      <c r="L228" s="9"/>
    </row>
    <row r="229" spans="3:12" x14ac:dyDescent="0.2">
      <c r="C229" s="9"/>
      <c r="D229" s="9"/>
      <c r="E229" s="9"/>
      <c r="F229" s="9"/>
      <c r="G229" s="9"/>
      <c r="H229" s="9"/>
      <c r="I229" s="9"/>
      <c r="J229" s="9"/>
      <c r="K229" s="9"/>
      <c r="L229" s="9"/>
    </row>
    <row r="230" spans="3:12" x14ac:dyDescent="0.2">
      <c r="C230" s="9"/>
      <c r="D230" s="9"/>
      <c r="E230" s="9"/>
      <c r="F230" s="9"/>
      <c r="G230" s="9"/>
      <c r="H230" s="9"/>
      <c r="I230" s="9"/>
      <c r="J230" s="9"/>
      <c r="K230" s="9"/>
      <c r="L230" s="9"/>
    </row>
    <row r="231" spans="3:12" x14ac:dyDescent="0.2">
      <c r="C231" s="9"/>
      <c r="D231" s="9"/>
      <c r="E231" s="9"/>
      <c r="F231" s="9"/>
      <c r="G231" s="9"/>
      <c r="H231" s="9"/>
      <c r="I231" s="9"/>
      <c r="J231" s="9"/>
      <c r="K231" s="9"/>
      <c r="L231" s="9"/>
    </row>
    <row r="232" spans="3:12" x14ac:dyDescent="0.2">
      <c r="C232" s="9"/>
      <c r="D232" s="9"/>
      <c r="E232" s="9"/>
      <c r="F232" s="9"/>
      <c r="G232" s="9"/>
      <c r="H232" s="9"/>
      <c r="I232" s="9"/>
      <c r="J232" s="9"/>
      <c r="K232" s="9"/>
      <c r="L232" s="9"/>
    </row>
    <row r="233" spans="3:12" x14ac:dyDescent="0.2">
      <c r="C233" s="9"/>
      <c r="D233" s="9"/>
      <c r="E233" s="9"/>
      <c r="F233" s="9"/>
      <c r="G233" s="9"/>
      <c r="H233" s="9"/>
      <c r="I233" s="9"/>
      <c r="J233" s="9"/>
      <c r="K233" s="9"/>
      <c r="L233" s="9"/>
    </row>
    <row r="234" spans="3:12" x14ac:dyDescent="0.2">
      <c r="C234" s="9"/>
      <c r="D234" s="9"/>
      <c r="E234" s="9"/>
      <c r="F234" s="9"/>
      <c r="G234" s="9"/>
      <c r="H234" s="9"/>
      <c r="I234" s="9"/>
      <c r="J234" s="9"/>
      <c r="K234" s="9"/>
      <c r="L234" s="9"/>
    </row>
    <row r="235" spans="3:12" x14ac:dyDescent="0.2">
      <c r="C235" s="9"/>
      <c r="D235" s="9"/>
      <c r="E235" s="9"/>
      <c r="F235" s="9"/>
      <c r="G235" s="9"/>
      <c r="H235" s="9"/>
      <c r="I235" s="9"/>
      <c r="J235" s="9"/>
      <c r="K235" s="9"/>
      <c r="L235" s="9"/>
    </row>
    <row r="236" spans="3:12" x14ac:dyDescent="0.2">
      <c r="C236" s="9"/>
      <c r="D236" s="9"/>
      <c r="E236" s="9"/>
      <c r="F236" s="9"/>
      <c r="G236" s="9"/>
      <c r="H236" s="9"/>
      <c r="I236" s="9"/>
      <c r="J236" s="9"/>
      <c r="K236" s="9"/>
      <c r="L236" s="9"/>
    </row>
    <row r="237" spans="3:12" x14ac:dyDescent="0.2">
      <c r="C237" s="9"/>
      <c r="D237" s="9"/>
      <c r="E237" s="9"/>
      <c r="F237" s="9"/>
      <c r="G237" s="9"/>
      <c r="H237" s="9"/>
      <c r="I237" s="9"/>
      <c r="J237" s="9"/>
      <c r="K237" s="9"/>
      <c r="L237" s="9"/>
    </row>
    <row r="238" spans="3:12" x14ac:dyDescent="0.2">
      <c r="C238" s="9"/>
      <c r="D238" s="9"/>
      <c r="E238" s="9"/>
      <c r="F238" s="9"/>
      <c r="G238" s="9"/>
      <c r="H238" s="9"/>
      <c r="I238" s="9"/>
      <c r="J238" s="9"/>
      <c r="K238" s="9"/>
      <c r="L238" s="9"/>
    </row>
    <row r="239" spans="3:12" x14ac:dyDescent="0.2">
      <c r="C239" s="9"/>
      <c r="D239" s="9"/>
      <c r="E239" s="9"/>
      <c r="F239" s="9"/>
      <c r="G239" s="9"/>
      <c r="H239" s="9"/>
      <c r="I239" s="9"/>
      <c r="J239" s="9"/>
      <c r="K239" s="9"/>
      <c r="L239" s="9"/>
    </row>
    <row r="240" spans="3:12" x14ac:dyDescent="0.2">
      <c r="C240" s="9"/>
      <c r="D240" s="9"/>
      <c r="E240" s="9"/>
      <c r="F240" s="9"/>
      <c r="G240" s="9"/>
      <c r="H240" s="9"/>
      <c r="I240" s="9"/>
      <c r="J240" s="9"/>
      <c r="K240" s="9"/>
      <c r="L240" s="9"/>
    </row>
    <row r="241" spans="3:12" x14ac:dyDescent="0.2">
      <c r="C241" s="9"/>
      <c r="D241" s="9"/>
      <c r="E241" s="9"/>
      <c r="F241" s="9"/>
      <c r="G241" s="9"/>
      <c r="H241" s="9"/>
      <c r="I241" s="9"/>
      <c r="J241" s="9"/>
      <c r="K241" s="9"/>
      <c r="L241" s="9"/>
    </row>
    <row r="242" spans="3:12" x14ac:dyDescent="0.2">
      <c r="C242" s="9"/>
      <c r="D242" s="9"/>
      <c r="E242" s="9"/>
      <c r="F242" s="9"/>
      <c r="G242" s="9"/>
      <c r="H242" s="9"/>
      <c r="I242" s="9"/>
      <c r="J242" s="9"/>
      <c r="K242" s="9"/>
      <c r="L242" s="9"/>
    </row>
    <row r="243" spans="3:12" x14ac:dyDescent="0.2">
      <c r="C243" s="9"/>
      <c r="D243" s="9"/>
      <c r="E243" s="9"/>
      <c r="F243" s="9"/>
      <c r="G243" s="9"/>
      <c r="H243" s="9"/>
      <c r="I243" s="9"/>
      <c r="J243" s="9"/>
      <c r="K243" s="9"/>
      <c r="L243" s="9"/>
    </row>
    <row r="244" spans="3:12" x14ac:dyDescent="0.2">
      <c r="C244" s="9"/>
      <c r="D244" s="9"/>
      <c r="E244" s="9"/>
      <c r="F244" s="9"/>
      <c r="G244" s="9"/>
      <c r="H244" s="9"/>
      <c r="I244" s="9"/>
      <c r="J244" s="9"/>
      <c r="K244" s="9"/>
      <c r="L244" s="9"/>
    </row>
    <row r="245" spans="3:12" x14ac:dyDescent="0.2">
      <c r="C245" s="9"/>
      <c r="D245" s="9"/>
      <c r="E245" s="9"/>
      <c r="F245" s="9"/>
      <c r="G245" s="9"/>
      <c r="H245" s="9"/>
      <c r="I245" s="9"/>
      <c r="J245" s="9"/>
      <c r="K245" s="9"/>
      <c r="L245" s="9"/>
    </row>
    <row r="246" spans="3:12" x14ac:dyDescent="0.2">
      <c r="C246" s="9"/>
      <c r="D246" s="9"/>
      <c r="E246" s="9"/>
      <c r="F246" s="9"/>
      <c r="G246" s="9"/>
      <c r="H246" s="9"/>
      <c r="I246" s="9"/>
      <c r="J246" s="9"/>
      <c r="K246" s="9"/>
      <c r="L246" s="9"/>
    </row>
    <row r="247" spans="3:12" x14ac:dyDescent="0.2">
      <c r="C247" s="9"/>
      <c r="D247" s="9"/>
      <c r="E247" s="9"/>
      <c r="F247" s="9"/>
      <c r="G247" s="9"/>
      <c r="H247" s="9"/>
      <c r="I247" s="9"/>
      <c r="J247" s="9"/>
      <c r="K247" s="9"/>
      <c r="L247" s="9"/>
    </row>
    <row r="248" spans="3:12" x14ac:dyDescent="0.2">
      <c r="C248" s="9"/>
      <c r="D248" s="9"/>
      <c r="E248" s="9"/>
      <c r="F248" s="9"/>
      <c r="G248" s="9"/>
      <c r="H248" s="9"/>
      <c r="I248" s="9"/>
      <c r="J248" s="9"/>
      <c r="K248" s="9"/>
      <c r="L248" s="9"/>
    </row>
    <row r="249" spans="3:12" x14ac:dyDescent="0.2">
      <c r="C249" s="9"/>
      <c r="D249" s="9"/>
      <c r="E249" s="9"/>
      <c r="F249" s="9"/>
      <c r="G249" s="9"/>
      <c r="H249" s="9"/>
      <c r="I249" s="9"/>
      <c r="J249" s="9"/>
      <c r="K249" s="9"/>
      <c r="L249" s="9"/>
    </row>
    <row r="250" spans="3:12" x14ac:dyDescent="0.2">
      <c r="C250" s="9"/>
      <c r="D250" s="9"/>
      <c r="E250" s="9"/>
      <c r="F250" s="9"/>
      <c r="G250" s="9"/>
      <c r="H250" s="9"/>
      <c r="I250" s="9"/>
      <c r="J250" s="9"/>
      <c r="K250" s="9"/>
      <c r="L250" s="9"/>
    </row>
    <row r="251" spans="3:12" x14ac:dyDescent="0.2">
      <c r="C251" s="9"/>
      <c r="D251" s="9"/>
      <c r="E251" s="9"/>
      <c r="F251" s="9"/>
      <c r="G251" s="9"/>
      <c r="H251" s="9"/>
      <c r="I251" s="9"/>
      <c r="J251" s="9"/>
      <c r="K251" s="9"/>
      <c r="L251" s="9"/>
    </row>
    <row r="252" spans="3:12" x14ac:dyDescent="0.2">
      <c r="C252" s="9"/>
      <c r="D252" s="9"/>
      <c r="E252" s="9"/>
      <c r="F252" s="9"/>
      <c r="G252" s="9"/>
      <c r="H252" s="9"/>
      <c r="I252" s="9"/>
      <c r="J252" s="9"/>
      <c r="K252" s="9"/>
      <c r="L252" s="9"/>
    </row>
    <row r="253" spans="3:12" x14ac:dyDescent="0.2">
      <c r="C253" s="9"/>
      <c r="D253" s="9"/>
      <c r="E253" s="9"/>
      <c r="F253" s="9"/>
      <c r="G253" s="9"/>
      <c r="H253" s="9"/>
      <c r="I253" s="9"/>
      <c r="J253" s="9"/>
      <c r="K253" s="9"/>
      <c r="L253" s="9"/>
    </row>
    <row r="254" spans="3:12" x14ac:dyDescent="0.2">
      <c r="C254" s="9"/>
      <c r="D254" s="9"/>
      <c r="E254" s="9"/>
      <c r="F254" s="9"/>
      <c r="G254" s="9"/>
      <c r="H254" s="9"/>
      <c r="I254" s="9"/>
      <c r="J254" s="9"/>
      <c r="K254" s="9"/>
      <c r="L254" s="9"/>
    </row>
    <row r="255" spans="3:12" x14ac:dyDescent="0.2">
      <c r="C255" s="9"/>
      <c r="D255" s="9"/>
      <c r="E255" s="9"/>
      <c r="F255" s="9"/>
      <c r="G255" s="9"/>
      <c r="H255" s="9"/>
      <c r="I255" s="9"/>
      <c r="J255" s="9"/>
      <c r="K255" s="9"/>
      <c r="L255" s="9"/>
    </row>
    <row r="256" spans="3:12" x14ac:dyDescent="0.2">
      <c r="C256" s="9"/>
      <c r="D256" s="9"/>
      <c r="E256" s="9"/>
      <c r="F256" s="9"/>
      <c r="G256" s="9"/>
      <c r="H256" s="9"/>
      <c r="I256" s="9"/>
      <c r="J256" s="9"/>
      <c r="K256" s="9"/>
      <c r="L256" s="9"/>
    </row>
    <row r="257" spans="3:12" x14ac:dyDescent="0.2">
      <c r="C257" s="9"/>
      <c r="D257" s="9"/>
      <c r="E257" s="9"/>
      <c r="F257" s="9"/>
      <c r="G257" s="9"/>
      <c r="H257" s="9"/>
      <c r="I257" s="9"/>
      <c r="J257" s="9"/>
      <c r="K257" s="9"/>
      <c r="L257" s="9"/>
    </row>
    <row r="258" spans="3:12" x14ac:dyDescent="0.2">
      <c r="C258" s="9"/>
      <c r="D258" s="9"/>
      <c r="E258" s="9"/>
      <c r="F258" s="9"/>
      <c r="G258" s="9"/>
      <c r="H258" s="9"/>
      <c r="I258" s="9"/>
      <c r="J258" s="9"/>
      <c r="K258" s="9"/>
      <c r="L258" s="9"/>
    </row>
    <row r="259" spans="3:12" x14ac:dyDescent="0.2">
      <c r="C259" s="9"/>
      <c r="D259" s="9"/>
      <c r="E259" s="9"/>
      <c r="F259" s="9"/>
      <c r="G259" s="9"/>
      <c r="H259" s="9"/>
      <c r="I259" s="9"/>
      <c r="J259" s="9"/>
      <c r="K259" s="9"/>
      <c r="L259" s="9"/>
    </row>
    <row r="260" spans="3:12" x14ac:dyDescent="0.2">
      <c r="C260" s="9"/>
      <c r="D260" s="9"/>
      <c r="E260" s="9"/>
      <c r="F260" s="9"/>
      <c r="G260" s="9"/>
      <c r="H260" s="9"/>
      <c r="I260" s="9"/>
      <c r="J260" s="9"/>
      <c r="K260" s="9"/>
      <c r="L260" s="9"/>
    </row>
    <row r="261" spans="3:12" x14ac:dyDescent="0.2">
      <c r="C261" s="9"/>
      <c r="D261" s="9"/>
      <c r="E261" s="9"/>
      <c r="F261" s="9"/>
      <c r="G261" s="9"/>
      <c r="H261" s="9"/>
      <c r="I261" s="9"/>
      <c r="J261" s="9"/>
      <c r="K261" s="9"/>
      <c r="L261" s="9"/>
    </row>
    <row r="262" spans="3:12" x14ac:dyDescent="0.2">
      <c r="C262" s="9"/>
      <c r="D262" s="9"/>
      <c r="E262" s="9"/>
      <c r="F262" s="9"/>
      <c r="G262" s="9"/>
      <c r="H262" s="9"/>
      <c r="I262" s="9"/>
      <c r="J262" s="9"/>
      <c r="K262" s="9"/>
      <c r="L262" s="9"/>
    </row>
    <row r="263" spans="3:12" x14ac:dyDescent="0.2">
      <c r="C263" s="9"/>
      <c r="D263" s="9"/>
      <c r="E263" s="9"/>
      <c r="F263" s="9"/>
      <c r="G263" s="9"/>
      <c r="H263" s="9"/>
      <c r="I263" s="9"/>
      <c r="J263" s="9"/>
      <c r="K263" s="9"/>
      <c r="L263" s="9"/>
    </row>
    <row r="264" spans="3:12" x14ac:dyDescent="0.2">
      <c r="C264" s="9"/>
      <c r="D264" s="9"/>
      <c r="E264" s="9"/>
      <c r="F264" s="9"/>
      <c r="G264" s="9"/>
      <c r="H264" s="9"/>
      <c r="I264" s="9"/>
      <c r="J264" s="9"/>
      <c r="K264" s="9"/>
      <c r="L264" s="9"/>
    </row>
    <row r="265" spans="3:12" x14ac:dyDescent="0.2">
      <c r="C265" s="9"/>
      <c r="D265" s="9"/>
      <c r="E265" s="9"/>
      <c r="F265" s="9"/>
      <c r="G265" s="9"/>
      <c r="H265" s="9"/>
      <c r="I265" s="9"/>
      <c r="J265" s="9"/>
      <c r="K265" s="9"/>
      <c r="L265" s="9"/>
    </row>
    <row r="266" spans="3:12" x14ac:dyDescent="0.2">
      <c r="C266" s="9"/>
      <c r="D266" s="9"/>
      <c r="E266" s="9"/>
      <c r="F266" s="9"/>
      <c r="G266" s="9"/>
      <c r="H266" s="9"/>
      <c r="I266" s="9"/>
      <c r="J266" s="9"/>
      <c r="K266" s="9"/>
      <c r="L266" s="9"/>
    </row>
    <row r="267" spans="3:12" x14ac:dyDescent="0.2">
      <c r="C267" s="9"/>
      <c r="D267" s="9"/>
      <c r="E267" s="9"/>
      <c r="F267" s="9"/>
      <c r="G267" s="9"/>
      <c r="H267" s="9"/>
      <c r="I267" s="9"/>
      <c r="J267" s="9"/>
      <c r="K267" s="9"/>
      <c r="L267" s="9"/>
    </row>
    <row r="268" spans="3:12" x14ac:dyDescent="0.2">
      <c r="C268" s="9"/>
      <c r="D268" s="9"/>
      <c r="E268" s="9"/>
      <c r="F268" s="9"/>
      <c r="G268" s="9"/>
      <c r="H268" s="9"/>
      <c r="I268" s="9"/>
      <c r="J268" s="9"/>
      <c r="K268" s="9"/>
      <c r="L268" s="9"/>
    </row>
    <row r="269" spans="3:12" x14ac:dyDescent="0.2">
      <c r="C269" s="9"/>
      <c r="D269" s="9"/>
      <c r="E269" s="9"/>
      <c r="F269" s="9"/>
      <c r="G269" s="9"/>
      <c r="H269" s="9"/>
      <c r="I269" s="9"/>
      <c r="J269" s="9"/>
      <c r="K269" s="9"/>
      <c r="L269" s="9"/>
    </row>
    <row r="270" spans="3:12" x14ac:dyDescent="0.2">
      <c r="C270" s="9"/>
      <c r="D270" s="9"/>
      <c r="E270" s="9"/>
      <c r="F270" s="9"/>
      <c r="G270" s="9"/>
      <c r="H270" s="9"/>
      <c r="I270" s="9"/>
      <c r="J270" s="9"/>
      <c r="K270" s="9"/>
      <c r="L270" s="9"/>
    </row>
    <row r="271" spans="3:12" x14ac:dyDescent="0.2">
      <c r="C271" s="9"/>
      <c r="D271" s="9"/>
      <c r="E271" s="9"/>
      <c r="F271" s="9"/>
      <c r="G271" s="9"/>
      <c r="H271" s="9"/>
      <c r="I271" s="9"/>
      <c r="J271" s="9"/>
      <c r="K271" s="9"/>
      <c r="L271" s="9"/>
    </row>
    <row r="272" spans="3:12" x14ac:dyDescent="0.2">
      <c r="C272" s="9"/>
      <c r="D272" s="9"/>
      <c r="E272" s="9"/>
      <c r="F272" s="9"/>
      <c r="G272" s="9"/>
      <c r="H272" s="9"/>
      <c r="I272" s="9"/>
      <c r="J272" s="9"/>
      <c r="K272" s="9"/>
      <c r="L272" s="9"/>
    </row>
    <row r="273" spans="3:12" x14ac:dyDescent="0.2">
      <c r="C273" s="9"/>
      <c r="D273" s="9"/>
      <c r="E273" s="9"/>
      <c r="F273" s="9"/>
      <c r="G273" s="9"/>
      <c r="H273" s="9"/>
      <c r="I273" s="9"/>
      <c r="J273" s="9"/>
      <c r="K273" s="9"/>
      <c r="L273" s="9"/>
    </row>
    <row r="274" spans="3:12" x14ac:dyDescent="0.2">
      <c r="C274" s="9"/>
      <c r="D274" s="9"/>
      <c r="E274" s="9"/>
      <c r="F274" s="9"/>
      <c r="G274" s="9"/>
      <c r="H274" s="9"/>
      <c r="I274" s="9"/>
      <c r="J274" s="9"/>
      <c r="K274" s="9"/>
      <c r="L274" s="9"/>
    </row>
    <row r="275" spans="3:12" x14ac:dyDescent="0.2">
      <c r="C275" s="9"/>
      <c r="D275" s="9"/>
      <c r="E275" s="9"/>
      <c r="F275" s="9"/>
      <c r="G275" s="9"/>
      <c r="H275" s="9"/>
      <c r="I275" s="9"/>
      <c r="J275" s="9"/>
      <c r="K275" s="9"/>
      <c r="L275" s="9"/>
    </row>
    <row r="276" spans="3:12" x14ac:dyDescent="0.2">
      <c r="C276" s="9"/>
      <c r="D276" s="9"/>
      <c r="E276" s="9"/>
      <c r="F276" s="9"/>
      <c r="G276" s="9"/>
      <c r="H276" s="9"/>
      <c r="I276" s="9"/>
      <c r="J276" s="9"/>
      <c r="K276" s="9"/>
      <c r="L276" s="9"/>
    </row>
    <row r="277" spans="3:12" x14ac:dyDescent="0.2">
      <c r="C277" s="9"/>
      <c r="D277" s="9"/>
      <c r="E277" s="9"/>
      <c r="F277" s="9"/>
      <c r="G277" s="9"/>
      <c r="H277" s="9"/>
      <c r="I277" s="9"/>
      <c r="J277" s="9"/>
      <c r="K277" s="9"/>
      <c r="L277" s="9"/>
    </row>
    <row r="278" spans="3:12" x14ac:dyDescent="0.2">
      <c r="C278" s="9"/>
      <c r="D278" s="9"/>
      <c r="E278" s="9"/>
      <c r="F278" s="9"/>
      <c r="G278" s="9"/>
      <c r="H278" s="9"/>
      <c r="I278" s="9"/>
      <c r="J278" s="9"/>
      <c r="K278" s="9"/>
      <c r="L278" s="9"/>
    </row>
    <row r="279" spans="3:12" x14ac:dyDescent="0.2">
      <c r="C279" s="9"/>
      <c r="D279" s="9"/>
      <c r="E279" s="9"/>
      <c r="F279" s="9"/>
      <c r="G279" s="9"/>
      <c r="H279" s="9"/>
      <c r="I279" s="9"/>
      <c r="J279" s="9"/>
      <c r="K279" s="9"/>
      <c r="L279" s="9"/>
    </row>
    <row r="280" spans="3:12" x14ac:dyDescent="0.2">
      <c r="C280" s="9"/>
      <c r="D280" s="9"/>
      <c r="E280" s="9"/>
      <c r="F280" s="9"/>
      <c r="G280" s="9"/>
      <c r="H280" s="9"/>
      <c r="I280" s="9"/>
      <c r="J280" s="9"/>
      <c r="K280" s="9"/>
      <c r="L280" s="9"/>
    </row>
    <row r="281" spans="3:12" x14ac:dyDescent="0.2">
      <c r="C281" s="9"/>
      <c r="D281" s="9"/>
      <c r="E281" s="9"/>
      <c r="F281" s="9"/>
      <c r="G281" s="9"/>
      <c r="H281" s="9"/>
      <c r="I281" s="9"/>
      <c r="J281" s="9"/>
      <c r="K281" s="9"/>
      <c r="L281" s="9"/>
    </row>
    <row r="282" spans="3:12" x14ac:dyDescent="0.2">
      <c r="C282" s="9"/>
      <c r="D282" s="9"/>
      <c r="E282" s="9"/>
      <c r="F282" s="9"/>
      <c r="G282" s="9"/>
      <c r="H282" s="9"/>
      <c r="I282" s="9"/>
      <c r="J282" s="9"/>
      <c r="K282" s="9"/>
      <c r="L282" s="9"/>
    </row>
    <row r="283" spans="3:12" x14ac:dyDescent="0.2">
      <c r="C283" s="9"/>
      <c r="D283" s="9"/>
      <c r="E283" s="9"/>
      <c r="F283" s="9"/>
      <c r="G283" s="9"/>
      <c r="H283" s="9"/>
      <c r="I283" s="9"/>
      <c r="J283" s="9"/>
      <c r="K283" s="9"/>
      <c r="L283" s="9"/>
    </row>
    <row r="284" spans="3:12" x14ac:dyDescent="0.2">
      <c r="C284" s="9"/>
      <c r="D284" s="9"/>
      <c r="E284" s="9"/>
      <c r="F284" s="9"/>
      <c r="G284" s="9"/>
      <c r="H284" s="9"/>
      <c r="I284" s="9"/>
      <c r="J284" s="9"/>
      <c r="K284" s="9"/>
      <c r="L284" s="9"/>
    </row>
    <row r="285" spans="3:12" x14ac:dyDescent="0.2">
      <c r="C285" s="9"/>
      <c r="D285" s="9"/>
      <c r="E285" s="9"/>
      <c r="F285" s="9"/>
      <c r="G285" s="9"/>
      <c r="H285" s="9"/>
      <c r="I285" s="9"/>
      <c r="J285" s="9"/>
      <c r="K285" s="9"/>
      <c r="L285" s="9"/>
    </row>
    <row r="286" spans="3:12" x14ac:dyDescent="0.2">
      <c r="C286" s="9"/>
      <c r="D286" s="9"/>
      <c r="E286" s="9"/>
      <c r="F286" s="9"/>
      <c r="G286" s="9"/>
      <c r="H286" s="9"/>
      <c r="I286" s="9"/>
      <c r="J286" s="9"/>
      <c r="K286" s="9"/>
      <c r="L286" s="9"/>
    </row>
    <row r="287" spans="3:12" x14ac:dyDescent="0.2">
      <c r="C287" s="9"/>
      <c r="D287" s="9"/>
      <c r="E287" s="9"/>
      <c r="F287" s="9"/>
      <c r="G287" s="9"/>
      <c r="H287" s="9"/>
      <c r="I287" s="9"/>
      <c r="J287" s="9"/>
      <c r="K287" s="9"/>
      <c r="L287" s="9"/>
    </row>
    <row r="288" spans="3:12" x14ac:dyDescent="0.2">
      <c r="C288" s="9"/>
      <c r="D288" s="9"/>
      <c r="E288" s="9"/>
      <c r="F288" s="9"/>
      <c r="G288" s="9"/>
      <c r="H288" s="9"/>
      <c r="I288" s="9"/>
      <c r="J288" s="9"/>
      <c r="K288" s="9"/>
      <c r="L288" s="9"/>
    </row>
    <row r="289" spans="3:12" x14ac:dyDescent="0.2">
      <c r="C289" s="9"/>
      <c r="D289" s="9"/>
      <c r="E289" s="9"/>
      <c r="F289" s="9"/>
      <c r="G289" s="9"/>
      <c r="H289" s="9"/>
      <c r="I289" s="9"/>
      <c r="J289" s="9"/>
      <c r="K289" s="9"/>
      <c r="L289" s="9"/>
    </row>
    <row r="290" spans="3:12" x14ac:dyDescent="0.2">
      <c r="C290" s="9"/>
      <c r="D290" s="9"/>
      <c r="E290" s="9"/>
      <c r="F290" s="9"/>
      <c r="G290" s="9"/>
      <c r="H290" s="9"/>
      <c r="I290" s="9"/>
      <c r="J290" s="9"/>
      <c r="K290" s="9"/>
      <c r="L290" s="9"/>
    </row>
    <row r="291" spans="3:12" x14ac:dyDescent="0.2">
      <c r="C291" s="9"/>
      <c r="D291" s="9"/>
      <c r="E291" s="9"/>
      <c r="F291" s="9"/>
      <c r="G291" s="9"/>
      <c r="H291" s="9"/>
      <c r="I291" s="9"/>
      <c r="J291" s="9"/>
      <c r="K291" s="9"/>
      <c r="L291" s="9"/>
    </row>
    <row r="292" spans="3:12" x14ac:dyDescent="0.2">
      <c r="C292" s="9"/>
      <c r="D292" s="9"/>
      <c r="E292" s="9"/>
      <c r="F292" s="9"/>
      <c r="G292" s="9"/>
      <c r="H292" s="9"/>
      <c r="I292" s="9"/>
      <c r="J292" s="9"/>
      <c r="K292" s="9"/>
      <c r="L292" s="9"/>
    </row>
    <row r="293" spans="3:12" x14ac:dyDescent="0.2">
      <c r="C293" s="9"/>
      <c r="D293" s="9"/>
      <c r="E293" s="9"/>
      <c r="F293" s="9"/>
      <c r="G293" s="9"/>
      <c r="H293" s="9"/>
      <c r="I293" s="9"/>
      <c r="J293" s="9"/>
      <c r="K293" s="9"/>
      <c r="L293" s="9"/>
    </row>
    <row r="294" spans="3:12" x14ac:dyDescent="0.2">
      <c r="C294" s="9"/>
      <c r="D294" s="9"/>
      <c r="E294" s="9"/>
      <c r="F294" s="9"/>
      <c r="G294" s="9"/>
      <c r="H294" s="9"/>
      <c r="I294" s="9"/>
      <c r="J294" s="9"/>
      <c r="K294" s="9"/>
      <c r="L294" s="9"/>
    </row>
    <row r="295" spans="3:12" x14ac:dyDescent="0.2">
      <c r="C295" s="9"/>
      <c r="D295" s="9"/>
      <c r="E295" s="9"/>
      <c r="F295" s="9"/>
      <c r="G295" s="9"/>
      <c r="H295" s="9"/>
      <c r="I295" s="9"/>
      <c r="J295" s="9"/>
      <c r="K295" s="9"/>
      <c r="L295" s="9"/>
    </row>
    <row r="296" spans="3:12" x14ac:dyDescent="0.2">
      <c r="C296" s="9"/>
      <c r="D296" s="9"/>
      <c r="E296" s="9"/>
      <c r="F296" s="9"/>
      <c r="G296" s="9"/>
      <c r="H296" s="9"/>
      <c r="I296" s="9"/>
      <c r="J296" s="9"/>
      <c r="K296" s="9"/>
      <c r="L296" s="9"/>
    </row>
    <row r="297" spans="3:12" x14ac:dyDescent="0.2">
      <c r="C297" s="9"/>
      <c r="D297" s="9"/>
      <c r="E297" s="9"/>
      <c r="F297" s="9"/>
      <c r="G297" s="9"/>
      <c r="H297" s="9"/>
      <c r="I297" s="9"/>
      <c r="J297" s="9"/>
      <c r="K297" s="9"/>
      <c r="L297" s="9"/>
    </row>
    <row r="298" spans="3:12" x14ac:dyDescent="0.2">
      <c r="C298" s="9"/>
      <c r="D298" s="9"/>
      <c r="E298" s="9"/>
      <c r="F298" s="9"/>
      <c r="G298" s="9"/>
      <c r="H298" s="9"/>
      <c r="I298" s="9"/>
      <c r="J298" s="9"/>
      <c r="K298" s="9"/>
      <c r="L298" s="9"/>
    </row>
    <row r="299" spans="3:12" x14ac:dyDescent="0.2">
      <c r="C299" s="9"/>
      <c r="D299" s="9"/>
      <c r="E299" s="9"/>
      <c r="F299" s="9"/>
      <c r="G299" s="9"/>
      <c r="H299" s="9"/>
      <c r="I299" s="9"/>
      <c r="J299" s="9"/>
      <c r="K299" s="9"/>
      <c r="L299" s="9"/>
    </row>
    <row r="300" spans="3:12" x14ac:dyDescent="0.2">
      <c r="C300" s="9"/>
      <c r="D300" s="9"/>
      <c r="E300" s="9"/>
      <c r="F300" s="9"/>
      <c r="G300" s="9"/>
      <c r="H300" s="9"/>
      <c r="I300" s="9"/>
      <c r="J300" s="9"/>
      <c r="K300" s="9"/>
      <c r="L300" s="9"/>
    </row>
    <row r="301" spans="3:12" x14ac:dyDescent="0.2">
      <c r="C301" s="9"/>
      <c r="D301" s="9"/>
      <c r="E301" s="9"/>
      <c r="F301" s="9"/>
      <c r="G301" s="9"/>
      <c r="H301" s="9"/>
      <c r="I301" s="9"/>
      <c r="J301" s="9"/>
      <c r="K301" s="9"/>
      <c r="L301" s="9"/>
    </row>
    <row r="302" spans="3:12" x14ac:dyDescent="0.2">
      <c r="C302" s="9"/>
      <c r="D302" s="9"/>
      <c r="E302" s="9"/>
      <c r="F302" s="9"/>
      <c r="G302" s="9"/>
      <c r="H302" s="9"/>
      <c r="I302" s="9"/>
      <c r="J302" s="9"/>
      <c r="K302" s="9"/>
      <c r="L302" s="9"/>
    </row>
    <row r="303" spans="3:12" x14ac:dyDescent="0.2">
      <c r="C303" s="9"/>
      <c r="D303" s="9"/>
      <c r="E303" s="9"/>
      <c r="F303" s="9"/>
      <c r="G303" s="9"/>
      <c r="H303" s="9"/>
      <c r="I303" s="9"/>
      <c r="J303" s="9"/>
      <c r="K303" s="9"/>
      <c r="L303" s="9"/>
    </row>
    <row r="304" spans="3:12" x14ac:dyDescent="0.2">
      <c r="C304" s="9"/>
      <c r="D304" s="9"/>
      <c r="E304" s="9"/>
      <c r="F304" s="9"/>
      <c r="G304" s="9"/>
      <c r="H304" s="9"/>
      <c r="I304" s="9"/>
      <c r="J304" s="9"/>
      <c r="K304" s="9"/>
      <c r="L304" s="9"/>
    </row>
    <row r="305" spans="3:12" x14ac:dyDescent="0.2">
      <c r="C305" s="9"/>
      <c r="D305" s="9"/>
      <c r="E305" s="9"/>
      <c r="F305" s="9"/>
      <c r="G305" s="9"/>
      <c r="H305" s="9"/>
      <c r="I305" s="9"/>
      <c r="J305" s="9"/>
      <c r="K305" s="9"/>
      <c r="L305" s="9"/>
    </row>
    <row r="306" spans="3:12" x14ac:dyDescent="0.2">
      <c r="C306" s="9"/>
      <c r="D306" s="9"/>
      <c r="E306" s="9"/>
      <c r="F306" s="9"/>
      <c r="G306" s="9"/>
      <c r="H306" s="9"/>
      <c r="I306" s="9"/>
      <c r="J306" s="9"/>
      <c r="K306" s="9"/>
      <c r="L306" s="9"/>
    </row>
    <row r="307" spans="3:12" x14ac:dyDescent="0.2">
      <c r="C307" s="9"/>
      <c r="D307" s="9"/>
      <c r="E307" s="9"/>
      <c r="F307" s="9"/>
      <c r="G307" s="9"/>
      <c r="H307" s="9"/>
      <c r="I307" s="9"/>
      <c r="J307" s="9"/>
      <c r="K307" s="9"/>
      <c r="L307" s="9"/>
    </row>
    <row r="308" spans="3:12" x14ac:dyDescent="0.2">
      <c r="C308" s="9"/>
      <c r="D308" s="9"/>
      <c r="E308" s="9"/>
      <c r="F308" s="9"/>
      <c r="G308" s="9"/>
      <c r="H308" s="9"/>
      <c r="I308" s="9"/>
      <c r="J308" s="9"/>
      <c r="K308" s="9"/>
      <c r="L308" s="9"/>
    </row>
    <row r="309" spans="3:12" x14ac:dyDescent="0.2">
      <c r="C309" s="9"/>
      <c r="D309" s="9"/>
      <c r="E309" s="9"/>
      <c r="F309" s="9"/>
      <c r="G309" s="9"/>
      <c r="H309" s="9"/>
      <c r="I309" s="9"/>
      <c r="J309" s="9"/>
      <c r="K309" s="9"/>
      <c r="L309" s="9"/>
    </row>
    <row r="310" spans="3:12" x14ac:dyDescent="0.2">
      <c r="C310" s="9"/>
      <c r="D310" s="9"/>
      <c r="E310" s="9"/>
      <c r="F310" s="9"/>
      <c r="G310" s="9"/>
      <c r="H310" s="9"/>
      <c r="I310" s="9"/>
      <c r="J310" s="9"/>
      <c r="K310" s="9"/>
      <c r="L310" s="9"/>
    </row>
    <row r="311" spans="3:12" x14ac:dyDescent="0.2">
      <c r="C311" s="9"/>
      <c r="D311" s="9"/>
      <c r="E311" s="9"/>
      <c r="F311" s="9"/>
      <c r="G311" s="9"/>
      <c r="H311" s="9"/>
      <c r="I311" s="9"/>
      <c r="J311" s="9"/>
      <c r="K311" s="9"/>
      <c r="L311" s="9"/>
    </row>
    <row r="312" spans="3:12" x14ac:dyDescent="0.2">
      <c r="C312" s="9"/>
      <c r="D312" s="9"/>
      <c r="E312" s="9"/>
      <c r="F312" s="9"/>
      <c r="G312" s="9"/>
      <c r="H312" s="9"/>
      <c r="I312" s="9"/>
      <c r="J312" s="9"/>
      <c r="K312" s="9"/>
      <c r="L312" s="9"/>
    </row>
    <row r="313" spans="3:12" x14ac:dyDescent="0.2">
      <c r="C313" s="9"/>
      <c r="D313" s="9"/>
      <c r="E313" s="9"/>
      <c r="F313" s="9"/>
      <c r="G313" s="9"/>
      <c r="H313" s="9"/>
      <c r="I313" s="9"/>
      <c r="J313" s="9"/>
      <c r="K313" s="9"/>
      <c r="L313" s="9"/>
    </row>
    <row r="314" spans="3:12" x14ac:dyDescent="0.2">
      <c r="C314" s="9"/>
      <c r="D314" s="9"/>
      <c r="E314" s="9"/>
      <c r="F314" s="9"/>
      <c r="G314" s="9"/>
      <c r="H314" s="9"/>
      <c r="I314" s="9"/>
      <c r="J314" s="9"/>
      <c r="K314" s="9"/>
      <c r="L314" s="9"/>
    </row>
    <row r="315" spans="3:12" x14ac:dyDescent="0.2">
      <c r="C315" s="9"/>
      <c r="D315" s="9"/>
      <c r="E315" s="9"/>
      <c r="F315" s="9"/>
      <c r="G315" s="9"/>
      <c r="H315" s="9"/>
      <c r="I315" s="9"/>
      <c r="J315" s="9"/>
      <c r="K315" s="9"/>
      <c r="L315" s="9"/>
    </row>
    <row r="316" spans="3:12" x14ac:dyDescent="0.2">
      <c r="C316" s="9"/>
      <c r="D316" s="9"/>
      <c r="E316" s="9"/>
      <c r="F316" s="9"/>
      <c r="G316" s="9"/>
      <c r="H316" s="9"/>
      <c r="I316" s="9"/>
      <c r="J316" s="9"/>
      <c r="K316" s="9"/>
      <c r="L316" s="9"/>
    </row>
    <row r="317" spans="3:12" x14ac:dyDescent="0.2">
      <c r="C317" s="9"/>
      <c r="D317" s="9"/>
      <c r="E317" s="9"/>
      <c r="F317" s="9"/>
      <c r="G317" s="9"/>
      <c r="H317" s="9"/>
      <c r="I317" s="9"/>
      <c r="J317" s="9"/>
      <c r="K317" s="9"/>
      <c r="L317" s="9"/>
    </row>
    <row r="318" spans="3:12" x14ac:dyDescent="0.2">
      <c r="C318" s="9"/>
      <c r="D318" s="9"/>
      <c r="E318" s="9"/>
      <c r="F318" s="9"/>
      <c r="G318" s="9"/>
      <c r="H318" s="9"/>
      <c r="I318" s="9"/>
      <c r="J318" s="9"/>
      <c r="K318" s="9"/>
      <c r="L318" s="9"/>
    </row>
    <row r="319" spans="3:12" x14ac:dyDescent="0.2">
      <c r="C319" s="9"/>
      <c r="D319" s="9"/>
      <c r="E319" s="9"/>
      <c r="F319" s="9"/>
      <c r="G319" s="9"/>
      <c r="H319" s="9"/>
      <c r="I319" s="9"/>
      <c r="J319" s="9"/>
      <c r="K319" s="9"/>
      <c r="L319" s="9"/>
    </row>
    <row r="320" spans="3:12" x14ac:dyDescent="0.2">
      <c r="C320" s="9"/>
      <c r="D320" s="9"/>
      <c r="E320" s="9"/>
      <c r="F320" s="9"/>
      <c r="G320" s="9"/>
      <c r="H320" s="9"/>
      <c r="I320" s="9"/>
      <c r="J320" s="9"/>
      <c r="K320" s="9"/>
      <c r="L320" s="9"/>
    </row>
    <row r="321" spans="3:12" x14ac:dyDescent="0.2">
      <c r="C321" s="9"/>
      <c r="D321" s="9"/>
      <c r="E321" s="9"/>
      <c r="F321" s="9"/>
      <c r="G321" s="9"/>
      <c r="H321" s="9"/>
      <c r="I321" s="9"/>
      <c r="J321" s="9"/>
      <c r="K321" s="9"/>
      <c r="L321" s="9"/>
    </row>
    <row r="322" spans="3:12" x14ac:dyDescent="0.2">
      <c r="C322" s="9"/>
      <c r="D322" s="9"/>
      <c r="E322" s="9"/>
      <c r="F322" s="9"/>
      <c r="G322" s="9"/>
      <c r="H322" s="9"/>
      <c r="I322" s="9"/>
      <c r="J322" s="9"/>
      <c r="K322" s="9"/>
      <c r="L322" s="9"/>
    </row>
    <row r="323" spans="3:12" x14ac:dyDescent="0.2">
      <c r="C323" s="9"/>
      <c r="D323" s="9"/>
      <c r="E323" s="9"/>
      <c r="F323" s="9"/>
      <c r="G323" s="9"/>
      <c r="H323" s="9"/>
      <c r="I323" s="9"/>
      <c r="J323" s="9"/>
      <c r="K323" s="9"/>
      <c r="L323" s="9"/>
    </row>
    <row r="324" spans="3:12" x14ac:dyDescent="0.2">
      <c r="C324" s="9"/>
      <c r="D324" s="9"/>
      <c r="E324" s="9"/>
      <c r="F324" s="9"/>
      <c r="G324" s="9"/>
      <c r="H324" s="9"/>
      <c r="I324" s="9"/>
      <c r="J324" s="9"/>
      <c r="K324" s="9"/>
      <c r="L324" s="9"/>
    </row>
    <row r="325" spans="3:12" x14ac:dyDescent="0.2">
      <c r="C325" s="9"/>
      <c r="D325" s="9"/>
      <c r="E325" s="9"/>
      <c r="F325" s="9"/>
      <c r="G325" s="9"/>
      <c r="H325" s="9"/>
      <c r="I325" s="9"/>
      <c r="J325" s="9"/>
      <c r="K325" s="9"/>
      <c r="L325" s="9"/>
    </row>
    <row r="326" spans="3:12" x14ac:dyDescent="0.2">
      <c r="C326" s="9"/>
      <c r="D326" s="9"/>
      <c r="E326" s="9"/>
      <c r="F326" s="9"/>
      <c r="G326" s="9"/>
      <c r="H326" s="9"/>
      <c r="I326" s="9"/>
      <c r="J326" s="9"/>
      <c r="K326" s="9"/>
      <c r="L326" s="9"/>
    </row>
    <row r="327" spans="3:12" x14ac:dyDescent="0.2">
      <c r="C327" s="9"/>
      <c r="D327" s="9"/>
      <c r="E327" s="9"/>
      <c r="F327" s="9"/>
      <c r="G327" s="9"/>
      <c r="H327" s="9"/>
      <c r="I327" s="9"/>
      <c r="J327" s="9"/>
      <c r="K327" s="9"/>
      <c r="L327" s="9"/>
    </row>
    <row r="328" spans="3:12" x14ac:dyDescent="0.2">
      <c r="C328" s="9"/>
      <c r="D328" s="9"/>
      <c r="E328" s="9"/>
      <c r="F328" s="9"/>
      <c r="G328" s="9"/>
      <c r="H328" s="9"/>
      <c r="I328" s="9"/>
      <c r="J328" s="9"/>
      <c r="K328" s="9"/>
      <c r="L328" s="9"/>
    </row>
    <row r="329" spans="3:12" x14ac:dyDescent="0.2">
      <c r="C329" s="9"/>
      <c r="D329" s="9"/>
      <c r="E329" s="9"/>
      <c r="F329" s="9"/>
      <c r="G329" s="9"/>
      <c r="H329" s="9"/>
      <c r="I329" s="9"/>
      <c r="J329" s="9"/>
      <c r="K329" s="9"/>
      <c r="L329" s="9"/>
    </row>
    <row r="330" spans="3:12" x14ac:dyDescent="0.2">
      <c r="C330" s="9"/>
      <c r="D330" s="9"/>
      <c r="E330" s="9"/>
      <c r="F330" s="9"/>
      <c r="G330" s="9"/>
      <c r="H330" s="9"/>
      <c r="I330" s="9"/>
      <c r="J330" s="9"/>
      <c r="K330" s="9"/>
      <c r="L330" s="9"/>
    </row>
    <row r="331" spans="3:12" x14ac:dyDescent="0.2">
      <c r="C331" s="9"/>
      <c r="D331" s="9"/>
      <c r="E331" s="9"/>
      <c r="F331" s="9"/>
      <c r="G331" s="9"/>
      <c r="H331" s="9"/>
      <c r="I331" s="9"/>
      <c r="J331" s="9"/>
      <c r="K331" s="9"/>
      <c r="L331" s="9"/>
    </row>
    <row r="332" spans="3:12" x14ac:dyDescent="0.2">
      <c r="C332" s="9"/>
      <c r="D332" s="9"/>
      <c r="E332" s="9"/>
      <c r="F332" s="9"/>
      <c r="G332" s="9"/>
      <c r="H332" s="9"/>
      <c r="I332" s="9"/>
      <c r="J332" s="9"/>
      <c r="K332" s="9"/>
      <c r="L332" s="9"/>
    </row>
    <row r="333" spans="3:12" x14ac:dyDescent="0.2">
      <c r="C333" s="9"/>
      <c r="D333" s="9"/>
      <c r="E333" s="9"/>
      <c r="F333" s="9"/>
      <c r="G333" s="9"/>
      <c r="H333" s="9"/>
      <c r="I333" s="9"/>
      <c r="J333" s="9"/>
      <c r="K333" s="9"/>
      <c r="L333" s="9"/>
    </row>
    <row r="334" spans="3:12" x14ac:dyDescent="0.2">
      <c r="C334" s="9"/>
      <c r="D334" s="9"/>
      <c r="E334" s="9"/>
      <c r="F334" s="9"/>
      <c r="G334" s="9"/>
      <c r="H334" s="9"/>
      <c r="I334" s="9"/>
      <c r="J334" s="9"/>
      <c r="K334" s="9"/>
      <c r="L334" s="9"/>
    </row>
    <row r="335" spans="3:12" x14ac:dyDescent="0.2">
      <c r="C335" s="9"/>
      <c r="D335" s="9"/>
      <c r="E335" s="9"/>
      <c r="F335" s="9"/>
      <c r="G335" s="9"/>
      <c r="H335" s="9"/>
      <c r="I335" s="9"/>
      <c r="J335" s="9"/>
      <c r="K335" s="9"/>
      <c r="L335" s="9"/>
    </row>
    <row r="336" spans="3:12" x14ac:dyDescent="0.2">
      <c r="C336" s="9"/>
      <c r="D336" s="9"/>
      <c r="E336" s="9"/>
      <c r="F336" s="9"/>
      <c r="G336" s="9"/>
      <c r="H336" s="9"/>
      <c r="I336" s="9"/>
      <c r="J336" s="9"/>
      <c r="K336" s="9"/>
      <c r="L336" s="9"/>
    </row>
    <row r="337" spans="3:12" x14ac:dyDescent="0.2">
      <c r="C337" s="9"/>
      <c r="D337" s="9"/>
      <c r="E337" s="9"/>
      <c r="F337" s="9"/>
      <c r="G337" s="9"/>
      <c r="H337" s="9"/>
      <c r="I337" s="9"/>
      <c r="J337" s="9"/>
      <c r="K337" s="9"/>
      <c r="L337" s="9"/>
    </row>
    <row r="338" spans="3:12" x14ac:dyDescent="0.2">
      <c r="C338" s="9"/>
      <c r="D338" s="9"/>
      <c r="E338" s="9"/>
      <c r="F338" s="9"/>
      <c r="G338" s="9"/>
      <c r="H338" s="9"/>
      <c r="I338" s="9"/>
      <c r="J338" s="9"/>
      <c r="K338" s="9"/>
      <c r="L338" s="9"/>
    </row>
    <row r="339" spans="3:12" x14ac:dyDescent="0.2">
      <c r="C339" s="9"/>
      <c r="D339" s="9"/>
      <c r="E339" s="9"/>
      <c r="F339" s="9"/>
      <c r="G339" s="9"/>
      <c r="H339" s="9"/>
      <c r="I339" s="9"/>
      <c r="J339" s="9"/>
      <c r="K339" s="9"/>
      <c r="L339" s="9"/>
    </row>
    <row r="340" spans="3:12" x14ac:dyDescent="0.2">
      <c r="C340" s="9"/>
      <c r="D340" s="9"/>
      <c r="E340" s="9"/>
      <c r="F340" s="9"/>
      <c r="G340" s="9"/>
      <c r="H340" s="9"/>
      <c r="I340" s="9"/>
      <c r="J340" s="9"/>
      <c r="K340" s="9"/>
      <c r="L340" s="9"/>
    </row>
    <row r="341" spans="3:12" x14ac:dyDescent="0.2">
      <c r="C341" s="9"/>
      <c r="D341" s="9"/>
      <c r="E341" s="9"/>
      <c r="F341" s="9"/>
      <c r="G341" s="9"/>
      <c r="H341" s="9"/>
      <c r="I341" s="9"/>
      <c r="J341" s="9"/>
      <c r="K341" s="9"/>
      <c r="L341" s="9"/>
    </row>
    <row r="342" spans="3:12" x14ac:dyDescent="0.2">
      <c r="C342" s="9"/>
      <c r="D342" s="9"/>
      <c r="E342" s="9"/>
      <c r="F342" s="9"/>
      <c r="G342" s="9"/>
      <c r="H342" s="9"/>
      <c r="I342" s="9"/>
      <c r="J342" s="9"/>
      <c r="K342" s="9"/>
      <c r="L342" s="9"/>
    </row>
    <row r="343" spans="3:12" x14ac:dyDescent="0.2">
      <c r="C343" s="9"/>
      <c r="D343" s="9"/>
      <c r="E343" s="9"/>
      <c r="F343" s="9"/>
      <c r="G343" s="9"/>
      <c r="H343" s="9"/>
      <c r="I343" s="9"/>
      <c r="J343" s="9"/>
      <c r="K343" s="9"/>
      <c r="L343" s="9"/>
    </row>
    <row r="344" spans="3:12" x14ac:dyDescent="0.2">
      <c r="C344" s="9"/>
      <c r="D344" s="9"/>
      <c r="E344" s="9"/>
      <c r="F344" s="9"/>
      <c r="G344" s="9"/>
      <c r="H344" s="9"/>
      <c r="I344" s="9"/>
      <c r="J344" s="9"/>
      <c r="K344" s="9"/>
      <c r="L344" s="9"/>
    </row>
    <row r="345" spans="3:12" x14ac:dyDescent="0.2">
      <c r="C345" s="9"/>
      <c r="D345" s="9"/>
      <c r="E345" s="9"/>
      <c r="F345" s="9"/>
      <c r="G345" s="9"/>
      <c r="H345" s="9"/>
      <c r="I345" s="9"/>
      <c r="J345" s="9"/>
      <c r="K345" s="9"/>
      <c r="L345" s="9"/>
    </row>
    <row r="346" spans="3:12" x14ac:dyDescent="0.2">
      <c r="C346" s="9"/>
      <c r="D346" s="9"/>
      <c r="E346" s="9"/>
      <c r="F346" s="9"/>
      <c r="G346" s="9"/>
      <c r="H346" s="9"/>
      <c r="I346" s="9"/>
      <c r="J346" s="9"/>
      <c r="K346" s="9"/>
      <c r="L346" s="9"/>
    </row>
    <row r="347" spans="3:12" x14ac:dyDescent="0.2">
      <c r="C347" s="9"/>
      <c r="D347" s="9"/>
      <c r="E347" s="9"/>
      <c r="F347" s="9"/>
      <c r="G347" s="9"/>
      <c r="H347" s="9"/>
      <c r="I347" s="9"/>
      <c r="J347" s="9"/>
      <c r="K347" s="9"/>
      <c r="L347" s="9"/>
    </row>
    <row r="348" spans="3:12" x14ac:dyDescent="0.2">
      <c r="C348" s="9"/>
      <c r="D348" s="9"/>
      <c r="E348" s="9"/>
      <c r="F348" s="9"/>
      <c r="G348" s="9"/>
      <c r="H348" s="9"/>
      <c r="I348" s="9"/>
      <c r="J348" s="9"/>
      <c r="K348" s="9"/>
      <c r="L348" s="9"/>
    </row>
    <row r="349" spans="3:12" x14ac:dyDescent="0.2">
      <c r="C349" s="9"/>
      <c r="D349" s="9"/>
      <c r="E349" s="9"/>
      <c r="F349" s="9"/>
      <c r="G349" s="9"/>
      <c r="H349" s="9"/>
      <c r="I349" s="9"/>
      <c r="J349" s="9"/>
      <c r="K349" s="9"/>
      <c r="L349" s="9"/>
    </row>
    <row r="350" spans="3:12" x14ac:dyDescent="0.2">
      <c r="C350" s="9"/>
      <c r="D350" s="9"/>
      <c r="E350" s="9"/>
      <c r="F350" s="9"/>
      <c r="G350" s="9"/>
      <c r="H350" s="9"/>
      <c r="I350" s="9"/>
      <c r="J350" s="9"/>
      <c r="K350" s="9"/>
      <c r="L350" s="9"/>
    </row>
    <row r="351" spans="3:12" x14ac:dyDescent="0.2">
      <c r="C351" s="9"/>
      <c r="D351" s="9"/>
      <c r="E351" s="9"/>
      <c r="F351" s="9"/>
      <c r="G351" s="9"/>
      <c r="H351" s="9"/>
      <c r="I351" s="9"/>
      <c r="J351" s="9"/>
      <c r="K351" s="9"/>
      <c r="L351" s="9"/>
    </row>
    <row r="352" spans="3:12" x14ac:dyDescent="0.2">
      <c r="C352" s="9"/>
      <c r="D352" s="9"/>
      <c r="E352" s="9"/>
      <c r="F352" s="9"/>
      <c r="G352" s="9"/>
      <c r="H352" s="9"/>
      <c r="I352" s="9"/>
      <c r="J352" s="9"/>
      <c r="K352" s="9"/>
      <c r="L352" s="9"/>
    </row>
    <row r="353" spans="3:12" x14ac:dyDescent="0.2">
      <c r="C353" s="9"/>
      <c r="D353" s="9"/>
      <c r="E353" s="9"/>
      <c r="F353" s="9"/>
      <c r="G353" s="9"/>
      <c r="H353" s="9"/>
      <c r="I353" s="9"/>
      <c r="J353" s="9"/>
      <c r="K353" s="9"/>
      <c r="L353" s="9"/>
    </row>
    <row r="354" spans="3:12" x14ac:dyDescent="0.2">
      <c r="C354" s="9"/>
      <c r="D354" s="9"/>
      <c r="E354" s="9"/>
      <c r="F354" s="9"/>
      <c r="G354" s="9"/>
      <c r="H354" s="9"/>
      <c r="I354" s="9"/>
      <c r="J354" s="9"/>
      <c r="K354" s="9"/>
      <c r="L354" s="9"/>
    </row>
    <row r="355" spans="3:12" x14ac:dyDescent="0.2">
      <c r="C355" s="9"/>
      <c r="D355" s="9"/>
      <c r="E355" s="9"/>
      <c r="F355" s="9"/>
      <c r="G355" s="9"/>
      <c r="H355" s="9"/>
      <c r="I355" s="9"/>
      <c r="J355" s="9"/>
      <c r="K355" s="9"/>
      <c r="L355" s="9"/>
    </row>
    <row r="356" spans="3:12" x14ac:dyDescent="0.2">
      <c r="C356" s="9"/>
      <c r="D356" s="9"/>
      <c r="E356" s="9"/>
      <c r="F356" s="9"/>
      <c r="G356" s="9"/>
      <c r="H356" s="9"/>
      <c r="I356" s="9"/>
      <c r="J356" s="9"/>
      <c r="K356" s="9"/>
      <c r="L356" s="9"/>
    </row>
    <row r="357" spans="3:12" x14ac:dyDescent="0.2">
      <c r="C357" s="9"/>
      <c r="D357" s="9"/>
      <c r="E357" s="9"/>
      <c r="F357" s="9"/>
      <c r="G357" s="9"/>
      <c r="H357" s="9"/>
      <c r="I357" s="9"/>
      <c r="J357" s="9"/>
      <c r="K357" s="9"/>
      <c r="L357" s="9"/>
    </row>
    <row r="358" spans="3:12" x14ac:dyDescent="0.2">
      <c r="C358" s="9"/>
      <c r="D358" s="9"/>
      <c r="E358" s="9"/>
      <c r="F358" s="9"/>
      <c r="G358" s="9"/>
      <c r="H358" s="9"/>
      <c r="I358" s="9"/>
      <c r="J358" s="9"/>
      <c r="K358" s="9"/>
      <c r="L358" s="9"/>
    </row>
    <row r="359" spans="3:12" x14ac:dyDescent="0.2">
      <c r="C359" s="9"/>
      <c r="D359" s="9"/>
      <c r="E359" s="9"/>
      <c r="F359" s="9"/>
      <c r="G359" s="9"/>
      <c r="H359" s="9"/>
      <c r="I359" s="9"/>
      <c r="J359" s="9"/>
      <c r="K359" s="9"/>
      <c r="L359" s="9"/>
    </row>
    <row r="360" spans="3:12" x14ac:dyDescent="0.2">
      <c r="C360" s="9"/>
      <c r="D360" s="9"/>
      <c r="E360" s="9"/>
      <c r="F360" s="9"/>
      <c r="G360" s="9"/>
      <c r="H360" s="9"/>
      <c r="I360" s="9"/>
      <c r="J360" s="9"/>
      <c r="K360" s="9"/>
      <c r="L360" s="9"/>
    </row>
    <row r="361" spans="3:12" x14ac:dyDescent="0.2">
      <c r="C361" s="9"/>
      <c r="D361" s="9"/>
      <c r="E361" s="9"/>
      <c r="F361" s="9"/>
      <c r="G361" s="9"/>
      <c r="H361" s="9"/>
      <c r="I361" s="9"/>
      <c r="J361" s="9"/>
      <c r="K361" s="9"/>
      <c r="L361" s="9"/>
    </row>
    <row r="362" spans="3:12" x14ac:dyDescent="0.2">
      <c r="C362" s="9"/>
      <c r="D362" s="9"/>
      <c r="E362" s="9"/>
      <c r="F362" s="9"/>
      <c r="G362" s="9"/>
      <c r="H362" s="9"/>
      <c r="I362" s="9"/>
      <c r="J362" s="9"/>
      <c r="K362" s="9"/>
      <c r="L362" s="9"/>
    </row>
    <row r="363" spans="3:12" x14ac:dyDescent="0.2">
      <c r="C363" s="9"/>
      <c r="D363" s="9"/>
      <c r="E363" s="9"/>
      <c r="F363" s="9"/>
      <c r="G363" s="9"/>
      <c r="H363" s="9"/>
      <c r="I363" s="9"/>
      <c r="J363" s="9"/>
      <c r="K363" s="9"/>
      <c r="L363" s="9"/>
    </row>
    <row r="364" spans="3:12" x14ac:dyDescent="0.2">
      <c r="C364" s="9"/>
      <c r="D364" s="9"/>
      <c r="E364" s="9"/>
      <c r="F364" s="9"/>
      <c r="G364" s="9"/>
      <c r="H364" s="9"/>
      <c r="I364" s="9"/>
      <c r="J364" s="9"/>
      <c r="K364" s="9"/>
      <c r="L364" s="9"/>
    </row>
    <row r="365" spans="3:12" x14ac:dyDescent="0.2">
      <c r="C365" s="9"/>
      <c r="D365" s="9"/>
      <c r="E365" s="9"/>
      <c r="F365" s="9"/>
      <c r="G365" s="9"/>
      <c r="H365" s="9"/>
      <c r="I365" s="9"/>
      <c r="J365" s="9"/>
      <c r="K365" s="9"/>
      <c r="L365" s="9"/>
    </row>
    <row r="366" spans="3:12" x14ac:dyDescent="0.2">
      <c r="C366" s="9"/>
      <c r="D366" s="9"/>
      <c r="E366" s="9"/>
      <c r="F366" s="9"/>
      <c r="G366" s="9"/>
      <c r="H366" s="9"/>
      <c r="I366" s="9"/>
      <c r="J366" s="9"/>
      <c r="K366" s="9"/>
      <c r="L366" s="9"/>
    </row>
    <row r="367" spans="3:12" x14ac:dyDescent="0.2">
      <c r="C367" s="9"/>
      <c r="D367" s="9"/>
      <c r="E367" s="9"/>
      <c r="F367" s="9"/>
      <c r="G367" s="9"/>
      <c r="H367" s="9"/>
      <c r="I367" s="9"/>
      <c r="J367" s="9"/>
      <c r="K367" s="9"/>
      <c r="L367" s="9"/>
    </row>
    <row r="368" spans="3:12" x14ac:dyDescent="0.2">
      <c r="C368" s="9"/>
      <c r="D368" s="9"/>
      <c r="E368" s="9"/>
      <c r="F368" s="9"/>
      <c r="G368" s="9"/>
      <c r="H368" s="9"/>
      <c r="I368" s="9"/>
      <c r="J368" s="9"/>
      <c r="K368" s="9"/>
      <c r="L368" s="9"/>
    </row>
    <row r="369" spans="3:12" x14ac:dyDescent="0.2">
      <c r="C369" s="9"/>
      <c r="D369" s="9"/>
      <c r="E369" s="9"/>
      <c r="F369" s="9"/>
      <c r="G369" s="9"/>
      <c r="H369" s="9"/>
      <c r="I369" s="9"/>
      <c r="J369" s="9"/>
      <c r="K369" s="9"/>
      <c r="L369" s="9"/>
    </row>
    <row r="370" spans="3:12" x14ac:dyDescent="0.2">
      <c r="C370" s="9"/>
      <c r="D370" s="9"/>
      <c r="E370" s="9"/>
      <c r="F370" s="9"/>
      <c r="G370" s="9"/>
      <c r="H370" s="9"/>
      <c r="I370" s="9"/>
      <c r="J370" s="9"/>
      <c r="K370" s="9"/>
      <c r="L370" s="9"/>
    </row>
    <row r="371" spans="3:12" x14ac:dyDescent="0.2">
      <c r="C371" s="9"/>
      <c r="D371" s="9"/>
      <c r="E371" s="9"/>
      <c r="F371" s="9"/>
      <c r="G371" s="9"/>
      <c r="H371" s="9"/>
      <c r="I371" s="9"/>
      <c r="J371" s="9"/>
      <c r="K371" s="9"/>
      <c r="L371" s="9"/>
    </row>
    <row r="372" spans="3:12" x14ac:dyDescent="0.2">
      <c r="C372" s="9"/>
      <c r="D372" s="9"/>
      <c r="E372" s="9"/>
      <c r="F372" s="9"/>
      <c r="G372" s="9"/>
      <c r="H372" s="9"/>
      <c r="I372" s="9"/>
      <c r="J372" s="9"/>
      <c r="K372" s="9"/>
      <c r="L372" s="9"/>
    </row>
    <row r="373" spans="3:12" x14ac:dyDescent="0.2">
      <c r="C373" s="9"/>
      <c r="D373" s="9"/>
      <c r="E373" s="9"/>
      <c r="F373" s="9"/>
      <c r="G373" s="9"/>
      <c r="H373" s="9"/>
      <c r="I373" s="9"/>
      <c r="J373" s="9"/>
      <c r="K373" s="9"/>
      <c r="L373" s="9"/>
    </row>
    <row r="374" spans="3:12" x14ac:dyDescent="0.2">
      <c r="C374" s="9"/>
      <c r="D374" s="9"/>
      <c r="E374" s="9"/>
      <c r="F374" s="9"/>
      <c r="G374" s="9"/>
      <c r="H374" s="9"/>
      <c r="I374" s="9"/>
      <c r="J374" s="9"/>
      <c r="K374" s="9"/>
      <c r="L374" s="9"/>
    </row>
    <row r="375" spans="3:12" x14ac:dyDescent="0.2">
      <c r="C375" s="9"/>
      <c r="D375" s="9"/>
      <c r="E375" s="9"/>
      <c r="F375" s="9"/>
      <c r="G375" s="9"/>
      <c r="H375" s="9"/>
      <c r="I375" s="9"/>
      <c r="J375" s="9"/>
      <c r="K375" s="9"/>
      <c r="L375" s="9"/>
    </row>
    <row r="376" spans="3:12" x14ac:dyDescent="0.2">
      <c r="C376" s="9"/>
      <c r="D376" s="9"/>
      <c r="E376" s="9"/>
      <c r="F376" s="9"/>
      <c r="G376" s="9"/>
      <c r="H376" s="9"/>
      <c r="I376" s="9"/>
      <c r="J376" s="9"/>
      <c r="K376" s="9"/>
      <c r="L376" s="9"/>
    </row>
    <row r="377" spans="3:12" x14ac:dyDescent="0.2">
      <c r="C377" s="9"/>
      <c r="D377" s="9"/>
      <c r="E377" s="9"/>
      <c r="F377" s="9"/>
      <c r="G377" s="9"/>
      <c r="H377" s="9"/>
      <c r="I377" s="9"/>
      <c r="J377" s="9"/>
      <c r="K377" s="9"/>
      <c r="L377" s="9"/>
    </row>
    <row r="378" spans="3:12" x14ac:dyDescent="0.2">
      <c r="C378" s="9"/>
      <c r="D378" s="9"/>
      <c r="E378" s="9"/>
      <c r="F378" s="9"/>
      <c r="G378" s="9"/>
      <c r="H378" s="9"/>
      <c r="I378" s="9"/>
      <c r="J378" s="9"/>
      <c r="K378" s="9"/>
      <c r="L378" s="9"/>
    </row>
    <row r="379" spans="3:12" x14ac:dyDescent="0.2">
      <c r="C379" s="9"/>
      <c r="D379" s="9"/>
      <c r="E379" s="9"/>
      <c r="F379" s="9"/>
      <c r="G379" s="9"/>
      <c r="H379" s="9"/>
      <c r="I379" s="9"/>
      <c r="J379" s="9"/>
      <c r="K379" s="9"/>
      <c r="L379" s="9"/>
    </row>
    <row r="380" spans="3:12" x14ac:dyDescent="0.2">
      <c r="C380" s="9"/>
      <c r="D380" s="9"/>
      <c r="E380" s="9"/>
      <c r="F380" s="9"/>
      <c r="G380" s="9"/>
      <c r="H380" s="9"/>
      <c r="I380" s="9"/>
      <c r="J380" s="9"/>
      <c r="K380" s="9"/>
      <c r="L380" s="9"/>
    </row>
    <row r="381" spans="3:12" x14ac:dyDescent="0.2">
      <c r="C381" s="9"/>
      <c r="D381" s="9"/>
      <c r="E381" s="9"/>
      <c r="F381" s="9"/>
      <c r="G381" s="9"/>
      <c r="H381" s="9"/>
      <c r="I381" s="9"/>
      <c r="J381" s="9"/>
      <c r="K381" s="9"/>
      <c r="L381" s="9"/>
    </row>
    <row r="382" spans="3:12" x14ac:dyDescent="0.2">
      <c r="C382" s="9"/>
      <c r="D382" s="9"/>
      <c r="E382" s="9"/>
      <c r="F382" s="9"/>
      <c r="G382" s="9"/>
      <c r="H382" s="9"/>
      <c r="I382" s="9"/>
      <c r="J382" s="9"/>
      <c r="K382" s="9"/>
      <c r="L382" s="9"/>
    </row>
    <row r="383" spans="3:12" x14ac:dyDescent="0.2">
      <c r="C383" s="9"/>
      <c r="D383" s="9"/>
      <c r="E383" s="9"/>
      <c r="F383" s="9"/>
      <c r="G383" s="9"/>
      <c r="H383" s="9"/>
      <c r="I383" s="9"/>
      <c r="J383" s="9"/>
      <c r="K383" s="9"/>
      <c r="L383" s="9"/>
    </row>
    <row r="384" spans="3:12" x14ac:dyDescent="0.2">
      <c r="C384" s="9"/>
      <c r="D384" s="9"/>
      <c r="E384" s="9"/>
      <c r="F384" s="9"/>
      <c r="G384" s="9"/>
      <c r="H384" s="9"/>
      <c r="I384" s="9"/>
      <c r="J384" s="9"/>
      <c r="K384" s="9"/>
      <c r="L384" s="9"/>
    </row>
    <row r="385" spans="3:12" x14ac:dyDescent="0.2">
      <c r="C385" s="9"/>
      <c r="D385" s="9"/>
      <c r="E385" s="9"/>
      <c r="F385" s="9"/>
      <c r="G385" s="9"/>
      <c r="H385" s="9"/>
      <c r="I385" s="9"/>
      <c r="J385" s="9"/>
      <c r="K385" s="9"/>
      <c r="L385" s="9"/>
    </row>
    <row r="386" spans="3:12" x14ac:dyDescent="0.2">
      <c r="C386" s="9"/>
      <c r="D386" s="9"/>
      <c r="E386" s="9"/>
      <c r="F386" s="9"/>
      <c r="G386" s="9"/>
      <c r="H386" s="9"/>
      <c r="I386" s="9"/>
      <c r="J386" s="9"/>
      <c r="K386" s="9"/>
      <c r="L386" s="9"/>
    </row>
    <row r="387" spans="3:12" x14ac:dyDescent="0.2">
      <c r="C387" s="9"/>
      <c r="D387" s="9"/>
      <c r="E387" s="9"/>
      <c r="F387" s="9"/>
      <c r="G387" s="9"/>
      <c r="H387" s="9"/>
      <c r="I387" s="9"/>
      <c r="J387" s="9"/>
      <c r="K387" s="9"/>
      <c r="L387" s="9"/>
    </row>
    <row r="388" spans="3:12" x14ac:dyDescent="0.2">
      <c r="C388" s="9"/>
      <c r="D388" s="9"/>
      <c r="E388" s="9"/>
      <c r="F388" s="9"/>
      <c r="G388" s="9"/>
      <c r="H388" s="9"/>
      <c r="I388" s="9"/>
      <c r="J388" s="9"/>
      <c r="K388" s="9"/>
      <c r="L388" s="9"/>
    </row>
    <row r="389" spans="3:12" x14ac:dyDescent="0.2">
      <c r="C389" s="9"/>
      <c r="D389" s="9"/>
      <c r="E389" s="9"/>
      <c r="F389" s="9"/>
      <c r="G389" s="9"/>
      <c r="H389" s="9"/>
      <c r="I389" s="9"/>
      <c r="J389" s="9"/>
      <c r="K389" s="9"/>
      <c r="L389" s="9"/>
    </row>
    <row r="390" spans="3:12" x14ac:dyDescent="0.2">
      <c r="C390" s="9"/>
      <c r="D390" s="9"/>
      <c r="E390" s="9"/>
      <c r="F390" s="9"/>
      <c r="G390" s="9"/>
      <c r="H390" s="9"/>
      <c r="I390" s="9"/>
      <c r="J390" s="9"/>
      <c r="K390" s="9"/>
      <c r="L390" s="9"/>
    </row>
    <row r="391" spans="3:12" x14ac:dyDescent="0.2">
      <c r="C391" s="9"/>
      <c r="D391" s="9"/>
      <c r="E391" s="9"/>
      <c r="F391" s="9"/>
      <c r="G391" s="9"/>
      <c r="H391" s="9"/>
      <c r="I391" s="9"/>
      <c r="J391" s="9"/>
      <c r="K391" s="9"/>
      <c r="L391" s="9"/>
    </row>
    <row r="392" spans="3:12" x14ac:dyDescent="0.2">
      <c r="C392" s="9"/>
      <c r="D392" s="9"/>
      <c r="E392" s="9"/>
      <c r="F392" s="9"/>
      <c r="G392" s="9"/>
      <c r="H392" s="9"/>
      <c r="I392" s="9"/>
      <c r="J392" s="9"/>
      <c r="K392" s="9"/>
      <c r="L392" s="9"/>
    </row>
    <row r="393" spans="3:12" x14ac:dyDescent="0.2">
      <c r="C393" s="9"/>
      <c r="D393" s="9"/>
      <c r="E393" s="9"/>
      <c r="F393" s="9"/>
      <c r="G393" s="9"/>
      <c r="H393" s="9"/>
      <c r="I393" s="9"/>
      <c r="J393" s="9"/>
      <c r="K393" s="9"/>
      <c r="L393" s="9"/>
    </row>
    <row r="394" spans="3:12" x14ac:dyDescent="0.2">
      <c r="C394" s="9"/>
      <c r="D394" s="9"/>
      <c r="E394" s="9"/>
      <c r="F394" s="9"/>
      <c r="G394" s="9"/>
      <c r="H394" s="9"/>
      <c r="I394" s="9"/>
      <c r="J394" s="9"/>
      <c r="K394" s="9"/>
      <c r="L394" s="9"/>
    </row>
    <row r="395" spans="3:12" x14ac:dyDescent="0.2">
      <c r="C395" s="9"/>
      <c r="D395" s="9"/>
      <c r="E395" s="9"/>
      <c r="F395" s="9"/>
      <c r="G395" s="9"/>
      <c r="H395" s="9"/>
      <c r="I395" s="9"/>
      <c r="J395" s="9"/>
      <c r="K395" s="9"/>
      <c r="L395" s="9"/>
    </row>
    <row r="396" spans="3:12" x14ac:dyDescent="0.2">
      <c r="C396" s="9"/>
      <c r="D396" s="9"/>
      <c r="E396" s="9"/>
      <c r="F396" s="9"/>
      <c r="G396" s="9"/>
      <c r="H396" s="9"/>
      <c r="I396" s="9"/>
      <c r="J396" s="9"/>
      <c r="K396" s="9"/>
      <c r="L396" s="9"/>
    </row>
    <row r="397" spans="3:12" x14ac:dyDescent="0.2">
      <c r="C397" s="9"/>
      <c r="D397" s="9"/>
      <c r="E397" s="9"/>
      <c r="F397" s="9"/>
      <c r="G397" s="9"/>
      <c r="H397" s="9"/>
      <c r="I397" s="9"/>
      <c r="J397" s="9"/>
      <c r="K397" s="9"/>
      <c r="L397" s="9"/>
    </row>
    <row r="398" spans="3:12" x14ac:dyDescent="0.2">
      <c r="C398" s="9"/>
      <c r="D398" s="9"/>
      <c r="E398" s="9"/>
      <c r="F398" s="9"/>
      <c r="G398" s="9"/>
      <c r="H398" s="9"/>
      <c r="I398" s="9"/>
      <c r="J398" s="9"/>
      <c r="K398" s="9"/>
      <c r="L398" s="9"/>
    </row>
    <row r="399" spans="3:12" x14ac:dyDescent="0.2">
      <c r="C399" s="9"/>
      <c r="D399" s="9"/>
      <c r="E399" s="9"/>
      <c r="F399" s="9"/>
      <c r="G399" s="9"/>
      <c r="H399" s="9"/>
      <c r="I399" s="9"/>
      <c r="J399" s="9"/>
      <c r="K399" s="9"/>
      <c r="L399" s="9"/>
    </row>
    <row r="400" spans="3:12" x14ac:dyDescent="0.2">
      <c r="C400" s="9"/>
      <c r="D400" s="9"/>
      <c r="E400" s="9"/>
      <c r="F400" s="9"/>
      <c r="G400" s="9"/>
      <c r="H400" s="9"/>
      <c r="I400" s="9"/>
      <c r="J400" s="9"/>
      <c r="K400" s="9"/>
      <c r="L400" s="9"/>
    </row>
    <row r="401" spans="3:12" x14ac:dyDescent="0.2">
      <c r="C401" s="9"/>
      <c r="D401" s="9"/>
      <c r="E401" s="9"/>
      <c r="F401" s="9"/>
      <c r="G401" s="9"/>
      <c r="H401" s="9"/>
      <c r="I401" s="9"/>
      <c r="J401" s="9"/>
      <c r="K401" s="9"/>
      <c r="L401" s="9"/>
    </row>
    <row r="402" spans="3:12" x14ac:dyDescent="0.2">
      <c r="C402" s="9"/>
      <c r="D402" s="9"/>
      <c r="E402" s="9"/>
      <c r="F402" s="9"/>
      <c r="G402" s="9"/>
      <c r="H402" s="9"/>
      <c r="I402" s="9"/>
      <c r="J402" s="9"/>
      <c r="K402" s="9"/>
      <c r="L402" s="9"/>
    </row>
    <row r="403" spans="3:12" x14ac:dyDescent="0.2">
      <c r="C403" s="9"/>
      <c r="D403" s="9"/>
      <c r="E403" s="9"/>
      <c r="F403" s="9"/>
      <c r="G403" s="9"/>
      <c r="H403" s="9"/>
      <c r="I403" s="9"/>
      <c r="J403" s="9"/>
      <c r="K403" s="9"/>
      <c r="L403" s="9"/>
    </row>
    <row r="404" spans="3:12" x14ac:dyDescent="0.2">
      <c r="C404" s="9"/>
      <c r="D404" s="9"/>
      <c r="E404" s="9"/>
      <c r="F404" s="9"/>
      <c r="G404" s="9"/>
      <c r="H404" s="9"/>
      <c r="I404" s="9"/>
      <c r="J404" s="9"/>
      <c r="K404" s="9"/>
      <c r="L404" s="9"/>
    </row>
    <row r="405" spans="3:12" x14ac:dyDescent="0.2">
      <c r="C405" s="9"/>
      <c r="D405" s="9"/>
      <c r="E405" s="9"/>
      <c r="F405" s="9"/>
      <c r="G405" s="9"/>
      <c r="H405" s="9"/>
      <c r="I405" s="9"/>
      <c r="J405" s="9"/>
      <c r="K405" s="9"/>
      <c r="L405" s="9"/>
    </row>
  </sheetData>
  <mergeCells count="1">
    <mergeCell ref="D91:E91"/>
  </mergeCells>
  <dataValidations count="8">
    <dataValidation type="list" allowBlank="1" showInputMessage="1" showErrorMessage="1" sqref="D115:G118 G123:G124 D93:E94 D96:E97 E120:F124 D110:G113 D105:G108 C127:F132">
      <formula1>"Yes,No"</formula1>
    </dataValidation>
    <dataValidation type="list" allowBlank="1" showInputMessage="1" showErrorMessage="1" sqref="M8 M10:M29">
      <formula1>"Initial Year Input, Annual Inputs"</formula1>
    </dataValidation>
    <dataValidation type="list" allowBlank="1" showInputMessage="1" showErrorMessage="1" errorTitle="State Depreciation Treatment" error="The single owner workbook does not handle custom depreciation schedules." sqref="B88">
      <formula1>$A$127:$A$132</formula1>
    </dataValidation>
    <dataValidation allowBlank="1" showInputMessage="1" showErrorMessage="1" sqref="V9 AG9 F40:I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B45"/>
    <dataValidation errorTitle="Salvage Value" error="This is a calculated value shown for reference -- it should match the value in SAM. It is not used in the single owner workbook calculations." sqref="B54"/>
    <dataValidation type="custom" showErrorMessage="1" errorTitle="Target Year Error" error="Please enter a target year less than or equal to the analysis period." sqref="B34">
      <formula1>B34&lt;=B38</formula1>
    </dataValidation>
    <dataValidation type="list" allowBlank="1" showInputMessage="1" showErrorMessage="1" errorTitle="Federal Depreciation Treatment" error="The single owner workbook does not handle custom depreciation schedules." sqref="B87">
      <formula1>$A$127:$A$132</formula1>
    </dataValidation>
  </dataValidations>
  <pageMargins left="0.5" right="0.5" top="0.5" bottom="0.75" header="0.3" footer="0.3"/>
  <pageSetup scale="73" pageOrder="overThenDown" orientation="landscape" horizontalDpi="4294967294" r:id="rId1"/>
  <rowBreaks count="1" manualBreakCount="1">
    <brk id="101" max="1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RowHeight="12.75" x14ac:dyDescent="0.2"/>
  <cols>
    <col min="1" max="1" width="41.285156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5" t="s">
        <v>285</v>
      </c>
    </row>
    <row r="2" spans="1:42" x14ac:dyDescent="0.2">
      <c r="A2" s="119"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9" t="s">
        <v>292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293</v>
      </c>
      <c r="B5" s="291"/>
      <c r="C5" s="207">
        <f t="array" ref="C5:AP5">Inputs!C137:AP137</f>
        <v>0</v>
      </c>
      <c r="D5" s="207">
        <v>0</v>
      </c>
      <c r="E5" s="207">
        <v>0</v>
      </c>
      <c r="F5" s="207">
        <v>0</v>
      </c>
      <c r="G5" s="207">
        <v>0</v>
      </c>
      <c r="H5" s="207">
        <v>0</v>
      </c>
      <c r="I5" s="207">
        <v>0</v>
      </c>
      <c r="J5" s="207">
        <v>0</v>
      </c>
      <c r="K5" s="207">
        <v>0</v>
      </c>
      <c r="L5" s="207">
        <v>0</v>
      </c>
      <c r="M5" s="207">
        <v>0</v>
      </c>
      <c r="N5" s="207">
        <v>0</v>
      </c>
      <c r="O5" s="207">
        <v>0</v>
      </c>
      <c r="P5" s="207">
        <v>0</v>
      </c>
      <c r="Q5" s="207">
        <v>0</v>
      </c>
      <c r="R5" s="207">
        <v>0</v>
      </c>
      <c r="S5" s="207">
        <v>0</v>
      </c>
      <c r="T5" s="207">
        <v>0</v>
      </c>
      <c r="U5" s="207">
        <v>0</v>
      </c>
      <c r="V5" s="207">
        <v>0</v>
      </c>
      <c r="W5" s="207">
        <v>0</v>
      </c>
      <c r="X5" s="207">
        <v>0</v>
      </c>
      <c r="Y5" s="207">
        <v>0</v>
      </c>
      <c r="Z5" s="207">
        <v>0</v>
      </c>
      <c r="AA5" s="207">
        <v>0</v>
      </c>
      <c r="AB5" s="207">
        <v>0</v>
      </c>
      <c r="AC5" s="207">
        <v>0</v>
      </c>
      <c r="AD5" s="207">
        <v>0</v>
      </c>
      <c r="AE5" s="207">
        <v>0</v>
      </c>
      <c r="AF5" s="207">
        <v>0</v>
      </c>
      <c r="AG5" s="207">
        <v>0</v>
      </c>
      <c r="AH5" s="207">
        <v>0</v>
      </c>
      <c r="AI5" s="207">
        <v>0</v>
      </c>
      <c r="AJ5" s="207">
        <v>0</v>
      </c>
      <c r="AK5" s="207">
        <v>0</v>
      </c>
      <c r="AL5" s="207">
        <v>0</v>
      </c>
      <c r="AM5" s="207">
        <v>0</v>
      </c>
      <c r="AN5" s="207">
        <v>0</v>
      </c>
      <c r="AO5" s="207">
        <v>0</v>
      </c>
      <c r="AP5" s="207">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9" t="s">
        <v>117</v>
      </c>
      <c r="B7" s="8"/>
      <c r="C7" s="304"/>
      <c r="D7" s="304"/>
      <c r="E7" s="304"/>
      <c r="F7" s="304"/>
      <c r="G7" s="304"/>
      <c r="H7" s="304"/>
      <c r="I7" s="304"/>
      <c r="J7" s="305"/>
      <c r="K7" s="305"/>
      <c r="L7" s="305"/>
      <c r="M7" s="305"/>
      <c r="N7" s="305"/>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row>
    <row r="8" spans="1:42" x14ac:dyDescent="0.2">
      <c r="A8" s="26" t="s">
        <v>23</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24</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10</v>
      </c>
      <c r="C10" s="207">
        <f>C5</f>
        <v>0</v>
      </c>
      <c r="D10" s="207">
        <f t="shared" ref="D10:AP10" si="1">D5</f>
        <v>0</v>
      </c>
      <c r="E10" s="207">
        <f t="shared" si="1"/>
        <v>0</v>
      </c>
      <c r="F10" s="207">
        <f t="shared" si="1"/>
        <v>0</v>
      </c>
      <c r="G10" s="207">
        <f t="shared" si="1"/>
        <v>0</v>
      </c>
      <c r="H10" s="207">
        <f t="shared" si="1"/>
        <v>0</v>
      </c>
      <c r="I10" s="207">
        <f t="shared" si="1"/>
        <v>0</v>
      </c>
      <c r="J10" s="207">
        <f t="shared" si="1"/>
        <v>0</v>
      </c>
      <c r="K10" s="207">
        <f t="shared" si="1"/>
        <v>0</v>
      </c>
      <c r="L10" s="207">
        <f t="shared" si="1"/>
        <v>0</v>
      </c>
      <c r="M10" s="207">
        <f t="shared" si="1"/>
        <v>0</v>
      </c>
      <c r="N10" s="207">
        <f t="shared" si="1"/>
        <v>0</v>
      </c>
      <c r="O10" s="207">
        <f t="shared" si="1"/>
        <v>0</v>
      </c>
      <c r="P10" s="207">
        <f t="shared" si="1"/>
        <v>0</v>
      </c>
      <c r="Q10" s="207">
        <f t="shared" si="1"/>
        <v>0</v>
      </c>
      <c r="R10" s="207">
        <f t="shared" si="1"/>
        <v>0</v>
      </c>
      <c r="S10" s="207">
        <f t="shared" si="1"/>
        <v>0</v>
      </c>
      <c r="T10" s="207">
        <f t="shared" si="1"/>
        <v>0</v>
      </c>
      <c r="U10" s="207">
        <f t="shared" si="1"/>
        <v>0</v>
      </c>
      <c r="V10" s="207">
        <f t="shared" si="1"/>
        <v>0</v>
      </c>
      <c r="W10" s="207">
        <f t="shared" si="1"/>
        <v>0</v>
      </c>
      <c r="X10" s="207">
        <f t="shared" si="1"/>
        <v>0</v>
      </c>
      <c r="Y10" s="207">
        <f t="shared" si="1"/>
        <v>0</v>
      </c>
      <c r="Z10" s="207">
        <f t="shared" si="1"/>
        <v>0</v>
      </c>
      <c r="AA10" s="207">
        <f t="shared" si="1"/>
        <v>0</v>
      </c>
      <c r="AB10" s="207">
        <f t="shared" si="1"/>
        <v>0</v>
      </c>
      <c r="AC10" s="207">
        <f t="shared" si="1"/>
        <v>0</v>
      </c>
      <c r="AD10" s="207">
        <f t="shared" si="1"/>
        <v>0</v>
      </c>
      <c r="AE10" s="207">
        <f t="shared" si="1"/>
        <v>0</v>
      </c>
      <c r="AF10" s="207">
        <f t="shared" si="1"/>
        <v>0</v>
      </c>
      <c r="AG10" s="207">
        <f t="shared" si="1"/>
        <v>0</v>
      </c>
      <c r="AH10" s="207">
        <f t="shared" si="1"/>
        <v>0</v>
      </c>
      <c r="AI10" s="207">
        <f t="shared" si="1"/>
        <v>0</v>
      </c>
      <c r="AJ10" s="207">
        <f t="shared" si="1"/>
        <v>0</v>
      </c>
      <c r="AK10" s="207">
        <f t="shared" si="1"/>
        <v>0</v>
      </c>
      <c r="AL10" s="207">
        <f t="shared" si="1"/>
        <v>0</v>
      </c>
      <c r="AM10" s="207">
        <f t="shared" si="1"/>
        <v>0</v>
      </c>
      <c r="AN10" s="207">
        <f t="shared" si="1"/>
        <v>0</v>
      </c>
      <c r="AO10" s="207">
        <f t="shared" si="1"/>
        <v>0</v>
      </c>
      <c r="AP10" s="207">
        <f t="shared" si="1"/>
        <v>0</v>
      </c>
    </row>
    <row r="11" spans="1:42" x14ac:dyDescent="0.2">
      <c r="A11" s="28" t="s">
        <v>11</v>
      </c>
      <c r="C11" s="211">
        <f t="array" ref="C11:AP11">Inputs!C138:AP138</f>
        <v>0</v>
      </c>
      <c r="D11" s="211">
        <v>0</v>
      </c>
      <c r="E11" s="211">
        <v>0</v>
      </c>
      <c r="F11" s="211">
        <v>0</v>
      </c>
      <c r="G11" s="211">
        <v>0</v>
      </c>
      <c r="H11" s="211">
        <v>0</v>
      </c>
      <c r="I11" s="211">
        <v>0</v>
      </c>
      <c r="J11" s="211">
        <v>0</v>
      </c>
      <c r="K11" s="211">
        <v>0</v>
      </c>
      <c r="L11" s="211">
        <v>0</v>
      </c>
      <c r="M11" s="211">
        <v>0</v>
      </c>
      <c r="N11" s="211">
        <v>0</v>
      </c>
      <c r="O11" s="211">
        <v>0</v>
      </c>
      <c r="P11" s="211">
        <v>0</v>
      </c>
      <c r="Q11" s="211">
        <v>0</v>
      </c>
      <c r="R11" s="211">
        <v>0</v>
      </c>
      <c r="S11" s="211">
        <v>0</v>
      </c>
      <c r="T11" s="211">
        <v>0</v>
      </c>
      <c r="U11" s="211">
        <v>0</v>
      </c>
      <c r="V11" s="211">
        <v>0</v>
      </c>
      <c r="W11" s="211">
        <v>0</v>
      </c>
      <c r="X11" s="211">
        <v>0</v>
      </c>
      <c r="Y11" s="211">
        <v>0</v>
      </c>
      <c r="Z11" s="211">
        <v>0</v>
      </c>
      <c r="AA11" s="211">
        <v>0</v>
      </c>
      <c r="AB11" s="211">
        <v>0</v>
      </c>
      <c r="AC11" s="211">
        <v>0</v>
      </c>
      <c r="AD11" s="211">
        <v>0</v>
      </c>
      <c r="AE11" s="211">
        <v>0</v>
      </c>
      <c r="AF11" s="211">
        <v>0</v>
      </c>
      <c r="AG11" s="211">
        <v>0</v>
      </c>
      <c r="AH11" s="211">
        <v>0</v>
      </c>
      <c r="AI11" s="211">
        <v>0</v>
      </c>
      <c r="AJ11" s="211">
        <v>0</v>
      </c>
      <c r="AK11" s="211">
        <v>0</v>
      </c>
      <c r="AL11" s="211">
        <v>0</v>
      </c>
      <c r="AM11" s="211">
        <v>0</v>
      </c>
      <c r="AN11" s="211">
        <v>0</v>
      </c>
      <c r="AO11" s="211">
        <v>0</v>
      </c>
      <c r="AP11" s="211">
        <v>0</v>
      </c>
    </row>
    <row r="12" spans="1:42" x14ac:dyDescent="0.2">
      <c r="A12" s="28" t="s">
        <v>22</v>
      </c>
      <c r="C12" s="207">
        <f>IF(C2&lt;=analysis_period,C10*C11/100,0)</f>
        <v>0</v>
      </c>
      <c r="D12" s="207">
        <f t="shared" ref="D12:AP12" si="2">IF(D2&lt;=analysis_period,D10*D11/100,0)</f>
        <v>0</v>
      </c>
      <c r="E12" s="207">
        <f t="shared" si="2"/>
        <v>0</v>
      </c>
      <c r="F12" s="207">
        <f t="shared" si="2"/>
        <v>0</v>
      </c>
      <c r="G12" s="207">
        <f t="shared" si="2"/>
        <v>0</v>
      </c>
      <c r="H12" s="207">
        <f t="shared" si="2"/>
        <v>0</v>
      </c>
      <c r="I12" s="207">
        <f t="shared" si="2"/>
        <v>0</v>
      </c>
      <c r="J12" s="207">
        <f t="shared" si="2"/>
        <v>0</v>
      </c>
      <c r="K12" s="207">
        <f t="shared" si="2"/>
        <v>0</v>
      </c>
      <c r="L12" s="207">
        <f t="shared" si="2"/>
        <v>0</v>
      </c>
      <c r="M12" s="207">
        <f t="shared" si="2"/>
        <v>0</v>
      </c>
      <c r="N12" s="207">
        <f t="shared" si="2"/>
        <v>0</v>
      </c>
      <c r="O12" s="207">
        <f t="shared" si="2"/>
        <v>0</v>
      </c>
      <c r="P12" s="207">
        <f t="shared" si="2"/>
        <v>0</v>
      </c>
      <c r="Q12" s="207">
        <f t="shared" si="2"/>
        <v>0</v>
      </c>
      <c r="R12" s="207">
        <f t="shared" si="2"/>
        <v>0</v>
      </c>
      <c r="S12" s="207">
        <f t="shared" si="2"/>
        <v>0</v>
      </c>
      <c r="T12" s="207">
        <f t="shared" si="2"/>
        <v>0</v>
      </c>
      <c r="U12" s="207">
        <f t="shared" si="2"/>
        <v>0</v>
      </c>
      <c r="V12" s="207">
        <f t="shared" si="2"/>
        <v>0</v>
      </c>
      <c r="W12" s="207">
        <f t="shared" si="2"/>
        <v>0</v>
      </c>
      <c r="X12" s="207">
        <f t="shared" si="2"/>
        <v>0</v>
      </c>
      <c r="Y12" s="207">
        <f t="shared" si="2"/>
        <v>0</v>
      </c>
      <c r="Z12" s="207">
        <f t="shared" si="2"/>
        <v>0</v>
      </c>
      <c r="AA12" s="207">
        <f t="shared" si="2"/>
        <v>0</v>
      </c>
      <c r="AB12" s="207">
        <f t="shared" si="2"/>
        <v>0</v>
      </c>
      <c r="AC12" s="207">
        <f t="shared" si="2"/>
        <v>0</v>
      </c>
      <c r="AD12" s="207">
        <f t="shared" si="2"/>
        <v>0</v>
      </c>
      <c r="AE12" s="207">
        <f t="shared" si="2"/>
        <v>0</v>
      </c>
      <c r="AF12" s="207">
        <f t="shared" si="2"/>
        <v>0</v>
      </c>
      <c r="AG12" s="207">
        <f t="shared" si="2"/>
        <v>0</v>
      </c>
      <c r="AH12" s="207">
        <f t="shared" si="2"/>
        <v>0</v>
      </c>
      <c r="AI12" s="207">
        <f t="shared" si="2"/>
        <v>0</v>
      </c>
      <c r="AJ12" s="207">
        <f t="shared" si="2"/>
        <v>0</v>
      </c>
      <c r="AK12" s="207">
        <f t="shared" si="2"/>
        <v>0</v>
      </c>
      <c r="AL12" s="207">
        <f t="shared" si="2"/>
        <v>0</v>
      </c>
      <c r="AM12" s="207">
        <f t="shared" si="2"/>
        <v>0</v>
      </c>
      <c r="AN12" s="207">
        <f t="shared" si="2"/>
        <v>0</v>
      </c>
      <c r="AO12" s="207">
        <f t="shared" si="2"/>
        <v>0</v>
      </c>
      <c r="AP12" s="207">
        <f t="shared" si="2"/>
        <v>0</v>
      </c>
    </row>
    <row r="13" spans="1:42" x14ac:dyDescent="0.2">
      <c r="A13" s="4" t="s">
        <v>25</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Inputs!A115</f>
        <v>Federal ($/W)</v>
      </c>
      <c r="C14" s="155">
        <f t="shared" ref="C14:AP14" si="3">IF(pbi_fed_for_ds="Yes",C522,0)</f>
        <v>0</v>
      </c>
      <c r="D14" s="155">
        <f t="shared" si="3"/>
        <v>0</v>
      </c>
      <c r="E14" s="155">
        <f t="shared" si="3"/>
        <v>0</v>
      </c>
      <c r="F14" s="155">
        <f t="shared" si="3"/>
        <v>0</v>
      </c>
      <c r="G14" s="155">
        <f t="shared" si="3"/>
        <v>0</v>
      </c>
      <c r="H14" s="155">
        <f t="shared" si="3"/>
        <v>0</v>
      </c>
      <c r="I14" s="155">
        <f t="shared" si="3"/>
        <v>0</v>
      </c>
      <c r="J14" s="155">
        <f t="shared" si="3"/>
        <v>0</v>
      </c>
      <c r="K14" s="155">
        <f t="shared" si="3"/>
        <v>0</v>
      </c>
      <c r="L14" s="155">
        <f t="shared" si="3"/>
        <v>0</v>
      </c>
      <c r="M14" s="155">
        <f t="shared" si="3"/>
        <v>0</v>
      </c>
      <c r="N14" s="155">
        <f t="shared" si="3"/>
        <v>0</v>
      </c>
      <c r="O14" s="155">
        <f t="shared" si="3"/>
        <v>0</v>
      </c>
      <c r="P14" s="155">
        <f t="shared" si="3"/>
        <v>0</v>
      </c>
      <c r="Q14" s="155">
        <f t="shared" si="3"/>
        <v>0</v>
      </c>
      <c r="R14" s="155">
        <f t="shared" si="3"/>
        <v>0</v>
      </c>
      <c r="S14" s="155">
        <f t="shared" si="3"/>
        <v>0</v>
      </c>
      <c r="T14" s="155">
        <f t="shared" si="3"/>
        <v>0</v>
      </c>
      <c r="U14" s="155">
        <f t="shared" si="3"/>
        <v>0</v>
      </c>
      <c r="V14" s="155">
        <f t="shared" si="3"/>
        <v>0</v>
      </c>
      <c r="W14" s="155">
        <f t="shared" si="3"/>
        <v>0</v>
      </c>
      <c r="X14" s="155">
        <f t="shared" si="3"/>
        <v>0</v>
      </c>
      <c r="Y14" s="155">
        <f t="shared" si="3"/>
        <v>0</v>
      </c>
      <c r="Z14" s="155">
        <f t="shared" si="3"/>
        <v>0</v>
      </c>
      <c r="AA14" s="155">
        <f t="shared" si="3"/>
        <v>0</v>
      </c>
      <c r="AB14" s="155">
        <f t="shared" si="3"/>
        <v>0</v>
      </c>
      <c r="AC14" s="155">
        <f t="shared" si="3"/>
        <v>0</v>
      </c>
      <c r="AD14" s="155">
        <f t="shared" si="3"/>
        <v>0</v>
      </c>
      <c r="AE14" s="155">
        <f t="shared" si="3"/>
        <v>0</v>
      </c>
      <c r="AF14" s="155">
        <f t="shared" si="3"/>
        <v>0</v>
      </c>
      <c r="AG14" s="155">
        <f t="shared" si="3"/>
        <v>0</v>
      </c>
      <c r="AH14" s="155">
        <f t="shared" si="3"/>
        <v>0</v>
      </c>
      <c r="AI14" s="155">
        <f t="shared" si="3"/>
        <v>0</v>
      </c>
      <c r="AJ14" s="155">
        <f t="shared" si="3"/>
        <v>0</v>
      </c>
      <c r="AK14" s="155">
        <f t="shared" si="3"/>
        <v>0</v>
      </c>
      <c r="AL14" s="155">
        <f t="shared" si="3"/>
        <v>0</v>
      </c>
      <c r="AM14" s="155">
        <f t="shared" si="3"/>
        <v>0</v>
      </c>
      <c r="AN14" s="155">
        <f t="shared" si="3"/>
        <v>0</v>
      </c>
      <c r="AO14" s="155">
        <f t="shared" si="3"/>
        <v>0</v>
      </c>
      <c r="AP14" s="155">
        <f t="shared" si="3"/>
        <v>0</v>
      </c>
    </row>
    <row r="15" spans="1:42" x14ac:dyDescent="0.2">
      <c r="A15" s="28" t="str">
        <f>Inputs!A116</f>
        <v>State ($/W)</v>
      </c>
      <c r="C15" s="155">
        <f t="shared" ref="C15:AP15" si="4">IF(pbi_sta_for_ds="Yes",C526,0)</f>
        <v>0</v>
      </c>
      <c r="D15" s="155">
        <f t="shared" si="4"/>
        <v>0</v>
      </c>
      <c r="E15" s="155">
        <f t="shared" si="4"/>
        <v>0</v>
      </c>
      <c r="F15" s="155">
        <f t="shared" si="4"/>
        <v>0</v>
      </c>
      <c r="G15" s="155">
        <f t="shared" si="4"/>
        <v>0</v>
      </c>
      <c r="H15" s="155">
        <f t="shared" si="4"/>
        <v>0</v>
      </c>
      <c r="I15" s="155">
        <f t="shared" si="4"/>
        <v>0</v>
      </c>
      <c r="J15" s="155">
        <f t="shared" si="4"/>
        <v>0</v>
      </c>
      <c r="K15" s="155">
        <f t="shared" si="4"/>
        <v>0</v>
      </c>
      <c r="L15" s="155">
        <f t="shared" si="4"/>
        <v>0</v>
      </c>
      <c r="M15" s="155">
        <f t="shared" si="4"/>
        <v>0</v>
      </c>
      <c r="N15" s="155">
        <f t="shared" si="4"/>
        <v>0</v>
      </c>
      <c r="O15" s="155">
        <f t="shared" si="4"/>
        <v>0</v>
      </c>
      <c r="P15" s="155">
        <f t="shared" si="4"/>
        <v>0</v>
      </c>
      <c r="Q15" s="155">
        <f t="shared" si="4"/>
        <v>0</v>
      </c>
      <c r="R15" s="155">
        <f t="shared" si="4"/>
        <v>0</v>
      </c>
      <c r="S15" s="155">
        <f t="shared" si="4"/>
        <v>0</v>
      </c>
      <c r="T15" s="155">
        <f t="shared" si="4"/>
        <v>0</v>
      </c>
      <c r="U15" s="155">
        <f t="shared" si="4"/>
        <v>0</v>
      </c>
      <c r="V15" s="155">
        <f t="shared" si="4"/>
        <v>0</v>
      </c>
      <c r="W15" s="155">
        <f t="shared" si="4"/>
        <v>0</v>
      </c>
      <c r="X15" s="155">
        <f t="shared" si="4"/>
        <v>0</v>
      </c>
      <c r="Y15" s="155">
        <f t="shared" si="4"/>
        <v>0</v>
      </c>
      <c r="Z15" s="155">
        <f t="shared" si="4"/>
        <v>0</v>
      </c>
      <c r="AA15" s="155">
        <f t="shared" si="4"/>
        <v>0</v>
      </c>
      <c r="AB15" s="155">
        <f t="shared" si="4"/>
        <v>0</v>
      </c>
      <c r="AC15" s="155">
        <f t="shared" si="4"/>
        <v>0</v>
      </c>
      <c r="AD15" s="155">
        <f t="shared" si="4"/>
        <v>0</v>
      </c>
      <c r="AE15" s="155">
        <f t="shared" si="4"/>
        <v>0</v>
      </c>
      <c r="AF15" s="155">
        <f t="shared" si="4"/>
        <v>0</v>
      </c>
      <c r="AG15" s="155">
        <f t="shared" si="4"/>
        <v>0</v>
      </c>
      <c r="AH15" s="155">
        <f t="shared" si="4"/>
        <v>0</v>
      </c>
      <c r="AI15" s="155">
        <f t="shared" si="4"/>
        <v>0</v>
      </c>
      <c r="AJ15" s="155">
        <f t="shared" si="4"/>
        <v>0</v>
      </c>
      <c r="AK15" s="155">
        <f t="shared" si="4"/>
        <v>0</v>
      </c>
      <c r="AL15" s="155">
        <f t="shared" si="4"/>
        <v>0</v>
      </c>
      <c r="AM15" s="155">
        <f t="shared" si="4"/>
        <v>0</v>
      </c>
      <c r="AN15" s="155">
        <f t="shared" si="4"/>
        <v>0</v>
      </c>
      <c r="AO15" s="155">
        <f t="shared" si="4"/>
        <v>0</v>
      </c>
      <c r="AP15" s="155">
        <f t="shared" si="4"/>
        <v>0</v>
      </c>
    </row>
    <row r="16" spans="1:42" x14ac:dyDescent="0.2">
      <c r="A16" s="28" t="str">
        <f>Inputs!A117</f>
        <v>Utility ($/W)</v>
      </c>
      <c r="C16" s="155">
        <f t="shared" ref="C16:AP16" si="5">IF(pbi_uti_for_ds="Yes",C530,0)</f>
        <v>0</v>
      </c>
      <c r="D16" s="155">
        <f t="shared" si="5"/>
        <v>0</v>
      </c>
      <c r="E16" s="155">
        <f t="shared" si="5"/>
        <v>0</v>
      </c>
      <c r="F16" s="155">
        <f t="shared" si="5"/>
        <v>0</v>
      </c>
      <c r="G16" s="155">
        <f t="shared" si="5"/>
        <v>0</v>
      </c>
      <c r="H16" s="155">
        <f t="shared" si="5"/>
        <v>0</v>
      </c>
      <c r="I16" s="155">
        <f t="shared" si="5"/>
        <v>0</v>
      </c>
      <c r="J16" s="155">
        <f t="shared" si="5"/>
        <v>0</v>
      </c>
      <c r="K16" s="155">
        <f t="shared" si="5"/>
        <v>0</v>
      </c>
      <c r="L16" s="155">
        <f t="shared" si="5"/>
        <v>0</v>
      </c>
      <c r="M16" s="155">
        <f t="shared" si="5"/>
        <v>0</v>
      </c>
      <c r="N16" s="155">
        <f t="shared" si="5"/>
        <v>0</v>
      </c>
      <c r="O16" s="155">
        <f t="shared" si="5"/>
        <v>0</v>
      </c>
      <c r="P16" s="155">
        <f t="shared" si="5"/>
        <v>0</v>
      </c>
      <c r="Q16" s="155">
        <f t="shared" si="5"/>
        <v>0</v>
      </c>
      <c r="R16" s="155">
        <f t="shared" si="5"/>
        <v>0</v>
      </c>
      <c r="S16" s="155">
        <f t="shared" si="5"/>
        <v>0</v>
      </c>
      <c r="T16" s="155">
        <f t="shared" si="5"/>
        <v>0</v>
      </c>
      <c r="U16" s="155">
        <f t="shared" si="5"/>
        <v>0</v>
      </c>
      <c r="V16" s="155">
        <f t="shared" si="5"/>
        <v>0</v>
      </c>
      <c r="W16" s="155">
        <f t="shared" si="5"/>
        <v>0</v>
      </c>
      <c r="X16" s="155">
        <f t="shared" si="5"/>
        <v>0</v>
      </c>
      <c r="Y16" s="155">
        <f t="shared" si="5"/>
        <v>0</v>
      </c>
      <c r="Z16" s="155">
        <f t="shared" si="5"/>
        <v>0</v>
      </c>
      <c r="AA16" s="155">
        <f t="shared" si="5"/>
        <v>0</v>
      </c>
      <c r="AB16" s="155">
        <f t="shared" si="5"/>
        <v>0</v>
      </c>
      <c r="AC16" s="155">
        <f t="shared" si="5"/>
        <v>0</v>
      </c>
      <c r="AD16" s="155">
        <f t="shared" si="5"/>
        <v>0</v>
      </c>
      <c r="AE16" s="155">
        <f t="shared" si="5"/>
        <v>0</v>
      </c>
      <c r="AF16" s="155">
        <f t="shared" si="5"/>
        <v>0</v>
      </c>
      <c r="AG16" s="155">
        <f t="shared" si="5"/>
        <v>0</v>
      </c>
      <c r="AH16" s="155">
        <f t="shared" si="5"/>
        <v>0</v>
      </c>
      <c r="AI16" s="155">
        <f t="shared" si="5"/>
        <v>0</v>
      </c>
      <c r="AJ16" s="155">
        <f t="shared" si="5"/>
        <v>0</v>
      </c>
      <c r="AK16" s="155">
        <f t="shared" si="5"/>
        <v>0</v>
      </c>
      <c r="AL16" s="155">
        <f t="shared" si="5"/>
        <v>0</v>
      </c>
      <c r="AM16" s="155">
        <f t="shared" si="5"/>
        <v>0</v>
      </c>
      <c r="AN16" s="155">
        <f t="shared" si="5"/>
        <v>0</v>
      </c>
      <c r="AO16" s="155">
        <f t="shared" si="5"/>
        <v>0</v>
      </c>
      <c r="AP16" s="155">
        <f t="shared" si="5"/>
        <v>0</v>
      </c>
    </row>
    <row r="17" spans="1:42" x14ac:dyDescent="0.2">
      <c r="A17" s="28" t="str">
        <f>Inputs!A118</f>
        <v>Other ($/W)</v>
      </c>
      <c r="C17" s="211">
        <f t="shared" ref="C17:AP17" si="6">IF(pbi_oth_for_ds="Yes",C534,0)</f>
        <v>0</v>
      </c>
      <c r="D17" s="211">
        <f t="shared" si="6"/>
        <v>0</v>
      </c>
      <c r="E17" s="211">
        <f t="shared" si="6"/>
        <v>0</v>
      </c>
      <c r="F17" s="211">
        <f t="shared" si="6"/>
        <v>0</v>
      </c>
      <c r="G17" s="211">
        <f t="shared" si="6"/>
        <v>0</v>
      </c>
      <c r="H17" s="211">
        <f t="shared" si="6"/>
        <v>0</v>
      </c>
      <c r="I17" s="211">
        <f t="shared" si="6"/>
        <v>0</v>
      </c>
      <c r="J17" s="211">
        <f t="shared" si="6"/>
        <v>0</v>
      </c>
      <c r="K17" s="211">
        <f t="shared" si="6"/>
        <v>0</v>
      </c>
      <c r="L17" s="211">
        <f t="shared" si="6"/>
        <v>0</v>
      </c>
      <c r="M17" s="211">
        <f t="shared" si="6"/>
        <v>0</v>
      </c>
      <c r="N17" s="211">
        <f t="shared" si="6"/>
        <v>0</v>
      </c>
      <c r="O17" s="211">
        <f t="shared" si="6"/>
        <v>0</v>
      </c>
      <c r="P17" s="211">
        <f t="shared" si="6"/>
        <v>0</v>
      </c>
      <c r="Q17" s="211">
        <f t="shared" si="6"/>
        <v>0</v>
      </c>
      <c r="R17" s="211">
        <f t="shared" si="6"/>
        <v>0</v>
      </c>
      <c r="S17" s="211">
        <f t="shared" si="6"/>
        <v>0</v>
      </c>
      <c r="T17" s="211">
        <f t="shared" si="6"/>
        <v>0</v>
      </c>
      <c r="U17" s="211">
        <f t="shared" si="6"/>
        <v>0</v>
      </c>
      <c r="V17" s="211">
        <f t="shared" si="6"/>
        <v>0</v>
      </c>
      <c r="W17" s="211">
        <f t="shared" si="6"/>
        <v>0</v>
      </c>
      <c r="X17" s="211">
        <f t="shared" si="6"/>
        <v>0</v>
      </c>
      <c r="Y17" s="211">
        <f t="shared" si="6"/>
        <v>0</v>
      </c>
      <c r="Z17" s="211">
        <f t="shared" si="6"/>
        <v>0</v>
      </c>
      <c r="AA17" s="211">
        <f t="shared" si="6"/>
        <v>0</v>
      </c>
      <c r="AB17" s="211">
        <f t="shared" si="6"/>
        <v>0</v>
      </c>
      <c r="AC17" s="211">
        <f t="shared" si="6"/>
        <v>0</v>
      </c>
      <c r="AD17" s="211">
        <f t="shared" si="6"/>
        <v>0</v>
      </c>
      <c r="AE17" s="211">
        <f t="shared" si="6"/>
        <v>0</v>
      </c>
      <c r="AF17" s="211">
        <f t="shared" si="6"/>
        <v>0</v>
      </c>
      <c r="AG17" s="211">
        <f t="shared" si="6"/>
        <v>0</v>
      </c>
      <c r="AH17" s="211">
        <f t="shared" si="6"/>
        <v>0</v>
      </c>
      <c r="AI17" s="211">
        <f t="shared" si="6"/>
        <v>0</v>
      </c>
      <c r="AJ17" s="211">
        <f t="shared" si="6"/>
        <v>0</v>
      </c>
      <c r="AK17" s="211">
        <f t="shared" si="6"/>
        <v>0</v>
      </c>
      <c r="AL17" s="211">
        <f t="shared" si="6"/>
        <v>0</v>
      </c>
      <c r="AM17" s="211">
        <f t="shared" si="6"/>
        <v>0</v>
      </c>
      <c r="AN17" s="211">
        <f t="shared" si="6"/>
        <v>0</v>
      </c>
      <c r="AO17" s="211">
        <f t="shared" si="6"/>
        <v>0</v>
      </c>
      <c r="AP17" s="211">
        <f t="shared" si="6"/>
        <v>0</v>
      </c>
    </row>
    <row r="18" spans="1:42" x14ac:dyDescent="0.2">
      <c r="A18" s="28" t="s">
        <v>26</v>
      </c>
      <c r="C18" s="213">
        <f>SUM(C14:C17)</f>
        <v>0</v>
      </c>
      <c r="D18" s="213">
        <f t="shared" ref="D18:AP18" si="7">SUM(D14:D17)</f>
        <v>0</v>
      </c>
      <c r="E18" s="213">
        <f t="shared" si="7"/>
        <v>0</v>
      </c>
      <c r="F18" s="213">
        <f t="shared" si="7"/>
        <v>0</v>
      </c>
      <c r="G18" s="213">
        <f t="shared" si="7"/>
        <v>0</v>
      </c>
      <c r="H18" s="213">
        <f t="shared" si="7"/>
        <v>0</v>
      </c>
      <c r="I18" s="213">
        <f t="shared" si="7"/>
        <v>0</v>
      </c>
      <c r="J18" s="213">
        <f t="shared" si="7"/>
        <v>0</v>
      </c>
      <c r="K18" s="213">
        <f t="shared" si="7"/>
        <v>0</v>
      </c>
      <c r="L18" s="213">
        <f t="shared" si="7"/>
        <v>0</v>
      </c>
      <c r="M18" s="213">
        <f t="shared" si="7"/>
        <v>0</v>
      </c>
      <c r="N18" s="213">
        <f t="shared" si="7"/>
        <v>0</v>
      </c>
      <c r="O18" s="213">
        <f t="shared" si="7"/>
        <v>0</v>
      </c>
      <c r="P18" s="213">
        <f t="shared" si="7"/>
        <v>0</v>
      </c>
      <c r="Q18" s="213">
        <f t="shared" si="7"/>
        <v>0</v>
      </c>
      <c r="R18" s="213">
        <f t="shared" si="7"/>
        <v>0</v>
      </c>
      <c r="S18" s="213">
        <f t="shared" si="7"/>
        <v>0</v>
      </c>
      <c r="T18" s="213">
        <f t="shared" si="7"/>
        <v>0</v>
      </c>
      <c r="U18" s="213">
        <f t="shared" si="7"/>
        <v>0</v>
      </c>
      <c r="V18" s="213">
        <f t="shared" si="7"/>
        <v>0</v>
      </c>
      <c r="W18" s="213">
        <f t="shared" si="7"/>
        <v>0</v>
      </c>
      <c r="X18" s="213">
        <f t="shared" si="7"/>
        <v>0</v>
      </c>
      <c r="Y18" s="213">
        <f t="shared" si="7"/>
        <v>0</v>
      </c>
      <c r="Z18" s="213">
        <f t="shared" si="7"/>
        <v>0</v>
      </c>
      <c r="AA18" s="213">
        <f t="shared" si="7"/>
        <v>0</v>
      </c>
      <c r="AB18" s="213">
        <f t="shared" si="7"/>
        <v>0</v>
      </c>
      <c r="AC18" s="213">
        <f t="shared" si="7"/>
        <v>0</v>
      </c>
      <c r="AD18" s="213">
        <f t="shared" si="7"/>
        <v>0</v>
      </c>
      <c r="AE18" s="213">
        <f t="shared" si="7"/>
        <v>0</v>
      </c>
      <c r="AF18" s="213">
        <f t="shared" si="7"/>
        <v>0</v>
      </c>
      <c r="AG18" s="213">
        <f t="shared" si="7"/>
        <v>0</v>
      </c>
      <c r="AH18" s="213">
        <f t="shared" si="7"/>
        <v>0</v>
      </c>
      <c r="AI18" s="213">
        <f t="shared" si="7"/>
        <v>0</v>
      </c>
      <c r="AJ18" s="213">
        <f t="shared" si="7"/>
        <v>0</v>
      </c>
      <c r="AK18" s="213">
        <f t="shared" si="7"/>
        <v>0</v>
      </c>
      <c r="AL18" s="213">
        <f t="shared" si="7"/>
        <v>0</v>
      </c>
      <c r="AM18" s="213">
        <f t="shared" si="7"/>
        <v>0</v>
      </c>
      <c r="AN18" s="213">
        <f t="shared" si="7"/>
        <v>0</v>
      </c>
      <c r="AO18" s="213">
        <f t="shared" si="7"/>
        <v>0</v>
      </c>
      <c r="AP18" s="213">
        <f t="shared" si="7"/>
        <v>0</v>
      </c>
    </row>
    <row r="19" spans="1:42" x14ac:dyDescent="0.2">
      <c r="A19" s="24" t="s">
        <v>62</v>
      </c>
      <c r="C19" s="202">
        <f t="shared" ref="C19:AP19" si="8">IF(C2=analysis_period,total_installed_cost*salvage_percentage/100,0)</f>
        <v>0</v>
      </c>
      <c r="D19" s="202">
        <f t="shared" si="8"/>
        <v>0</v>
      </c>
      <c r="E19" s="202">
        <f t="shared" si="8"/>
        <v>0</v>
      </c>
      <c r="F19" s="202">
        <f t="shared" si="8"/>
        <v>0</v>
      </c>
      <c r="G19" s="202">
        <f t="shared" si="8"/>
        <v>0</v>
      </c>
      <c r="H19" s="202">
        <f t="shared" si="8"/>
        <v>0</v>
      </c>
      <c r="I19" s="202">
        <f t="shared" si="8"/>
        <v>0</v>
      </c>
      <c r="J19" s="202">
        <f t="shared" si="8"/>
        <v>0</v>
      </c>
      <c r="K19" s="202">
        <f t="shared" si="8"/>
        <v>0</v>
      </c>
      <c r="L19" s="202">
        <f t="shared" si="8"/>
        <v>0</v>
      </c>
      <c r="M19" s="202">
        <f t="shared" si="8"/>
        <v>0</v>
      </c>
      <c r="N19" s="202">
        <f t="shared" si="8"/>
        <v>0</v>
      </c>
      <c r="O19" s="202">
        <f t="shared" si="8"/>
        <v>0</v>
      </c>
      <c r="P19" s="202">
        <f t="shared" si="8"/>
        <v>0</v>
      </c>
      <c r="Q19" s="202">
        <f t="shared" si="8"/>
        <v>0</v>
      </c>
      <c r="R19" s="202">
        <f t="shared" si="8"/>
        <v>0</v>
      </c>
      <c r="S19" s="202">
        <f t="shared" si="8"/>
        <v>0</v>
      </c>
      <c r="T19" s="202">
        <f t="shared" si="8"/>
        <v>0</v>
      </c>
      <c r="U19" s="202">
        <f t="shared" si="8"/>
        <v>0</v>
      </c>
      <c r="V19" s="202">
        <f t="shared" si="8"/>
        <v>0</v>
      </c>
      <c r="W19" s="202">
        <f t="shared" si="8"/>
        <v>0</v>
      </c>
      <c r="X19" s="202">
        <f t="shared" si="8"/>
        <v>0</v>
      </c>
      <c r="Y19" s="202">
        <f t="shared" si="8"/>
        <v>0</v>
      </c>
      <c r="Z19" s="202">
        <f t="shared" si="8"/>
        <v>0</v>
      </c>
      <c r="AA19" s="202">
        <f t="shared" si="8"/>
        <v>0</v>
      </c>
      <c r="AB19" s="202">
        <f t="shared" si="8"/>
        <v>0</v>
      </c>
      <c r="AC19" s="202">
        <f t="shared" si="8"/>
        <v>0</v>
      </c>
      <c r="AD19" s="202">
        <f t="shared" si="8"/>
        <v>0</v>
      </c>
      <c r="AE19" s="202">
        <f t="shared" si="8"/>
        <v>0</v>
      </c>
      <c r="AF19" s="202">
        <f t="shared" si="8"/>
        <v>0</v>
      </c>
      <c r="AG19" s="202">
        <f t="shared" si="8"/>
        <v>0</v>
      </c>
      <c r="AH19" s="202">
        <f t="shared" si="8"/>
        <v>0</v>
      </c>
      <c r="AI19" s="202">
        <f t="shared" si="8"/>
        <v>0</v>
      </c>
      <c r="AJ19" s="202">
        <f t="shared" si="8"/>
        <v>0</v>
      </c>
      <c r="AK19" s="202">
        <f t="shared" si="8"/>
        <v>0</v>
      </c>
      <c r="AL19" s="202">
        <f t="shared" si="8"/>
        <v>0</v>
      </c>
      <c r="AM19" s="202">
        <f t="shared" si="8"/>
        <v>0</v>
      </c>
      <c r="AN19" s="202">
        <f t="shared" si="8"/>
        <v>0</v>
      </c>
      <c r="AO19" s="202">
        <f t="shared" si="8"/>
        <v>0</v>
      </c>
      <c r="AP19" s="202">
        <f t="shared" si="8"/>
        <v>0</v>
      </c>
    </row>
    <row r="20" spans="1:42" x14ac:dyDescent="0.2">
      <c r="A20" s="294" t="s">
        <v>116</v>
      </c>
      <c r="B20" s="44"/>
      <c r="C20" s="216">
        <f t="shared" ref="C20:AP20" si="9">IF(C2&lt;=analysis_period,C12+C18+C19,0)</f>
        <v>0</v>
      </c>
      <c r="D20" s="216">
        <f t="shared" si="9"/>
        <v>0</v>
      </c>
      <c r="E20" s="216">
        <f t="shared" si="9"/>
        <v>0</v>
      </c>
      <c r="F20" s="216">
        <f t="shared" si="9"/>
        <v>0</v>
      </c>
      <c r="G20" s="216">
        <f t="shared" si="9"/>
        <v>0</v>
      </c>
      <c r="H20" s="216">
        <f t="shared" si="9"/>
        <v>0</v>
      </c>
      <c r="I20" s="216">
        <f t="shared" si="9"/>
        <v>0</v>
      </c>
      <c r="J20" s="216">
        <f t="shared" si="9"/>
        <v>0</v>
      </c>
      <c r="K20" s="216">
        <f t="shared" si="9"/>
        <v>0</v>
      </c>
      <c r="L20" s="216">
        <f t="shared" si="9"/>
        <v>0</v>
      </c>
      <c r="M20" s="216">
        <f t="shared" si="9"/>
        <v>0</v>
      </c>
      <c r="N20" s="216">
        <f t="shared" si="9"/>
        <v>0</v>
      </c>
      <c r="O20" s="216">
        <f t="shared" si="9"/>
        <v>0</v>
      </c>
      <c r="P20" s="216">
        <f t="shared" si="9"/>
        <v>0</v>
      </c>
      <c r="Q20" s="216">
        <f t="shared" si="9"/>
        <v>0</v>
      </c>
      <c r="R20" s="216">
        <f t="shared" si="9"/>
        <v>0</v>
      </c>
      <c r="S20" s="216">
        <f t="shared" si="9"/>
        <v>0</v>
      </c>
      <c r="T20" s="216">
        <f t="shared" si="9"/>
        <v>0</v>
      </c>
      <c r="U20" s="216">
        <f t="shared" si="9"/>
        <v>0</v>
      </c>
      <c r="V20" s="216">
        <f t="shared" si="9"/>
        <v>0</v>
      </c>
      <c r="W20" s="216">
        <f t="shared" si="9"/>
        <v>0</v>
      </c>
      <c r="X20" s="216">
        <f t="shared" si="9"/>
        <v>0</v>
      </c>
      <c r="Y20" s="216">
        <f t="shared" si="9"/>
        <v>0</v>
      </c>
      <c r="Z20" s="216">
        <f t="shared" si="9"/>
        <v>0</v>
      </c>
      <c r="AA20" s="216">
        <f t="shared" si="9"/>
        <v>0</v>
      </c>
      <c r="AB20" s="216">
        <f t="shared" si="9"/>
        <v>0</v>
      </c>
      <c r="AC20" s="216">
        <f t="shared" si="9"/>
        <v>0</v>
      </c>
      <c r="AD20" s="216">
        <f t="shared" si="9"/>
        <v>0</v>
      </c>
      <c r="AE20" s="216">
        <f t="shared" si="9"/>
        <v>0</v>
      </c>
      <c r="AF20" s="216">
        <f t="shared" si="9"/>
        <v>0</v>
      </c>
      <c r="AG20" s="216">
        <f t="shared" si="9"/>
        <v>0</v>
      </c>
      <c r="AH20" s="216">
        <f t="shared" si="9"/>
        <v>0</v>
      </c>
      <c r="AI20" s="216">
        <f t="shared" si="9"/>
        <v>0</v>
      </c>
      <c r="AJ20" s="216">
        <f t="shared" si="9"/>
        <v>0</v>
      </c>
      <c r="AK20" s="216">
        <f t="shared" si="9"/>
        <v>0</v>
      </c>
      <c r="AL20" s="216">
        <f t="shared" si="9"/>
        <v>0</v>
      </c>
      <c r="AM20" s="216">
        <f t="shared" si="9"/>
        <v>0</v>
      </c>
      <c r="AN20" s="216">
        <f t="shared" si="9"/>
        <v>0</v>
      </c>
      <c r="AO20" s="216">
        <f t="shared" si="9"/>
        <v>0</v>
      </c>
      <c r="AP20" s="216">
        <f t="shared" si="9"/>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164</v>
      </c>
      <c r="C22" s="207">
        <f t="shared" ref="C22:AP22" si="10">IF(C2&lt;analysis_period,PropertyTaxAssessedValue*(1-prop_tax_assessed_decline/100)^(C2-1),0)</f>
        <v>0</v>
      </c>
      <c r="D22" s="207">
        <f t="shared" si="10"/>
        <v>0</v>
      </c>
      <c r="E22" s="207">
        <f t="shared" si="10"/>
        <v>0</v>
      </c>
      <c r="F22" s="207">
        <f t="shared" si="10"/>
        <v>0</v>
      </c>
      <c r="G22" s="207">
        <f t="shared" si="10"/>
        <v>0</v>
      </c>
      <c r="H22" s="207">
        <f t="shared" si="10"/>
        <v>0</v>
      </c>
      <c r="I22" s="207">
        <f t="shared" si="10"/>
        <v>0</v>
      </c>
      <c r="J22" s="207">
        <f t="shared" si="10"/>
        <v>0</v>
      </c>
      <c r="K22" s="207">
        <f t="shared" si="10"/>
        <v>0</v>
      </c>
      <c r="L22" s="207">
        <f t="shared" si="10"/>
        <v>0</v>
      </c>
      <c r="M22" s="207">
        <f t="shared" si="10"/>
        <v>0</v>
      </c>
      <c r="N22" s="207">
        <f t="shared" si="10"/>
        <v>0</v>
      </c>
      <c r="O22" s="207">
        <f t="shared" si="10"/>
        <v>0</v>
      </c>
      <c r="P22" s="207">
        <f t="shared" si="10"/>
        <v>0</v>
      </c>
      <c r="Q22" s="207">
        <f t="shared" si="10"/>
        <v>0</v>
      </c>
      <c r="R22" s="207">
        <f t="shared" si="10"/>
        <v>0</v>
      </c>
      <c r="S22" s="207">
        <f t="shared" si="10"/>
        <v>0</v>
      </c>
      <c r="T22" s="207">
        <f t="shared" si="10"/>
        <v>0</v>
      </c>
      <c r="U22" s="207">
        <f t="shared" si="10"/>
        <v>0</v>
      </c>
      <c r="V22" s="207">
        <f t="shared" si="10"/>
        <v>0</v>
      </c>
      <c r="W22" s="207">
        <f t="shared" si="10"/>
        <v>0</v>
      </c>
      <c r="X22" s="207">
        <f t="shared" si="10"/>
        <v>0</v>
      </c>
      <c r="Y22" s="207">
        <f t="shared" si="10"/>
        <v>0</v>
      </c>
      <c r="Z22" s="207">
        <f t="shared" si="10"/>
        <v>0</v>
      </c>
      <c r="AA22" s="207">
        <f t="shared" si="10"/>
        <v>0</v>
      </c>
      <c r="AB22" s="207">
        <f t="shared" si="10"/>
        <v>0</v>
      </c>
      <c r="AC22" s="207">
        <f t="shared" si="10"/>
        <v>0</v>
      </c>
      <c r="AD22" s="207">
        <f t="shared" si="10"/>
        <v>0</v>
      </c>
      <c r="AE22" s="207">
        <f t="shared" si="10"/>
        <v>0</v>
      </c>
      <c r="AF22" s="207">
        <f t="shared" si="10"/>
        <v>0</v>
      </c>
      <c r="AG22" s="207">
        <f t="shared" si="10"/>
        <v>0</v>
      </c>
      <c r="AH22" s="207">
        <f t="shared" si="10"/>
        <v>0</v>
      </c>
      <c r="AI22" s="207">
        <f t="shared" si="10"/>
        <v>0</v>
      </c>
      <c r="AJ22" s="207">
        <f t="shared" si="10"/>
        <v>0</v>
      </c>
      <c r="AK22" s="207">
        <f t="shared" si="10"/>
        <v>0</v>
      </c>
      <c r="AL22" s="207">
        <f t="shared" si="10"/>
        <v>0</v>
      </c>
      <c r="AM22" s="207">
        <f t="shared" si="10"/>
        <v>0</v>
      </c>
      <c r="AN22" s="207">
        <f t="shared" si="10"/>
        <v>0</v>
      </c>
      <c r="AO22" s="207">
        <f t="shared" si="10"/>
        <v>0</v>
      </c>
      <c r="AP22" s="207">
        <f t="shared" si="10"/>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12</v>
      </c>
      <c r="C24" s="21"/>
      <c r="D24" s="29"/>
      <c r="E24" s="29"/>
      <c r="F24" s="29"/>
      <c r="G24" s="29"/>
      <c r="H24" s="29"/>
      <c r="I24" s="29"/>
      <c r="J24" s="29"/>
      <c r="K24" s="29"/>
      <c r="L24" s="29"/>
      <c r="M24" s="29"/>
      <c r="N24" s="29"/>
      <c r="O24" s="29"/>
      <c r="P24" s="29"/>
      <c r="Q24" s="29"/>
      <c r="R24" s="29"/>
      <c r="S24" s="29"/>
    </row>
    <row r="25" spans="1:42" x14ac:dyDescent="0.2">
      <c r="A25" s="4" t="s">
        <v>312</v>
      </c>
      <c r="C25" s="21"/>
      <c r="D25" s="29"/>
      <c r="E25" s="29"/>
      <c r="F25" s="29"/>
      <c r="G25" s="29"/>
      <c r="H25" s="29"/>
      <c r="I25" s="29"/>
      <c r="J25" s="29"/>
      <c r="K25" s="29"/>
      <c r="L25" s="29"/>
      <c r="M25" s="29"/>
      <c r="N25" s="29"/>
      <c r="O25" s="29"/>
      <c r="P25" s="29"/>
      <c r="Q25" s="29"/>
      <c r="R25" s="29"/>
      <c r="S25" s="29"/>
    </row>
    <row r="26" spans="1:42" x14ac:dyDescent="0.2">
      <c r="A26" s="127" t="s">
        <v>313</v>
      </c>
      <c r="C26" s="207">
        <f t="shared" ref="C26:AP26" si="11">IF(C$2&lt;=analysis_period,om_fixed*(1+inflation_rate/100+om_fixed_escal/100)^B$2,0)</f>
        <v>0</v>
      </c>
      <c r="D26" s="207">
        <f t="shared" si="11"/>
        <v>0</v>
      </c>
      <c r="E26" s="207">
        <f t="shared" si="11"/>
        <v>0</v>
      </c>
      <c r="F26" s="207">
        <f t="shared" si="11"/>
        <v>0</v>
      </c>
      <c r="G26" s="207">
        <f t="shared" si="11"/>
        <v>0</v>
      </c>
      <c r="H26" s="207">
        <f t="shared" si="11"/>
        <v>0</v>
      </c>
      <c r="I26" s="207">
        <f t="shared" si="11"/>
        <v>0</v>
      </c>
      <c r="J26" s="207">
        <f t="shared" si="11"/>
        <v>0</v>
      </c>
      <c r="K26" s="207">
        <f t="shared" si="11"/>
        <v>0</v>
      </c>
      <c r="L26" s="207">
        <f t="shared" si="11"/>
        <v>0</v>
      </c>
      <c r="M26" s="207">
        <f t="shared" si="11"/>
        <v>0</v>
      </c>
      <c r="N26" s="207">
        <f t="shared" si="11"/>
        <v>0</v>
      </c>
      <c r="O26" s="207">
        <f t="shared" si="11"/>
        <v>0</v>
      </c>
      <c r="P26" s="207">
        <f t="shared" si="11"/>
        <v>0</v>
      </c>
      <c r="Q26" s="207">
        <f t="shared" si="11"/>
        <v>0</v>
      </c>
      <c r="R26" s="207">
        <f t="shared" si="11"/>
        <v>0</v>
      </c>
      <c r="S26" s="207">
        <f t="shared" si="11"/>
        <v>0</v>
      </c>
      <c r="T26" s="207">
        <f t="shared" si="11"/>
        <v>0</v>
      </c>
      <c r="U26" s="207">
        <f t="shared" si="11"/>
        <v>0</v>
      </c>
      <c r="V26" s="207">
        <f t="shared" si="11"/>
        <v>0</v>
      </c>
      <c r="W26" s="207">
        <f t="shared" si="11"/>
        <v>0</v>
      </c>
      <c r="X26" s="207">
        <f t="shared" si="11"/>
        <v>0</v>
      </c>
      <c r="Y26" s="207">
        <f t="shared" si="11"/>
        <v>0</v>
      </c>
      <c r="Z26" s="207">
        <f t="shared" si="11"/>
        <v>0</v>
      </c>
      <c r="AA26" s="207">
        <f t="shared" si="11"/>
        <v>0</v>
      </c>
      <c r="AB26" s="207">
        <f t="shared" si="11"/>
        <v>0</v>
      </c>
      <c r="AC26" s="207">
        <f t="shared" si="11"/>
        <v>0</v>
      </c>
      <c r="AD26" s="207">
        <f t="shared" si="11"/>
        <v>0</v>
      </c>
      <c r="AE26" s="207">
        <f t="shared" si="11"/>
        <v>0</v>
      </c>
      <c r="AF26" s="207">
        <f t="shared" si="11"/>
        <v>0</v>
      </c>
      <c r="AG26" s="207">
        <f t="shared" si="11"/>
        <v>0</v>
      </c>
      <c r="AH26" s="207">
        <f t="shared" si="11"/>
        <v>0</v>
      </c>
      <c r="AI26" s="207">
        <f t="shared" si="11"/>
        <v>0</v>
      </c>
      <c r="AJ26" s="207">
        <f t="shared" si="11"/>
        <v>0</v>
      </c>
      <c r="AK26" s="207">
        <f t="shared" si="11"/>
        <v>0</v>
      </c>
      <c r="AL26" s="207">
        <f t="shared" si="11"/>
        <v>0</v>
      </c>
      <c r="AM26" s="207">
        <f t="shared" si="11"/>
        <v>0</v>
      </c>
      <c r="AN26" s="207">
        <f t="shared" si="11"/>
        <v>0</v>
      </c>
      <c r="AO26" s="207">
        <f t="shared" si="11"/>
        <v>0</v>
      </c>
      <c r="AP26" s="207">
        <f t="shared" si="11"/>
        <v>0</v>
      </c>
    </row>
    <row r="27" spans="1:42" x14ac:dyDescent="0.2">
      <c r="A27" s="127" t="s">
        <v>314</v>
      </c>
    </row>
    <row r="28" spans="1:42" x14ac:dyDescent="0.2">
      <c r="A28" s="129" t="s">
        <v>13</v>
      </c>
      <c r="C28" s="214">
        <f t="shared" ref="C28:AP28" si="12">IF(C$2&lt;=analysis_period,system_capacity,0)</f>
        <v>0</v>
      </c>
      <c r="D28" s="214">
        <f t="shared" si="12"/>
        <v>0</v>
      </c>
      <c r="E28" s="214">
        <f t="shared" si="12"/>
        <v>0</v>
      </c>
      <c r="F28" s="214">
        <f t="shared" si="12"/>
        <v>0</v>
      </c>
      <c r="G28" s="214">
        <f t="shared" si="12"/>
        <v>0</v>
      </c>
      <c r="H28" s="214">
        <f t="shared" si="12"/>
        <v>0</v>
      </c>
      <c r="I28" s="214">
        <f t="shared" si="12"/>
        <v>0</v>
      </c>
      <c r="J28" s="214">
        <f t="shared" si="12"/>
        <v>0</v>
      </c>
      <c r="K28" s="214">
        <f t="shared" si="12"/>
        <v>0</v>
      </c>
      <c r="L28" s="214">
        <f t="shared" si="12"/>
        <v>0</v>
      </c>
      <c r="M28" s="214">
        <f t="shared" si="12"/>
        <v>0</v>
      </c>
      <c r="N28" s="214">
        <f t="shared" si="12"/>
        <v>0</v>
      </c>
      <c r="O28" s="214">
        <f t="shared" si="12"/>
        <v>0</v>
      </c>
      <c r="P28" s="214">
        <f t="shared" si="12"/>
        <v>0</v>
      </c>
      <c r="Q28" s="214">
        <f t="shared" si="12"/>
        <v>0</v>
      </c>
      <c r="R28" s="214">
        <f t="shared" si="12"/>
        <v>0</v>
      </c>
      <c r="S28" s="214">
        <f t="shared" si="12"/>
        <v>0</v>
      </c>
      <c r="T28" s="214">
        <f t="shared" si="12"/>
        <v>0</v>
      </c>
      <c r="U28" s="214">
        <f t="shared" si="12"/>
        <v>0</v>
      </c>
      <c r="V28" s="214">
        <f t="shared" si="12"/>
        <v>0</v>
      </c>
      <c r="W28" s="214">
        <f t="shared" si="12"/>
        <v>0</v>
      </c>
      <c r="X28" s="214">
        <f t="shared" si="12"/>
        <v>0</v>
      </c>
      <c r="Y28" s="214">
        <f t="shared" si="12"/>
        <v>0</v>
      </c>
      <c r="Z28" s="214">
        <f t="shared" si="12"/>
        <v>0</v>
      </c>
      <c r="AA28" s="214">
        <f t="shared" si="12"/>
        <v>0</v>
      </c>
      <c r="AB28" s="214">
        <f t="shared" si="12"/>
        <v>0</v>
      </c>
      <c r="AC28" s="214">
        <f t="shared" si="12"/>
        <v>0</v>
      </c>
      <c r="AD28" s="214">
        <f t="shared" si="12"/>
        <v>0</v>
      </c>
      <c r="AE28" s="214">
        <f t="shared" si="12"/>
        <v>0</v>
      </c>
      <c r="AF28" s="214">
        <f t="shared" si="12"/>
        <v>0</v>
      </c>
      <c r="AG28" s="214">
        <f t="shared" si="12"/>
        <v>0</v>
      </c>
      <c r="AH28" s="214">
        <f t="shared" si="12"/>
        <v>0</v>
      </c>
      <c r="AI28" s="214">
        <f t="shared" si="12"/>
        <v>0</v>
      </c>
      <c r="AJ28" s="214">
        <f t="shared" si="12"/>
        <v>0</v>
      </c>
      <c r="AK28" s="214">
        <f t="shared" si="12"/>
        <v>0</v>
      </c>
      <c r="AL28" s="214">
        <f t="shared" si="12"/>
        <v>0</v>
      </c>
      <c r="AM28" s="214">
        <f t="shared" si="12"/>
        <v>0</v>
      </c>
      <c r="AN28" s="214">
        <f t="shared" si="12"/>
        <v>0</v>
      </c>
      <c r="AO28" s="214">
        <f t="shared" si="12"/>
        <v>0</v>
      </c>
      <c r="AP28" s="214">
        <f t="shared" si="12"/>
        <v>0</v>
      </c>
    </row>
    <row r="29" spans="1:42" x14ac:dyDescent="0.2">
      <c r="A29" s="129" t="s">
        <v>14</v>
      </c>
      <c r="C29" s="211">
        <f t="shared" ref="C29:AP29" si="13">IF(C$2&lt;=analysis_period,om_capacity*(1+inflation_rate/100+om_capacity_escal/100)^B$2,0)</f>
        <v>0</v>
      </c>
      <c r="D29" s="211">
        <f t="shared" si="13"/>
        <v>0</v>
      </c>
      <c r="E29" s="211">
        <f t="shared" si="13"/>
        <v>0</v>
      </c>
      <c r="F29" s="211">
        <f t="shared" si="13"/>
        <v>0</v>
      </c>
      <c r="G29" s="211">
        <f t="shared" si="13"/>
        <v>0</v>
      </c>
      <c r="H29" s="211">
        <f t="shared" si="13"/>
        <v>0</v>
      </c>
      <c r="I29" s="211">
        <f t="shared" si="13"/>
        <v>0</v>
      </c>
      <c r="J29" s="211">
        <f t="shared" si="13"/>
        <v>0</v>
      </c>
      <c r="K29" s="211">
        <f t="shared" si="13"/>
        <v>0</v>
      </c>
      <c r="L29" s="211">
        <f t="shared" si="13"/>
        <v>0</v>
      </c>
      <c r="M29" s="211">
        <f t="shared" si="13"/>
        <v>0</v>
      </c>
      <c r="N29" s="211">
        <f t="shared" si="13"/>
        <v>0</v>
      </c>
      <c r="O29" s="211">
        <f t="shared" si="13"/>
        <v>0</v>
      </c>
      <c r="P29" s="211">
        <f t="shared" si="13"/>
        <v>0</v>
      </c>
      <c r="Q29" s="211">
        <f t="shared" si="13"/>
        <v>0</v>
      </c>
      <c r="R29" s="211">
        <f t="shared" si="13"/>
        <v>0</v>
      </c>
      <c r="S29" s="211">
        <f t="shared" si="13"/>
        <v>0</v>
      </c>
      <c r="T29" s="211">
        <f t="shared" si="13"/>
        <v>0</v>
      </c>
      <c r="U29" s="211">
        <f t="shared" si="13"/>
        <v>0</v>
      </c>
      <c r="V29" s="211">
        <f t="shared" si="13"/>
        <v>0</v>
      </c>
      <c r="W29" s="211">
        <f t="shared" si="13"/>
        <v>0</v>
      </c>
      <c r="X29" s="211">
        <f t="shared" si="13"/>
        <v>0</v>
      </c>
      <c r="Y29" s="211">
        <f t="shared" si="13"/>
        <v>0</v>
      </c>
      <c r="Z29" s="211">
        <f t="shared" si="13"/>
        <v>0</v>
      </c>
      <c r="AA29" s="211">
        <f t="shared" si="13"/>
        <v>0</v>
      </c>
      <c r="AB29" s="211">
        <f t="shared" si="13"/>
        <v>0</v>
      </c>
      <c r="AC29" s="211">
        <f t="shared" si="13"/>
        <v>0</v>
      </c>
      <c r="AD29" s="211">
        <f t="shared" si="13"/>
        <v>0</v>
      </c>
      <c r="AE29" s="211">
        <f t="shared" si="13"/>
        <v>0</v>
      </c>
      <c r="AF29" s="211">
        <f t="shared" si="13"/>
        <v>0</v>
      </c>
      <c r="AG29" s="211">
        <f t="shared" si="13"/>
        <v>0</v>
      </c>
      <c r="AH29" s="211">
        <f t="shared" si="13"/>
        <v>0</v>
      </c>
      <c r="AI29" s="211">
        <f t="shared" si="13"/>
        <v>0</v>
      </c>
      <c r="AJ29" s="211">
        <f t="shared" si="13"/>
        <v>0</v>
      </c>
      <c r="AK29" s="211">
        <f t="shared" si="13"/>
        <v>0</v>
      </c>
      <c r="AL29" s="211">
        <f t="shared" si="13"/>
        <v>0</v>
      </c>
      <c r="AM29" s="211">
        <f t="shared" si="13"/>
        <v>0</v>
      </c>
      <c r="AN29" s="211">
        <f t="shared" si="13"/>
        <v>0</v>
      </c>
      <c r="AO29" s="211">
        <f t="shared" si="13"/>
        <v>0</v>
      </c>
      <c r="AP29" s="211">
        <f t="shared" si="13"/>
        <v>0</v>
      </c>
    </row>
    <row r="30" spans="1:42" x14ac:dyDescent="0.2">
      <c r="A30" s="129" t="s">
        <v>165</v>
      </c>
      <c r="C30" s="207">
        <f>C28*C29</f>
        <v>0</v>
      </c>
      <c r="D30" s="207">
        <f t="shared" ref="D30:AP30" si="14">D28*D29</f>
        <v>0</v>
      </c>
      <c r="E30" s="207">
        <f t="shared" si="14"/>
        <v>0</v>
      </c>
      <c r="F30" s="207">
        <f t="shared" si="14"/>
        <v>0</v>
      </c>
      <c r="G30" s="207">
        <f t="shared" si="14"/>
        <v>0</v>
      </c>
      <c r="H30" s="207">
        <f t="shared" si="14"/>
        <v>0</v>
      </c>
      <c r="I30" s="207">
        <f t="shared" si="14"/>
        <v>0</v>
      </c>
      <c r="J30" s="207">
        <f t="shared" si="14"/>
        <v>0</v>
      </c>
      <c r="K30" s="207">
        <f t="shared" si="14"/>
        <v>0</v>
      </c>
      <c r="L30" s="207">
        <f t="shared" si="14"/>
        <v>0</v>
      </c>
      <c r="M30" s="207">
        <f t="shared" si="14"/>
        <v>0</v>
      </c>
      <c r="N30" s="207">
        <f t="shared" si="14"/>
        <v>0</v>
      </c>
      <c r="O30" s="207">
        <f t="shared" si="14"/>
        <v>0</v>
      </c>
      <c r="P30" s="207">
        <f t="shared" si="14"/>
        <v>0</v>
      </c>
      <c r="Q30" s="207">
        <f t="shared" si="14"/>
        <v>0</v>
      </c>
      <c r="R30" s="207">
        <f t="shared" si="14"/>
        <v>0</v>
      </c>
      <c r="S30" s="207">
        <f t="shared" si="14"/>
        <v>0</v>
      </c>
      <c r="T30" s="207">
        <f t="shared" si="14"/>
        <v>0</v>
      </c>
      <c r="U30" s="207">
        <f t="shared" si="14"/>
        <v>0</v>
      </c>
      <c r="V30" s="207">
        <f t="shared" si="14"/>
        <v>0</v>
      </c>
      <c r="W30" s="207">
        <f t="shared" si="14"/>
        <v>0</v>
      </c>
      <c r="X30" s="207">
        <f t="shared" si="14"/>
        <v>0</v>
      </c>
      <c r="Y30" s="207">
        <f t="shared" si="14"/>
        <v>0</v>
      </c>
      <c r="Z30" s="207">
        <f t="shared" si="14"/>
        <v>0</v>
      </c>
      <c r="AA30" s="207">
        <f t="shared" si="14"/>
        <v>0</v>
      </c>
      <c r="AB30" s="207">
        <f t="shared" si="14"/>
        <v>0</v>
      </c>
      <c r="AC30" s="207">
        <f t="shared" si="14"/>
        <v>0</v>
      </c>
      <c r="AD30" s="207">
        <f t="shared" si="14"/>
        <v>0</v>
      </c>
      <c r="AE30" s="207">
        <f t="shared" si="14"/>
        <v>0</v>
      </c>
      <c r="AF30" s="207">
        <f t="shared" si="14"/>
        <v>0</v>
      </c>
      <c r="AG30" s="207">
        <f t="shared" si="14"/>
        <v>0</v>
      </c>
      <c r="AH30" s="207">
        <f t="shared" si="14"/>
        <v>0</v>
      </c>
      <c r="AI30" s="207">
        <f t="shared" si="14"/>
        <v>0</v>
      </c>
      <c r="AJ30" s="207">
        <f t="shared" si="14"/>
        <v>0</v>
      </c>
      <c r="AK30" s="207">
        <f t="shared" si="14"/>
        <v>0</v>
      </c>
      <c r="AL30" s="207">
        <f t="shared" si="14"/>
        <v>0</v>
      </c>
      <c r="AM30" s="207">
        <f t="shared" si="14"/>
        <v>0</v>
      </c>
      <c r="AN30" s="207">
        <f t="shared" si="14"/>
        <v>0</v>
      </c>
      <c r="AO30" s="207">
        <f t="shared" si="14"/>
        <v>0</v>
      </c>
      <c r="AP30" s="207">
        <f t="shared" si="14"/>
        <v>0</v>
      </c>
    </row>
    <row r="31" spans="1:42" x14ac:dyDescent="0.2">
      <c r="A31" s="127" t="s">
        <v>315</v>
      </c>
    </row>
    <row r="32" spans="1:42" x14ac:dyDescent="0.2">
      <c r="A32" s="129" t="s">
        <v>16</v>
      </c>
      <c r="C32" s="207">
        <f>C5/1000</f>
        <v>0</v>
      </c>
      <c r="D32" s="207">
        <f t="shared" ref="D32:AP32" si="15">D5/1000</f>
        <v>0</v>
      </c>
      <c r="E32" s="207">
        <f t="shared" si="15"/>
        <v>0</v>
      </c>
      <c r="F32" s="207">
        <f t="shared" si="15"/>
        <v>0</v>
      </c>
      <c r="G32" s="207">
        <f t="shared" si="15"/>
        <v>0</v>
      </c>
      <c r="H32" s="207">
        <f t="shared" si="15"/>
        <v>0</v>
      </c>
      <c r="I32" s="207">
        <f t="shared" si="15"/>
        <v>0</v>
      </c>
      <c r="J32" s="207">
        <f t="shared" si="15"/>
        <v>0</v>
      </c>
      <c r="K32" s="207">
        <f t="shared" si="15"/>
        <v>0</v>
      </c>
      <c r="L32" s="207">
        <f t="shared" si="15"/>
        <v>0</v>
      </c>
      <c r="M32" s="207">
        <f t="shared" si="15"/>
        <v>0</v>
      </c>
      <c r="N32" s="207">
        <f t="shared" si="15"/>
        <v>0</v>
      </c>
      <c r="O32" s="207">
        <f t="shared" si="15"/>
        <v>0</v>
      </c>
      <c r="P32" s="207">
        <f t="shared" si="15"/>
        <v>0</v>
      </c>
      <c r="Q32" s="207">
        <f t="shared" si="15"/>
        <v>0</v>
      </c>
      <c r="R32" s="207">
        <f t="shared" si="15"/>
        <v>0</v>
      </c>
      <c r="S32" s="207">
        <f t="shared" si="15"/>
        <v>0</v>
      </c>
      <c r="T32" s="207">
        <f t="shared" si="15"/>
        <v>0</v>
      </c>
      <c r="U32" s="207">
        <f t="shared" si="15"/>
        <v>0</v>
      </c>
      <c r="V32" s="207">
        <f t="shared" si="15"/>
        <v>0</v>
      </c>
      <c r="W32" s="207">
        <f t="shared" si="15"/>
        <v>0</v>
      </c>
      <c r="X32" s="207">
        <f t="shared" si="15"/>
        <v>0</v>
      </c>
      <c r="Y32" s="207">
        <f t="shared" si="15"/>
        <v>0</v>
      </c>
      <c r="Z32" s="207">
        <f t="shared" si="15"/>
        <v>0</v>
      </c>
      <c r="AA32" s="207">
        <f t="shared" si="15"/>
        <v>0</v>
      </c>
      <c r="AB32" s="207">
        <f t="shared" si="15"/>
        <v>0</v>
      </c>
      <c r="AC32" s="207">
        <f t="shared" si="15"/>
        <v>0</v>
      </c>
      <c r="AD32" s="207">
        <f t="shared" si="15"/>
        <v>0</v>
      </c>
      <c r="AE32" s="207">
        <f t="shared" si="15"/>
        <v>0</v>
      </c>
      <c r="AF32" s="207">
        <f t="shared" si="15"/>
        <v>0</v>
      </c>
      <c r="AG32" s="207">
        <f t="shared" si="15"/>
        <v>0</v>
      </c>
      <c r="AH32" s="207">
        <f t="shared" si="15"/>
        <v>0</v>
      </c>
      <c r="AI32" s="207">
        <f t="shared" si="15"/>
        <v>0</v>
      </c>
      <c r="AJ32" s="207">
        <f t="shared" si="15"/>
        <v>0</v>
      </c>
      <c r="AK32" s="207">
        <f t="shared" si="15"/>
        <v>0</v>
      </c>
      <c r="AL32" s="207">
        <f t="shared" si="15"/>
        <v>0</v>
      </c>
      <c r="AM32" s="207">
        <f t="shared" si="15"/>
        <v>0</v>
      </c>
      <c r="AN32" s="207">
        <f t="shared" si="15"/>
        <v>0</v>
      </c>
      <c r="AO32" s="207">
        <f t="shared" si="15"/>
        <v>0</v>
      </c>
      <c r="AP32" s="207">
        <f t="shared" si="15"/>
        <v>0</v>
      </c>
    </row>
    <row r="33" spans="1:42" x14ac:dyDescent="0.2">
      <c r="A33" s="129" t="s">
        <v>17</v>
      </c>
      <c r="C33" s="211">
        <f t="shared" ref="C33:AP33" si="16">IF(C$2&lt;=analysis_period,om_production*(1+inflation_rate/100+om_production_escal/100)^B$2,0)</f>
        <v>0</v>
      </c>
      <c r="D33" s="211">
        <f t="shared" si="16"/>
        <v>0</v>
      </c>
      <c r="E33" s="211">
        <f t="shared" si="16"/>
        <v>0</v>
      </c>
      <c r="F33" s="211">
        <f t="shared" si="16"/>
        <v>0</v>
      </c>
      <c r="G33" s="211">
        <f t="shared" si="16"/>
        <v>0</v>
      </c>
      <c r="H33" s="211">
        <f t="shared" si="16"/>
        <v>0</v>
      </c>
      <c r="I33" s="211">
        <f t="shared" si="16"/>
        <v>0</v>
      </c>
      <c r="J33" s="211">
        <f t="shared" si="16"/>
        <v>0</v>
      </c>
      <c r="K33" s="211">
        <f t="shared" si="16"/>
        <v>0</v>
      </c>
      <c r="L33" s="211">
        <f t="shared" si="16"/>
        <v>0</v>
      </c>
      <c r="M33" s="211">
        <f t="shared" si="16"/>
        <v>0</v>
      </c>
      <c r="N33" s="211">
        <f t="shared" si="16"/>
        <v>0</v>
      </c>
      <c r="O33" s="211">
        <f t="shared" si="16"/>
        <v>0</v>
      </c>
      <c r="P33" s="211">
        <f t="shared" si="16"/>
        <v>0</v>
      </c>
      <c r="Q33" s="211">
        <f t="shared" si="16"/>
        <v>0</v>
      </c>
      <c r="R33" s="211">
        <f t="shared" si="16"/>
        <v>0</v>
      </c>
      <c r="S33" s="211">
        <f t="shared" si="16"/>
        <v>0</v>
      </c>
      <c r="T33" s="211">
        <f t="shared" si="16"/>
        <v>0</v>
      </c>
      <c r="U33" s="211">
        <f t="shared" si="16"/>
        <v>0</v>
      </c>
      <c r="V33" s="211">
        <f t="shared" si="16"/>
        <v>0</v>
      </c>
      <c r="W33" s="211">
        <f t="shared" si="16"/>
        <v>0</v>
      </c>
      <c r="X33" s="211">
        <f t="shared" si="16"/>
        <v>0</v>
      </c>
      <c r="Y33" s="211">
        <f t="shared" si="16"/>
        <v>0</v>
      </c>
      <c r="Z33" s="211">
        <f t="shared" si="16"/>
        <v>0</v>
      </c>
      <c r="AA33" s="211">
        <f t="shared" si="16"/>
        <v>0</v>
      </c>
      <c r="AB33" s="211">
        <f t="shared" si="16"/>
        <v>0</v>
      </c>
      <c r="AC33" s="211">
        <f t="shared" si="16"/>
        <v>0</v>
      </c>
      <c r="AD33" s="211">
        <f t="shared" si="16"/>
        <v>0</v>
      </c>
      <c r="AE33" s="211">
        <f t="shared" si="16"/>
        <v>0</v>
      </c>
      <c r="AF33" s="211">
        <f t="shared" si="16"/>
        <v>0</v>
      </c>
      <c r="AG33" s="211">
        <f t="shared" si="16"/>
        <v>0</v>
      </c>
      <c r="AH33" s="211">
        <f t="shared" si="16"/>
        <v>0</v>
      </c>
      <c r="AI33" s="211">
        <f t="shared" si="16"/>
        <v>0</v>
      </c>
      <c r="AJ33" s="211">
        <f t="shared" si="16"/>
        <v>0</v>
      </c>
      <c r="AK33" s="211">
        <f t="shared" si="16"/>
        <v>0</v>
      </c>
      <c r="AL33" s="211">
        <f t="shared" si="16"/>
        <v>0</v>
      </c>
      <c r="AM33" s="211">
        <f t="shared" si="16"/>
        <v>0</v>
      </c>
      <c r="AN33" s="211">
        <f t="shared" si="16"/>
        <v>0</v>
      </c>
      <c r="AO33" s="211">
        <f t="shared" si="16"/>
        <v>0</v>
      </c>
      <c r="AP33" s="211">
        <f t="shared" si="16"/>
        <v>0</v>
      </c>
    </row>
    <row r="34" spans="1:42" x14ac:dyDescent="0.2">
      <c r="A34" s="129" t="s">
        <v>166</v>
      </c>
      <c r="C34" s="215">
        <f>C32*C33</f>
        <v>0</v>
      </c>
      <c r="D34" s="215">
        <f t="shared" ref="D34:AP34" si="17">D32*D33</f>
        <v>0</v>
      </c>
      <c r="E34" s="215">
        <f t="shared" si="17"/>
        <v>0</v>
      </c>
      <c r="F34" s="215">
        <f t="shared" si="17"/>
        <v>0</v>
      </c>
      <c r="G34" s="215">
        <f t="shared" si="17"/>
        <v>0</v>
      </c>
      <c r="H34" s="215">
        <f t="shared" si="17"/>
        <v>0</v>
      </c>
      <c r="I34" s="215">
        <f t="shared" si="17"/>
        <v>0</v>
      </c>
      <c r="J34" s="215">
        <f t="shared" si="17"/>
        <v>0</v>
      </c>
      <c r="K34" s="215">
        <f t="shared" si="17"/>
        <v>0</v>
      </c>
      <c r="L34" s="215">
        <f t="shared" si="17"/>
        <v>0</v>
      </c>
      <c r="M34" s="215">
        <f t="shared" si="17"/>
        <v>0</v>
      </c>
      <c r="N34" s="215">
        <f t="shared" si="17"/>
        <v>0</v>
      </c>
      <c r="O34" s="215">
        <f t="shared" si="17"/>
        <v>0</v>
      </c>
      <c r="P34" s="215">
        <f t="shared" si="17"/>
        <v>0</v>
      </c>
      <c r="Q34" s="215">
        <f t="shared" si="17"/>
        <v>0</v>
      </c>
      <c r="R34" s="215">
        <f t="shared" si="17"/>
        <v>0</v>
      </c>
      <c r="S34" s="215">
        <f t="shared" si="17"/>
        <v>0</v>
      </c>
      <c r="T34" s="215">
        <f t="shared" si="17"/>
        <v>0</v>
      </c>
      <c r="U34" s="215">
        <f t="shared" si="17"/>
        <v>0</v>
      </c>
      <c r="V34" s="215">
        <f t="shared" si="17"/>
        <v>0</v>
      </c>
      <c r="W34" s="215">
        <f t="shared" si="17"/>
        <v>0</v>
      </c>
      <c r="X34" s="215">
        <f t="shared" si="17"/>
        <v>0</v>
      </c>
      <c r="Y34" s="215">
        <f t="shared" si="17"/>
        <v>0</v>
      </c>
      <c r="Z34" s="215">
        <f t="shared" si="17"/>
        <v>0</v>
      </c>
      <c r="AA34" s="215">
        <f t="shared" si="17"/>
        <v>0</v>
      </c>
      <c r="AB34" s="215">
        <f t="shared" si="17"/>
        <v>0</v>
      </c>
      <c r="AC34" s="215">
        <f t="shared" si="17"/>
        <v>0</v>
      </c>
      <c r="AD34" s="215">
        <f t="shared" si="17"/>
        <v>0</v>
      </c>
      <c r="AE34" s="215">
        <f t="shared" si="17"/>
        <v>0</v>
      </c>
      <c r="AF34" s="215">
        <f t="shared" si="17"/>
        <v>0</v>
      </c>
      <c r="AG34" s="215">
        <f t="shared" si="17"/>
        <v>0</v>
      </c>
      <c r="AH34" s="215">
        <f t="shared" si="17"/>
        <v>0</v>
      </c>
      <c r="AI34" s="215">
        <f t="shared" si="17"/>
        <v>0</v>
      </c>
      <c r="AJ34" s="215">
        <f t="shared" si="17"/>
        <v>0</v>
      </c>
      <c r="AK34" s="215">
        <f t="shared" si="17"/>
        <v>0</v>
      </c>
      <c r="AL34" s="215">
        <f t="shared" si="17"/>
        <v>0</v>
      </c>
      <c r="AM34" s="215">
        <f t="shared" si="17"/>
        <v>0</v>
      </c>
      <c r="AN34" s="215">
        <f t="shared" si="17"/>
        <v>0</v>
      </c>
      <c r="AO34" s="215">
        <f t="shared" si="17"/>
        <v>0</v>
      </c>
      <c r="AP34" s="215">
        <f t="shared" si="17"/>
        <v>0</v>
      </c>
    </row>
    <row r="35" spans="1:42" x14ac:dyDescent="0.2">
      <c r="A35" s="127" t="s">
        <v>316</v>
      </c>
      <c r="C35" s="202"/>
      <c r="D35" s="202"/>
      <c r="E35" s="202"/>
      <c r="F35" s="202"/>
      <c r="G35" s="202"/>
      <c r="H35" s="202"/>
      <c r="I35" s="202"/>
      <c r="J35" s="202"/>
      <c r="K35" s="202"/>
      <c r="L35" s="202"/>
      <c r="M35" s="202"/>
      <c r="N35" s="202"/>
      <c r="O35" s="202"/>
      <c r="P35" s="202"/>
      <c r="Q35" s="202"/>
      <c r="R35" s="202"/>
      <c r="S35" s="202"/>
      <c r="T35" s="202"/>
      <c r="U35" s="202"/>
      <c r="V35" s="202"/>
      <c r="W35" s="202"/>
      <c r="X35" s="202"/>
      <c r="Y35" s="202"/>
      <c r="Z35" s="202"/>
      <c r="AA35" s="202"/>
      <c r="AB35" s="202"/>
      <c r="AC35" s="202"/>
      <c r="AD35" s="202"/>
      <c r="AE35" s="202"/>
      <c r="AF35" s="202"/>
      <c r="AG35" s="202"/>
      <c r="AH35" s="202"/>
      <c r="AI35" s="202"/>
      <c r="AJ35" s="202"/>
      <c r="AK35" s="202"/>
      <c r="AL35" s="202"/>
      <c r="AM35" s="202"/>
      <c r="AN35" s="202"/>
      <c r="AO35" s="202"/>
      <c r="AP35" s="202"/>
    </row>
    <row r="36" spans="1:42" x14ac:dyDescent="0.2">
      <c r="A36" s="28" t="s">
        <v>317</v>
      </c>
      <c r="C36" s="202">
        <f t="shared" ref="C36:AP36" si="18">IF(C2&lt;analysis_period,om_fuel_cost*annual_fuel_usage/1000*system_heat_rate*(1+om_fuel_cost_escal/100+inflation_rate/100)^B2,0)</f>
        <v>0</v>
      </c>
      <c r="D36" s="202">
        <f t="shared" si="18"/>
        <v>0</v>
      </c>
      <c r="E36" s="202">
        <f t="shared" si="18"/>
        <v>0</v>
      </c>
      <c r="F36" s="202">
        <f t="shared" si="18"/>
        <v>0</v>
      </c>
      <c r="G36" s="202">
        <f t="shared" si="18"/>
        <v>0</v>
      </c>
      <c r="H36" s="202">
        <f t="shared" si="18"/>
        <v>0</v>
      </c>
      <c r="I36" s="202">
        <f t="shared" si="18"/>
        <v>0</v>
      </c>
      <c r="J36" s="202">
        <f t="shared" si="18"/>
        <v>0</v>
      </c>
      <c r="K36" s="202">
        <f t="shared" si="18"/>
        <v>0</v>
      </c>
      <c r="L36" s="202">
        <f t="shared" si="18"/>
        <v>0</v>
      </c>
      <c r="M36" s="202">
        <f t="shared" si="18"/>
        <v>0</v>
      </c>
      <c r="N36" s="202">
        <f t="shared" si="18"/>
        <v>0</v>
      </c>
      <c r="O36" s="202">
        <f t="shared" si="18"/>
        <v>0</v>
      </c>
      <c r="P36" s="202">
        <f t="shared" si="18"/>
        <v>0</v>
      </c>
      <c r="Q36" s="202">
        <f t="shared" si="18"/>
        <v>0</v>
      </c>
      <c r="R36" s="202">
        <f t="shared" si="18"/>
        <v>0</v>
      </c>
      <c r="S36" s="202">
        <f t="shared" si="18"/>
        <v>0</v>
      </c>
      <c r="T36" s="202">
        <f t="shared" si="18"/>
        <v>0</v>
      </c>
      <c r="U36" s="202">
        <f t="shared" si="18"/>
        <v>0</v>
      </c>
      <c r="V36" s="202">
        <f t="shared" si="18"/>
        <v>0</v>
      </c>
      <c r="W36" s="202">
        <f t="shared" si="18"/>
        <v>0</v>
      </c>
      <c r="X36" s="202">
        <f t="shared" si="18"/>
        <v>0</v>
      </c>
      <c r="Y36" s="202">
        <f t="shared" si="18"/>
        <v>0</v>
      </c>
      <c r="Z36" s="202">
        <f t="shared" si="18"/>
        <v>0</v>
      </c>
      <c r="AA36" s="202">
        <f t="shared" si="18"/>
        <v>0</v>
      </c>
      <c r="AB36" s="202">
        <f t="shared" si="18"/>
        <v>0</v>
      </c>
      <c r="AC36" s="202">
        <f t="shared" si="18"/>
        <v>0</v>
      </c>
      <c r="AD36" s="202">
        <f t="shared" si="18"/>
        <v>0</v>
      </c>
      <c r="AE36" s="202">
        <f t="shared" si="18"/>
        <v>0</v>
      </c>
      <c r="AF36" s="202">
        <f t="shared" si="18"/>
        <v>0</v>
      </c>
      <c r="AG36" s="202">
        <f t="shared" si="18"/>
        <v>0</v>
      </c>
      <c r="AH36" s="202">
        <f t="shared" si="18"/>
        <v>0</v>
      </c>
      <c r="AI36" s="202">
        <f t="shared" si="18"/>
        <v>0</v>
      </c>
      <c r="AJ36" s="202">
        <f t="shared" si="18"/>
        <v>0</v>
      </c>
      <c r="AK36" s="202">
        <f t="shared" si="18"/>
        <v>0</v>
      </c>
      <c r="AL36" s="202">
        <f t="shared" si="18"/>
        <v>0</v>
      </c>
      <c r="AM36" s="202">
        <f t="shared" si="18"/>
        <v>0</v>
      </c>
      <c r="AN36" s="202">
        <f t="shared" si="18"/>
        <v>0</v>
      </c>
      <c r="AO36" s="202">
        <f t="shared" si="18"/>
        <v>0</v>
      </c>
      <c r="AP36" s="202">
        <f t="shared" si="18"/>
        <v>0</v>
      </c>
    </row>
    <row r="37" spans="1:42" x14ac:dyDescent="0.2">
      <c r="A37" s="28" t="s">
        <v>318</v>
      </c>
      <c r="C37" s="202">
        <f t="shared" ref="C37:AP37" si="19">IF(C2&lt;analysis_period,om_opt_fuel_1_cost*om_opt_fuel_1_usage*(1+om_opt_fuel_1_cost_escal/100+inflation_rate/100)^B2,0)</f>
        <v>0</v>
      </c>
      <c r="D37" s="202">
        <f t="shared" si="19"/>
        <v>0</v>
      </c>
      <c r="E37" s="202">
        <f t="shared" si="19"/>
        <v>0</v>
      </c>
      <c r="F37" s="202">
        <f t="shared" si="19"/>
        <v>0</v>
      </c>
      <c r="G37" s="202">
        <f t="shared" si="19"/>
        <v>0</v>
      </c>
      <c r="H37" s="202">
        <f t="shared" si="19"/>
        <v>0</v>
      </c>
      <c r="I37" s="202">
        <f t="shared" si="19"/>
        <v>0</v>
      </c>
      <c r="J37" s="202">
        <f t="shared" si="19"/>
        <v>0</v>
      </c>
      <c r="K37" s="202">
        <f t="shared" si="19"/>
        <v>0</v>
      </c>
      <c r="L37" s="202">
        <f t="shared" si="19"/>
        <v>0</v>
      </c>
      <c r="M37" s="202">
        <f t="shared" si="19"/>
        <v>0</v>
      </c>
      <c r="N37" s="202">
        <f t="shared" si="19"/>
        <v>0</v>
      </c>
      <c r="O37" s="202">
        <f t="shared" si="19"/>
        <v>0</v>
      </c>
      <c r="P37" s="202">
        <f t="shared" si="19"/>
        <v>0</v>
      </c>
      <c r="Q37" s="202">
        <f t="shared" si="19"/>
        <v>0</v>
      </c>
      <c r="R37" s="202">
        <f t="shared" si="19"/>
        <v>0</v>
      </c>
      <c r="S37" s="202">
        <f t="shared" si="19"/>
        <v>0</v>
      </c>
      <c r="T37" s="202">
        <f t="shared" si="19"/>
        <v>0</v>
      </c>
      <c r="U37" s="202">
        <f t="shared" si="19"/>
        <v>0</v>
      </c>
      <c r="V37" s="202">
        <f t="shared" si="19"/>
        <v>0</v>
      </c>
      <c r="W37" s="202">
        <f t="shared" si="19"/>
        <v>0</v>
      </c>
      <c r="X37" s="202">
        <f t="shared" si="19"/>
        <v>0</v>
      </c>
      <c r="Y37" s="202">
        <f t="shared" si="19"/>
        <v>0</v>
      </c>
      <c r="Z37" s="202">
        <f t="shared" si="19"/>
        <v>0</v>
      </c>
      <c r="AA37" s="202">
        <f t="shared" si="19"/>
        <v>0</v>
      </c>
      <c r="AB37" s="202">
        <f t="shared" si="19"/>
        <v>0</v>
      </c>
      <c r="AC37" s="202">
        <f t="shared" si="19"/>
        <v>0</v>
      </c>
      <c r="AD37" s="202">
        <f t="shared" si="19"/>
        <v>0</v>
      </c>
      <c r="AE37" s="202">
        <f t="shared" si="19"/>
        <v>0</v>
      </c>
      <c r="AF37" s="202">
        <f t="shared" si="19"/>
        <v>0</v>
      </c>
      <c r="AG37" s="202">
        <f t="shared" si="19"/>
        <v>0</v>
      </c>
      <c r="AH37" s="202">
        <f t="shared" si="19"/>
        <v>0</v>
      </c>
      <c r="AI37" s="202">
        <f t="shared" si="19"/>
        <v>0</v>
      </c>
      <c r="AJ37" s="202">
        <f t="shared" si="19"/>
        <v>0</v>
      </c>
      <c r="AK37" s="202">
        <f t="shared" si="19"/>
        <v>0</v>
      </c>
      <c r="AL37" s="202">
        <f t="shared" si="19"/>
        <v>0</v>
      </c>
      <c r="AM37" s="202">
        <f t="shared" si="19"/>
        <v>0</v>
      </c>
      <c r="AN37" s="202">
        <f t="shared" si="19"/>
        <v>0</v>
      </c>
      <c r="AO37" s="202">
        <f t="shared" si="19"/>
        <v>0</v>
      </c>
      <c r="AP37" s="202">
        <f t="shared" si="19"/>
        <v>0</v>
      </c>
    </row>
    <row r="38" spans="1:42" x14ac:dyDescent="0.2">
      <c r="A38" s="28" t="s">
        <v>319</v>
      </c>
      <c r="C38" s="202">
        <f t="shared" ref="C38:AP38" si="20">IF(C2&lt;analysis_period,om_opt_fuel_2_cost*om_opt_fuel_2_usage*(1+om_opt_fuel_2_cost_escal/100+inflation_rate/100)^B2,0)</f>
        <v>0</v>
      </c>
      <c r="D38" s="202">
        <f t="shared" si="20"/>
        <v>0</v>
      </c>
      <c r="E38" s="202">
        <f t="shared" si="20"/>
        <v>0</v>
      </c>
      <c r="F38" s="202">
        <f t="shared" si="20"/>
        <v>0</v>
      </c>
      <c r="G38" s="202">
        <f t="shared" si="20"/>
        <v>0</v>
      </c>
      <c r="H38" s="202">
        <f t="shared" si="20"/>
        <v>0</v>
      </c>
      <c r="I38" s="202">
        <f t="shared" si="20"/>
        <v>0</v>
      </c>
      <c r="J38" s="202">
        <f t="shared" si="20"/>
        <v>0</v>
      </c>
      <c r="K38" s="202">
        <f t="shared" si="20"/>
        <v>0</v>
      </c>
      <c r="L38" s="202">
        <f t="shared" si="20"/>
        <v>0</v>
      </c>
      <c r="M38" s="202">
        <f t="shared" si="20"/>
        <v>0</v>
      </c>
      <c r="N38" s="202">
        <f t="shared" si="20"/>
        <v>0</v>
      </c>
      <c r="O38" s="202">
        <f t="shared" si="20"/>
        <v>0</v>
      </c>
      <c r="P38" s="202">
        <f t="shared" si="20"/>
        <v>0</v>
      </c>
      <c r="Q38" s="202">
        <f t="shared" si="20"/>
        <v>0</v>
      </c>
      <c r="R38" s="202">
        <f t="shared" si="20"/>
        <v>0</v>
      </c>
      <c r="S38" s="202">
        <f t="shared" si="20"/>
        <v>0</v>
      </c>
      <c r="T38" s="202">
        <f t="shared" si="20"/>
        <v>0</v>
      </c>
      <c r="U38" s="202">
        <f t="shared" si="20"/>
        <v>0</v>
      </c>
      <c r="V38" s="202">
        <f t="shared" si="20"/>
        <v>0</v>
      </c>
      <c r="W38" s="202">
        <f t="shared" si="20"/>
        <v>0</v>
      </c>
      <c r="X38" s="202">
        <f t="shared" si="20"/>
        <v>0</v>
      </c>
      <c r="Y38" s="202">
        <f t="shared" si="20"/>
        <v>0</v>
      </c>
      <c r="Z38" s="202">
        <f t="shared" si="20"/>
        <v>0</v>
      </c>
      <c r="AA38" s="202">
        <f t="shared" si="20"/>
        <v>0</v>
      </c>
      <c r="AB38" s="202">
        <f t="shared" si="20"/>
        <v>0</v>
      </c>
      <c r="AC38" s="202">
        <f t="shared" si="20"/>
        <v>0</v>
      </c>
      <c r="AD38" s="202">
        <f t="shared" si="20"/>
        <v>0</v>
      </c>
      <c r="AE38" s="202">
        <f t="shared" si="20"/>
        <v>0</v>
      </c>
      <c r="AF38" s="202">
        <f t="shared" si="20"/>
        <v>0</v>
      </c>
      <c r="AG38" s="202">
        <f t="shared" si="20"/>
        <v>0</v>
      </c>
      <c r="AH38" s="202">
        <f t="shared" si="20"/>
        <v>0</v>
      </c>
      <c r="AI38" s="202">
        <f t="shared" si="20"/>
        <v>0</v>
      </c>
      <c r="AJ38" s="202">
        <f t="shared" si="20"/>
        <v>0</v>
      </c>
      <c r="AK38" s="202">
        <f t="shared" si="20"/>
        <v>0</v>
      </c>
      <c r="AL38" s="202">
        <f t="shared" si="20"/>
        <v>0</v>
      </c>
      <c r="AM38" s="202">
        <f t="shared" si="20"/>
        <v>0</v>
      </c>
      <c r="AN38" s="202">
        <f t="shared" si="20"/>
        <v>0</v>
      </c>
      <c r="AO38" s="202">
        <f t="shared" si="20"/>
        <v>0</v>
      </c>
      <c r="AP38" s="202">
        <f t="shared" si="20"/>
        <v>0</v>
      </c>
    </row>
    <row r="39" spans="1:42" x14ac:dyDescent="0.2">
      <c r="A39" s="24" t="s">
        <v>0</v>
      </c>
      <c r="C39" s="207">
        <f t="shared" ref="C39:AP39" si="21">C22*property_tax_rate/100</f>
        <v>0</v>
      </c>
      <c r="D39" s="207">
        <f t="shared" si="21"/>
        <v>0</v>
      </c>
      <c r="E39" s="207">
        <f t="shared" si="21"/>
        <v>0</v>
      </c>
      <c r="F39" s="207">
        <f t="shared" si="21"/>
        <v>0</v>
      </c>
      <c r="G39" s="207">
        <f t="shared" si="21"/>
        <v>0</v>
      </c>
      <c r="H39" s="207">
        <f t="shared" si="21"/>
        <v>0</v>
      </c>
      <c r="I39" s="207">
        <f t="shared" si="21"/>
        <v>0</v>
      </c>
      <c r="J39" s="207">
        <f t="shared" si="21"/>
        <v>0</v>
      </c>
      <c r="K39" s="207">
        <f t="shared" si="21"/>
        <v>0</v>
      </c>
      <c r="L39" s="207">
        <f t="shared" si="21"/>
        <v>0</v>
      </c>
      <c r="M39" s="207">
        <f t="shared" si="21"/>
        <v>0</v>
      </c>
      <c r="N39" s="207">
        <f t="shared" si="21"/>
        <v>0</v>
      </c>
      <c r="O39" s="207">
        <f t="shared" si="21"/>
        <v>0</v>
      </c>
      <c r="P39" s="207">
        <f t="shared" si="21"/>
        <v>0</v>
      </c>
      <c r="Q39" s="207">
        <f t="shared" si="21"/>
        <v>0</v>
      </c>
      <c r="R39" s="207">
        <f t="shared" si="21"/>
        <v>0</v>
      </c>
      <c r="S39" s="207">
        <f t="shared" si="21"/>
        <v>0</v>
      </c>
      <c r="T39" s="207">
        <f t="shared" si="21"/>
        <v>0</v>
      </c>
      <c r="U39" s="207">
        <f t="shared" si="21"/>
        <v>0</v>
      </c>
      <c r="V39" s="207">
        <f t="shared" si="21"/>
        <v>0</v>
      </c>
      <c r="W39" s="207">
        <f t="shared" si="21"/>
        <v>0</v>
      </c>
      <c r="X39" s="207">
        <f t="shared" si="21"/>
        <v>0</v>
      </c>
      <c r="Y39" s="207">
        <f t="shared" si="21"/>
        <v>0</v>
      </c>
      <c r="Z39" s="207">
        <f t="shared" si="21"/>
        <v>0</v>
      </c>
      <c r="AA39" s="207">
        <f t="shared" si="21"/>
        <v>0</v>
      </c>
      <c r="AB39" s="207">
        <f t="shared" si="21"/>
        <v>0</v>
      </c>
      <c r="AC39" s="207">
        <f t="shared" si="21"/>
        <v>0</v>
      </c>
      <c r="AD39" s="207">
        <f t="shared" si="21"/>
        <v>0</v>
      </c>
      <c r="AE39" s="207">
        <f t="shared" si="21"/>
        <v>0</v>
      </c>
      <c r="AF39" s="207">
        <f t="shared" si="21"/>
        <v>0</v>
      </c>
      <c r="AG39" s="207">
        <f t="shared" si="21"/>
        <v>0</v>
      </c>
      <c r="AH39" s="207">
        <f t="shared" si="21"/>
        <v>0</v>
      </c>
      <c r="AI39" s="207">
        <f t="shared" si="21"/>
        <v>0</v>
      </c>
      <c r="AJ39" s="207">
        <f t="shared" si="21"/>
        <v>0</v>
      </c>
      <c r="AK39" s="207">
        <f t="shared" si="21"/>
        <v>0</v>
      </c>
      <c r="AL39" s="207">
        <f t="shared" si="21"/>
        <v>0</v>
      </c>
      <c r="AM39" s="207">
        <f t="shared" si="21"/>
        <v>0</v>
      </c>
      <c r="AN39" s="207">
        <f t="shared" si="21"/>
        <v>0</v>
      </c>
      <c r="AO39" s="207">
        <f t="shared" si="21"/>
        <v>0</v>
      </c>
      <c r="AP39" s="207">
        <f t="shared" si="21"/>
        <v>0</v>
      </c>
    </row>
    <row r="40" spans="1:42" x14ac:dyDescent="0.2">
      <c r="A40" s="24" t="s">
        <v>55</v>
      </c>
      <c r="C40" s="202">
        <f t="shared" ref="C40:AP40" si="22">IF(C$2&lt;=analysis_period,total_installed_cost*insurance_rate/100*(1+inflation_rate/100)^B$2,0)</f>
        <v>0</v>
      </c>
      <c r="D40" s="202">
        <f t="shared" si="22"/>
        <v>0</v>
      </c>
      <c r="E40" s="202">
        <f t="shared" si="22"/>
        <v>0</v>
      </c>
      <c r="F40" s="202">
        <f t="shared" si="22"/>
        <v>0</v>
      </c>
      <c r="G40" s="202">
        <f t="shared" si="22"/>
        <v>0</v>
      </c>
      <c r="H40" s="202">
        <f t="shared" si="22"/>
        <v>0</v>
      </c>
      <c r="I40" s="202">
        <f t="shared" si="22"/>
        <v>0</v>
      </c>
      <c r="J40" s="202">
        <f t="shared" si="22"/>
        <v>0</v>
      </c>
      <c r="K40" s="202">
        <f t="shared" si="22"/>
        <v>0</v>
      </c>
      <c r="L40" s="202">
        <f t="shared" si="22"/>
        <v>0</v>
      </c>
      <c r="M40" s="202">
        <f t="shared" si="22"/>
        <v>0</v>
      </c>
      <c r="N40" s="202">
        <f t="shared" si="22"/>
        <v>0</v>
      </c>
      <c r="O40" s="202">
        <f t="shared" si="22"/>
        <v>0</v>
      </c>
      <c r="P40" s="202">
        <f t="shared" si="22"/>
        <v>0</v>
      </c>
      <c r="Q40" s="202">
        <f t="shared" si="22"/>
        <v>0</v>
      </c>
      <c r="R40" s="202">
        <f t="shared" si="22"/>
        <v>0</v>
      </c>
      <c r="S40" s="202">
        <f t="shared" si="22"/>
        <v>0</v>
      </c>
      <c r="T40" s="202">
        <f t="shared" si="22"/>
        <v>0</v>
      </c>
      <c r="U40" s="202">
        <f t="shared" si="22"/>
        <v>0</v>
      </c>
      <c r="V40" s="202">
        <f t="shared" si="22"/>
        <v>0</v>
      </c>
      <c r="W40" s="202">
        <f t="shared" si="22"/>
        <v>0</v>
      </c>
      <c r="X40" s="202">
        <f t="shared" si="22"/>
        <v>0</v>
      </c>
      <c r="Y40" s="202">
        <f t="shared" si="22"/>
        <v>0</v>
      </c>
      <c r="Z40" s="202">
        <f t="shared" si="22"/>
        <v>0</v>
      </c>
      <c r="AA40" s="202">
        <f t="shared" si="22"/>
        <v>0</v>
      </c>
      <c r="AB40" s="202">
        <f t="shared" si="22"/>
        <v>0</v>
      </c>
      <c r="AC40" s="202">
        <f t="shared" si="22"/>
        <v>0</v>
      </c>
      <c r="AD40" s="202">
        <f t="shared" si="22"/>
        <v>0</v>
      </c>
      <c r="AE40" s="202">
        <f t="shared" si="22"/>
        <v>0</v>
      </c>
      <c r="AF40" s="202">
        <f t="shared" si="22"/>
        <v>0</v>
      </c>
      <c r="AG40" s="202">
        <f t="shared" si="22"/>
        <v>0</v>
      </c>
      <c r="AH40" s="202">
        <f t="shared" si="22"/>
        <v>0</v>
      </c>
      <c r="AI40" s="202">
        <f t="shared" si="22"/>
        <v>0</v>
      </c>
      <c r="AJ40" s="202">
        <f t="shared" si="22"/>
        <v>0</v>
      </c>
      <c r="AK40" s="202">
        <f t="shared" si="22"/>
        <v>0</v>
      </c>
      <c r="AL40" s="202">
        <f t="shared" si="22"/>
        <v>0</v>
      </c>
      <c r="AM40" s="202">
        <f t="shared" si="22"/>
        <v>0</v>
      </c>
      <c r="AN40" s="202">
        <f t="shared" si="22"/>
        <v>0</v>
      </c>
      <c r="AO40" s="202">
        <f t="shared" si="22"/>
        <v>0</v>
      </c>
      <c r="AP40" s="202">
        <f t="shared" si="22"/>
        <v>0</v>
      </c>
    </row>
    <row r="41" spans="1:42" x14ac:dyDescent="0.2">
      <c r="A41" s="44" t="s">
        <v>21</v>
      </c>
      <c r="B41" s="44"/>
      <c r="C41" s="216">
        <f>C26+C30+C34+SUM(C36:C38)+C39+C40</f>
        <v>0</v>
      </c>
      <c r="D41" s="216">
        <f t="shared" ref="D41:AP41" si="23">D26+D30+D34+SUM(D36:D38)+D39+D40</f>
        <v>0</v>
      </c>
      <c r="E41" s="216">
        <f t="shared" si="23"/>
        <v>0</v>
      </c>
      <c r="F41" s="216">
        <f t="shared" si="23"/>
        <v>0</v>
      </c>
      <c r="G41" s="216">
        <f t="shared" si="23"/>
        <v>0</v>
      </c>
      <c r="H41" s="216">
        <f t="shared" si="23"/>
        <v>0</v>
      </c>
      <c r="I41" s="216">
        <f t="shared" si="23"/>
        <v>0</v>
      </c>
      <c r="J41" s="216">
        <f t="shared" si="23"/>
        <v>0</v>
      </c>
      <c r="K41" s="216">
        <f t="shared" si="23"/>
        <v>0</v>
      </c>
      <c r="L41" s="216">
        <f t="shared" si="23"/>
        <v>0</v>
      </c>
      <c r="M41" s="216">
        <f t="shared" si="23"/>
        <v>0</v>
      </c>
      <c r="N41" s="216">
        <f t="shared" si="23"/>
        <v>0</v>
      </c>
      <c r="O41" s="216">
        <f t="shared" si="23"/>
        <v>0</v>
      </c>
      <c r="P41" s="216">
        <f t="shared" si="23"/>
        <v>0</v>
      </c>
      <c r="Q41" s="216">
        <f t="shared" si="23"/>
        <v>0</v>
      </c>
      <c r="R41" s="216">
        <f t="shared" si="23"/>
        <v>0</v>
      </c>
      <c r="S41" s="216">
        <f t="shared" si="23"/>
        <v>0</v>
      </c>
      <c r="T41" s="216">
        <f t="shared" si="23"/>
        <v>0</v>
      </c>
      <c r="U41" s="216">
        <f t="shared" si="23"/>
        <v>0</v>
      </c>
      <c r="V41" s="216">
        <f t="shared" si="23"/>
        <v>0</v>
      </c>
      <c r="W41" s="216">
        <f t="shared" si="23"/>
        <v>0</v>
      </c>
      <c r="X41" s="216">
        <f t="shared" si="23"/>
        <v>0</v>
      </c>
      <c r="Y41" s="216">
        <f t="shared" si="23"/>
        <v>0</v>
      </c>
      <c r="Z41" s="216">
        <f t="shared" si="23"/>
        <v>0</v>
      </c>
      <c r="AA41" s="216">
        <f t="shared" si="23"/>
        <v>0</v>
      </c>
      <c r="AB41" s="216">
        <f t="shared" si="23"/>
        <v>0</v>
      </c>
      <c r="AC41" s="216">
        <f t="shared" si="23"/>
        <v>0</v>
      </c>
      <c r="AD41" s="216">
        <f t="shared" si="23"/>
        <v>0</v>
      </c>
      <c r="AE41" s="216">
        <f t="shared" si="23"/>
        <v>0</v>
      </c>
      <c r="AF41" s="216">
        <f t="shared" si="23"/>
        <v>0</v>
      </c>
      <c r="AG41" s="216">
        <f t="shared" si="23"/>
        <v>0</v>
      </c>
      <c r="AH41" s="216">
        <f t="shared" si="23"/>
        <v>0</v>
      </c>
      <c r="AI41" s="216">
        <f t="shared" si="23"/>
        <v>0</v>
      </c>
      <c r="AJ41" s="216">
        <f t="shared" si="23"/>
        <v>0</v>
      </c>
      <c r="AK41" s="216">
        <f t="shared" si="23"/>
        <v>0</v>
      </c>
      <c r="AL41" s="216">
        <f t="shared" si="23"/>
        <v>0</v>
      </c>
      <c r="AM41" s="216">
        <f t="shared" si="23"/>
        <v>0</v>
      </c>
      <c r="AN41" s="216">
        <f t="shared" si="23"/>
        <v>0</v>
      </c>
      <c r="AO41" s="216">
        <f t="shared" si="23"/>
        <v>0</v>
      </c>
      <c r="AP41" s="216">
        <f t="shared" si="23"/>
        <v>0</v>
      </c>
    </row>
    <row r="43" spans="1:42" x14ac:dyDescent="0.2">
      <c r="A43" s="297" t="s">
        <v>27</v>
      </c>
      <c r="B43" s="44"/>
      <c r="C43" s="216">
        <f t="shared" ref="C43:AP43" si="24">C20-C41</f>
        <v>0</v>
      </c>
      <c r="D43" s="216">
        <f t="shared" si="24"/>
        <v>0</v>
      </c>
      <c r="E43" s="216">
        <f t="shared" si="24"/>
        <v>0</v>
      </c>
      <c r="F43" s="216">
        <f t="shared" si="24"/>
        <v>0</v>
      </c>
      <c r="G43" s="216">
        <f t="shared" si="24"/>
        <v>0</v>
      </c>
      <c r="H43" s="216">
        <f t="shared" si="24"/>
        <v>0</v>
      </c>
      <c r="I43" s="216">
        <f t="shared" si="24"/>
        <v>0</v>
      </c>
      <c r="J43" s="216">
        <f t="shared" si="24"/>
        <v>0</v>
      </c>
      <c r="K43" s="216">
        <f t="shared" si="24"/>
        <v>0</v>
      </c>
      <c r="L43" s="216">
        <f t="shared" si="24"/>
        <v>0</v>
      </c>
      <c r="M43" s="216">
        <f t="shared" si="24"/>
        <v>0</v>
      </c>
      <c r="N43" s="216">
        <f t="shared" si="24"/>
        <v>0</v>
      </c>
      <c r="O43" s="216">
        <f t="shared" si="24"/>
        <v>0</v>
      </c>
      <c r="P43" s="216">
        <f t="shared" si="24"/>
        <v>0</v>
      </c>
      <c r="Q43" s="216">
        <f t="shared" si="24"/>
        <v>0</v>
      </c>
      <c r="R43" s="216">
        <f t="shared" si="24"/>
        <v>0</v>
      </c>
      <c r="S43" s="216">
        <f t="shared" si="24"/>
        <v>0</v>
      </c>
      <c r="T43" s="216">
        <f t="shared" si="24"/>
        <v>0</v>
      </c>
      <c r="U43" s="216">
        <f t="shared" si="24"/>
        <v>0</v>
      </c>
      <c r="V43" s="216">
        <f t="shared" si="24"/>
        <v>0</v>
      </c>
      <c r="W43" s="216">
        <f t="shared" si="24"/>
        <v>0</v>
      </c>
      <c r="X43" s="216">
        <f t="shared" si="24"/>
        <v>0</v>
      </c>
      <c r="Y43" s="216">
        <f t="shared" si="24"/>
        <v>0</v>
      </c>
      <c r="Z43" s="216">
        <f t="shared" si="24"/>
        <v>0</v>
      </c>
      <c r="AA43" s="216">
        <f t="shared" si="24"/>
        <v>0</v>
      </c>
      <c r="AB43" s="216">
        <f t="shared" si="24"/>
        <v>0</v>
      </c>
      <c r="AC43" s="216">
        <f t="shared" si="24"/>
        <v>0</v>
      </c>
      <c r="AD43" s="216">
        <f t="shared" si="24"/>
        <v>0</v>
      </c>
      <c r="AE43" s="216">
        <f t="shared" si="24"/>
        <v>0</v>
      </c>
      <c r="AF43" s="216">
        <f t="shared" si="24"/>
        <v>0</v>
      </c>
      <c r="AG43" s="216">
        <f t="shared" si="24"/>
        <v>0</v>
      </c>
      <c r="AH43" s="216">
        <f t="shared" si="24"/>
        <v>0</v>
      </c>
      <c r="AI43" s="216">
        <f t="shared" si="24"/>
        <v>0</v>
      </c>
      <c r="AJ43" s="216">
        <f t="shared" si="24"/>
        <v>0</v>
      </c>
      <c r="AK43" s="216">
        <f t="shared" si="24"/>
        <v>0</v>
      </c>
      <c r="AL43" s="216">
        <f t="shared" si="24"/>
        <v>0</v>
      </c>
      <c r="AM43" s="216">
        <f t="shared" si="24"/>
        <v>0</v>
      </c>
      <c r="AN43" s="216">
        <f t="shared" si="24"/>
        <v>0</v>
      </c>
      <c r="AO43" s="216">
        <f t="shared" si="24"/>
        <v>0</v>
      </c>
      <c r="AP43" s="216">
        <f t="shared" si="24"/>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9" t="s">
        <v>118</v>
      </c>
      <c r="B45" s="8"/>
      <c r="C45" s="305"/>
      <c r="D45" s="305"/>
      <c r="E45" s="305"/>
      <c r="F45" s="305"/>
      <c r="G45" s="305"/>
      <c r="H45" s="305"/>
      <c r="I45" s="305"/>
      <c r="J45" s="305"/>
      <c r="K45" s="305"/>
      <c r="L45" s="305"/>
      <c r="M45" s="305"/>
      <c r="N45" s="305"/>
      <c r="O45" s="305"/>
      <c r="P45" s="305"/>
      <c r="Q45" s="305"/>
      <c r="R45" s="305"/>
      <c r="S45" s="305"/>
      <c r="T45" s="305"/>
      <c r="U45" s="305"/>
      <c r="V45" s="305"/>
      <c r="W45" s="305"/>
      <c r="X45" s="305"/>
      <c r="Y45" s="305"/>
      <c r="Z45" s="305"/>
      <c r="AA45" s="305"/>
      <c r="AB45" s="305"/>
      <c r="AC45" s="305"/>
      <c r="AD45" s="305"/>
      <c r="AE45" s="305"/>
      <c r="AF45" s="305"/>
      <c r="AG45" s="305"/>
      <c r="AH45" s="305"/>
      <c r="AI45" s="305"/>
      <c r="AJ45" s="305"/>
      <c r="AK45" s="305"/>
      <c r="AL45" s="305"/>
      <c r="AM45" s="305"/>
      <c r="AN45" s="305"/>
      <c r="AO45" s="305"/>
      <c r="AP45" s="305"/>
    </row>
    <row r="46" spans="1:42" x14ac:dyDescent="0.2">
      <c r="A46" s="26" t="s">
        <v>89</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41</v>
      </c>
      <c r="B47" s="207"/>
      <c r="C47" s="207">
        <f>C43</f>
        <v>0</v>
      </c>
      <c r="D47" s="207">
        <f t="shared" ref="D47:AP47" si="25">D43</f>
        <v>0</v>
      </c>
      <c r="E47" s="207">
        <f t="shared" si="25"/>
        <v>0</v>
      </c>
      <c r="F47" s="207">
        <f t="shared" si="25"/>
        <v>0</v>
      </c>
      <c r="G47" s="207">
        <f t="shared" si="25"/>
        <v>0</v>
      </c>
      <c r="H47" s="207">
        <f t="shared" si="25"/>
        <v>0</v>
      </c>
      <c r="I47" s="207">
        <f t="shared" si="25"/>
        <v>0</v>
      </c>
      <c r="J47" s="207">
        <f t="shared" si="25"/>
        <v>0</v>
      </c>
      <c r="K47" s="207">
        <f t="shared" si="25"/>
        <v>0</v>
      </c>
      <c r="L47" s="207">
        <f t="shared" si="25"/>
        <v>0</v>
      </c>
      <c r="M47" s="207">
        <f t="shared" si="25"/>
        <v>0</v>
      </c>
      <c r="N47" s="207">
        <f t="shared" si="25"/>
        <v>0</v>
      </c>
      <c r="O47" s="207">
        <f t="shared" si="25"/>
        <v>0</v>
      </c>
      <c r="P47" s="207">
        <f t="shared" si="25"/>
        <v>0</v>
      </c>
      <c r="Q47" s="207">
        <f t="shared" si="25"/>
        <v>0</v>
      </c>
      <c r="R47" s="207">
        <f t="shared" si="25"/>
        <v>0</v>
      </c>
      <c r="S47" s="207">
        <f t="shared" si="25"/>
        <v>0</v>
      </c>
      <c r="T47" s="207">
        <f t="shared" si="25"/>
        <v>0</v>
      </c>
      <c r="U47" s="207">
        <f t="shared" si="25"/>
        <v>0</v>
      </c>
      <c r="V47" s="207">
        <f t="shared" si="25"/>
        <v>0</v>
      </c>
      <c r="W47" s="207">
        <f t="shared" si="25"/>
        <v>0</v>
      </c>
      <c r="X47" s="207">
        <f t="shared" si="25"/>
        <v>0</v>
      </c>
      <c r="Y47" s="207">
        <f t="shared" si="25"/>
        <v>0</v>
      </c>
      <c r="Z47" s="207">
        <f t="shared" si="25"/>
        <v>0</v>
      </c>
      <c r="AA47" s="207">
        <f t="shared" si="25"/>
        <v>0</v>
      </c>
      <c r="AB47" s="207">
        <f t="shared" si="25"/>
        <v>0</v>
      </c>
      <c r="AC47" s="207">
        <f t="shared" si="25"/>
        <v>0</v>
      </c>
      <c r="AD47" s="207">
        <f t="shared" si="25"/>
        <v>0</v>
      </c>
      <c r="AE47" s="207">
        <f t="shared" si="25"/>
        <v>0</v>
      </c>
      <c r="AF47" s="207">
        <f t="shared" si="25"/>
        <v>0</v>
      </c>
      <c r="AG47" s="207">
        <f t="shared" si="25"/>
        <v>0</v>
      </c>
      <c r="AH47" s="207">
        <f t="shared" si="25"/>
        <v>0</v>
      </c>
      <c r="AI47" s="207">
        <f t="shared" si="25"/>
        <v>0</v>
      </c>
      <c r="AJ47" s="207">
        <f t="shared" si="25"/>
        <v>0</v>
      </c>
      <c r="AK47" s="207">
        <f t="shared" si="25"/>
        <v>0</v>
      </c>
      <c r="AL47" s="207">
        <f t="shared" si="25"/>
        <v>0</v>
      </c>
      <c r="AM47" s="207">
        <f t="shared" si="25"/>
        <v>0</v>
      </c>
      <c r="AN47" s="207">
        <f t="shared" si="25"/>
        <v>0</v>
      </c>
      <c r="AO47" s="207">
        <f t="shared" si="25"/>
        <v>0</v>
      </c>
      <c r="AP47" s="207">
        <f t="shared" si="25"/>
        <v>0</v>
      </c>
    </row>
    <row r="48" spans="1:42" x14ac:dyDescent="0.2">
      <c r="A48" s="24" t="s">
        <v>241</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8"/>
      <c r="C49" s="155">
        <f t="shared" ref="C49:AP49" si="26">IF(pbi_fed_for_ds="Yes",0,C522)</f>
        <v>0</v>
      </c>
      <c r="D49" s="155">
        <f t="shared" si="26"/>
        <v>0</v>
      </c>
      <c r="E49" s="155">
        <f t="shared" si="26"/>
        <v>0</v>
      </c>
      <c r="F49" s="155">
        <f t="shared" si="26"/>
        <v>0</v>
      </c>
      <c r="G49" s="155">
        <f t="shared" si="26"/>
        <v>0</v>
      </c>
      <c r="H49" s="155">
        <f t="shared" si="26"/>
        <v>0</v>
      </c>
      <c r="I49" s="155">
        <f t="shared" si="26"/>
        <v>0</v>
      </c>
      <c r="J49" s="155">
        <f t="shared" si="26"/>
        <v>0</v>
      </c>
      <c r="K49" s="155">
        <f t="shared" si="26"/>
        <v>0</v>
      </c>
      <c r="L49" s="155">
        <f t="shared" si="26"/>
        <v>0</v>
      </c>
      <c r="M49" s="155">
        <f t="shared" si="26"/>
        <v>0</v>
      </c>
      <c r="N49" s="155">
        <f t="shared" si="26"/>
        <v>0</v>
      </c>
      <c r="O49" s="155">
        <f t="shared" si="26"/>
        <v>0</v>
      </c>
      <c r="P49" s="155">
        <f t="shared" si="26"/>
        <v>0</v>
      </c>
      <c r="Q49" s="155">
        <f t="shared" si="26"/>
        <v>0</v>
      </c>
      <c r="R49" s="155">
        <f t="shared" si="26"/>
        <v>0</v>
      </c>
      <c r="S49" s="155">
        <f t="shared" si="26"/>
        <v>0</v>
      </c>
      <c r="T49" s="155">
        <f t="shared" si="26"/>
        <v>0</v>
      </c>
      <c r="U49" s="155">
        <f t="shared" si="26"/>
        <v>0</v>
      </c>
      <c r="V49" s="155">
        <f t="shared" si="26"/>
        <v>0</v>
      </c>
      <c r="W49" s="155">
        <f t="shared" si="26"/>
        <v>0</v>
      </c>
      <c r="X49" s="155">
        <f t="shared" si="26"/>
        <v>0</v>
      </c>
      <c r="Y49" s="155">
        <f t="shared" si="26"/>
        <v>0</v>
      </c>
      <c r="Z49" s="155">
        <f t="shared" si="26"/>
        <v>0</v>
      </c>
      <c r="AA49" s="155">
        <f t="shared" si="26"/>
        <v>0</v>
      </c>
      <c r="AB49" s="155">
        <f t="shared" si="26"/>
        <v>0</v>
      </c>
      <c r="AC49" s="155">
        <f t="shared" si="26"/>
        <v>0</v>
      </c>
      <c r="AD49" s="155">
        <f t="shared" si="26"/>
        <v>0</v>
      </c>
      <c r="AE49" s="155">
        <f t="shared" si="26"/>
        <v>0</v>
      </c>
      <c r="AF49" s="155">
        <f t="shared" si="26"/>
        <v>0</v>
      </c>
      <c r="AG49" s="155">
        <f t="shared" si="26"/>
        <v>0</v>
      </c>
      <c r="AH49" s="155">
        <f t="shared" si="26"/>
        <v>0</v>
      </c>
      <c r="AI49" s="155">
        <f t="shared" si="26"/>
        <v>0</v>
      </c>
      <c r="AJ49" s="155">
        <f t="shared" si="26"/>
        <v>0</v>
      </c>
      <c r="AK49" s="155">
        <f t="shared" si="26"/>
        <v>0</v>
      </c>
      <c r="AL49" s="155">
        <f t="shared" si="26"/>
        <v>0</v>
      </c>
      <c r="AM49" s="155">
        <f t="shared" si="26"/>
        <v>0</v>
      </c>
      <c r="AN49" s="155">
        <f t="shared" si="26"/>
        <v>0</v>
      </c>
      <c r="AO49" s="155">
        <f t="shared" si="26"/>
        <v>0</v>
      </c>
      <c r="AP49" s="155">
        <f t="shared" si="26"/>
        <v>0</v>
      </c>
    </row>
    <row r="50" spans="1:42" x14ac:dyDescent="0.2">
      <c r="A50" s="28" t="str">
        <f>A15</f>
        <v>State ($/W)</v>
      </c>
      <c r="B50" s="148"/>
      <c r="C50" s="155">
        <f t="shared" ref="C50:AP50" si="27">IF(pbi_sta_for_ds="Yes",0,C526)</f>
        <v>0</v>
      </c>
      <c r="D50" s="155">
        <f t="shared" si="27"/>
        <v>0</v>
      </c>
      <c r="E50" s="155">
        <f t="shared" si="27"/>
        <v>0</v>
      </c>
      <c r="F50" s="155">
        <f t="shared" si="27"/>
        <v>0</v>
      </c>
      <c r="G50" s="155">
        <f t="shared" si="27"/>
        <v>0</v>
      </c>
      <c r="H50" s="155">
        <f t="shared" si="27"/>
        <v>0</v>
      </c>
      <c r="I50" s="155">
        <f t="shared" si="27"/>
        <v>0</v>
      </c>
      <c r="J50" s="155">
        <f t="shared" si="27"/>
        <v>0</v>
      </c>
      <c r="K50" s="155">
        <f t="shared" si="27"/>
        <v>0</v>
      </c>
      <c r="L50" s="155">
        <f t="shared" si="27"/>
        <v>0</v>
      </c>
      <c r="M50" s="155">
        <f t="shared" si="27"/>
        <v>0</v>
      </c>
      <c r="N50" s="155">
        <f t="shared" si="27"/>
        <v>0</v>
      </c>
      <c r="O50" s="155">
        <f t="shared" si="27"/>
        <v>0</v>
      </c>
      <c r="P50" s="155">
        <f t="shared" si="27"/>
        <v>0</v>
      </c>
      <c r="Q50" s="155">
        <f t="shared" si="27"/>
        <v>0</v>
      </c>
      <c r="R50" s="155">
        <f t="shared" si="27"/>
        <v>0</v>
      </c>
      <c r="S50" s="155">
        <f t="shared" si="27"/>
        <v>0</v>
      </c>
      <c r="T50" s="155">
        <f t="shared" si="27"/>
        <v>0</v>
      </c>
      <c r="U50" s="155">
        <f t="shared" si="27"/>
        <v>0</v>
      </c>
      <c r="V50" s="155">
        <f t="shared" si="27"/>
        <v>0</v>
      </c>
      <c r="W50" s="155">
        <f t="shared" si="27"/>
        <v>0</v>
      </c>
      <c r="X50" s="155">
        <f t="shared" si="27"/>
        <v>0</v>
      </c>
      <c r="Y50" s="155">
        <f t="shared" si="27"/>
        <v>0</v>
      </c>
      <c r="Z50" s="155">
        <f t="shared" si="27"/>
        <v>0</v>
      </c>
      <c r="AA50" s="155">
        <f t="shared" si="27"/>
        <v>0</v>
      </c>
      <c r="AB50" s="155">
        <f t="shared" si="27"/>
        <v>0</v>
      </c>
      <c r="AC50" s="155">
        <f t="shared" si="27"/>
        <v>0</v>
      </c>
      <c r="AD50" s="155">
        <f t="shared" si="27"/>
        <v>0</v>
      </c>
      <c r="AE50" s="155">
        <f t="shared" si="27"/>
        <v>0</v>
      </c>
      <c r="AF50" s="155">
        <f t="shared" si="27"/>
        <v>0</v>
      </c>
      <c r="AG50" s="155">
        <f t="shared" si="27"/>
        <v>0</v>
      </c>
      <c r="AH50" s="155">
        <f t="shared" si="27"/>
        <v>0</v>
      </c>
      <c r="AI50" s="155">
        <f t="shared" si="27"/>
        <v>0</v>
      </c>
      <c r="AJ50" s="155">
        <f t="shared" si="27"/>
        <v>0</v>
      </c>
      <c r="AK50" s="155">
        <f t="shared" si="27"/>
        <v>0</v>
      </c>
      <c r="AL50" s="155">
        <f t="shared" si="27"/>
        <v>0</v>
      </c>
      <c r="AM50" s="155">
        <f t="shared" si="27"/>
        <v>0</v>
      </c>
      <c r="AN50" s="155">
        <f t="shared" si="27"/>
        <v>0</v>
      </c>
      <c r="AO50" s="155">
        <f t="shared" si="27"/>
        <v>0</v>
      </c>
      <c r="AP50" s="155">
        <f t="shared" si="27"/>
        <v>0</v>
      </c>
    </row>
    <row r="51" spans="1:42" x14ac:dyDescent="0.2">
      <c r="A51" s="28" t="str">
        <f>A16</f>
        <v>Utility ($/W)</v>
      </c>
      <c r="B51" s="148"/>
      <c r="C51" s="155">
        <f t="shared" ref="C51:AP51" si="28">IF(pbi_uti_for_ds="Yes",0,C530)</f>
        <v>0</v>
      </c>
      <c r="D51" s="155">
        <f t="shared" si="28"/>
        <v>0</v>
      </c>
      <c r="E51" s="155">
        <f t="shared" si="28"/>
        <v>0</v>
      </c>
      <c r="F51" s="155">
        <f t="shared" si="28"/>
        <v>0</v>
      </c>
      <c r="G51" s="155">
        <f t="shared" si="28"/>
        <v>0</v>
      </c>
      <c r="H51" s="155">
        <f t="shared" si="28"/>
        <v>0</v>
      </c>
      <c r="I51" s="155">
        <f t="shared" si="28"/>
        <v>0</v>
      </c>
      <c r="J51" s="155">
        <f t="shared" si="28"/>
        <v>0</v>
      </c>
      <c r="K51" s="155">
        <f t="shared" si="28"/>
        <v>0</v>
      </c>
      <c r="L51" s="155">
        <f t="shared" si="28"/>
        <v>0</v>
      </c>
      <c r="M51" s="155">
        <f t="shared" si="28"/>
        <v>0</v>
      </c>
      <c r="N51" s="155">
        <f t="shared" si="28"/>
        <v>0</v>
      </c>
      <c r="O51" s="155">
        <f t="shared" si="28"/>
        <v>0</v>
      </c>
      <c r="P51" s="155">
        <f t="shared" si="28"/>
        <v>0</v>
      </c>
      <c r="Q51" s="155">
        <f t="shared" si="28"/>
        <v>0</v>
      </c>
      <c r="R51" s="155">
        <f t="shared" si="28"/>
        <v>0</v>
      </c>
      <c r="S51" s="155">
        <f t="shared" si="28"/>
        <v>0</v>
      </c>
      <c r="T51" s="155">
        <f t="shared" si="28"/>
        <v>0</v>
      </c>
      <c r="U51" s="155">
        <f t="shared" si="28"/>
        <v>0</v>
      </c>
      <c r="V51" s="155">
        <f t="shared" si="28"/>
        <v>0</v>
      </c>
      <c r="W51" s="155">
        <f t="shared" si="28"/>
        <v>0</v>
      </c>
      <c r="X51" s="155">
        <f t="shared" si="28"/>
        <v>0</v>
      </c>
      <c r="Y51" s="155">
        <f t="shared" si="28"/>
        <v>0</v>
      </c>
      <c r="Z51" s="155">
        <f t="shared" si="28"/>
        <v>0</v>
      </c>
      <c r="AA51" s="155">
        <f t="shared" si="28"/>
        <v>0</v>
      </c>
      <c r="AB51" s="155">
        <f t="shared" si="28"/>
        <v>0</v>
      </c>
      <c r="AC51" s="155">
        <f t="shared" si="28"/>
        <v>0</v>
      </c>
      <c r="AD51" s="155">
        <f t="shared" si="28"/>
        <v>0</v>
      </c>
      <c r="AE51" s="155">
        <f t="shared" si="28"/>
        <v>0</v>
      </c>
      <c r="AF51" s="155">
        <f t="shared" si="28"/>
        <v>0</v>
      </c>
      <c r="AG51" s="155">
        <f t="shared" si="28"/>
        <v>0</v>
      </c>
      <c r="AH51" s="155">
        <f t="shared" si="28"/>
        <v>0</v>
      </c>
      <c r="AI51" s="155">
        <f t="shared" si="28"/>
        <v>0</v>
      </c>
      <c r="AJ51" s="155">
        <f t="shared" si="28"/>
        <v>0</v>
      </c>
      <c r="AK51" s="155">
        <f t="shared" si="28"/>
        <v>0</v>
      </c>
      <c r="AL51" s="155">
        <f t="shared" si="28"/>
        <v>0</v>
      </c>
      <c r="AM51" s="155">
        <f t="shared" si="28"/>
        <v>0</v>
      </c>
      <c r="AN51" s="155">
        <f t="shared" si="28"/>
        <v>0</v>
      </c>
      <c r="AO51" s="155">
        <f t="shared" si="28"/>
        <v>0</v>
      </c>
      <c r="AP51" s="155">
        <f t="shared" si="28"/>
        <v>0</v>
      </c>
    </row>
    <row r="52" spans="1:42" x14ac:dyDescent="0.2">
      <c r="A52" s="28" t="str">
        <f>A17</f>
        <v>Other ($/W)</v>
      </c>
      <c r="B52" s="211"/>
      <c r="C52" s="211">
        <f t="shared" ref="C52:AP52" si="29">IF(pbi_oth_for_ds="Yes",0,C534)</f>
        <v>0</v>
      </c>
      <c r="D52" s="211">
        <f t="shared" si="29"/>
        <v>0</v>
      </c>
      <c r="E52" s="211">
        <f t="shared" si="29"/>
        <v>0</v>
      </c>
      <c r="F52" s="211">
        <f t="shared" si="29"/>
        <v>0</v>
      </c>
      <c r="G52" s="211">
        <f t="shared" si="29"/>
        <v>0</v>
      </c>
      <c r="H52" s="211">
        <f t="shared" si="29"/>
        <v>0</v>
      </c>
      <c r="I52" s="211">
        <f t="shared" si="29"/>
        <v>0</v>
      </c>
      <c r="J52" s="211">
        <f t="shared" si="29"/>
        <v>0</v>
      </c>
      <c r="K52" s="211">
        <f t="shared" si="29"/>
        <v>0</v>
      </c>
      <c r="L52" s="211">
        <f t="shared" si="29"/>
        <v>0</v>
      </c>
      <c r="M52" s="211">
        <f t="shared" si="29"/>
        <v>0</v>
      </c>
      <c r="N52" s="211">
        <f t="shared" si="29"/>
        <v>0</v>
      </c>
      <c r="O52" s="211">
        <f t="shared" si="29"/>
        <v>0</v>
      </c>
      <c r="P52" s="211">
        <f t="shared" si="29"/>
        <v>0</v>
      </c>
      <c r="Q52" s="211">
        <f t="shared" si="29"/>
        <v>0</v>
      </c>
      <c r="R52" s="211">
        <f t="shared" si="29"/>
        <v>0</v>
      </c>
      <c r="S52" s="211">
        <f t="shared" si="29"/>
        <v>0</v>
      </c>
      <c r="T52" s="211">
        <f t="shared" si="29"/>
        <v>0</v>
      </c>
      <c r="U52" s="211">
        <f t="shared" si="29"/>
        <v>0</v>
      </c>
      <c r="V52" s="211">
        <f t="shared" si="29"/>
        <v>0</v>
      </c>
      <c r="W52" s="211">
        <f t="shared" si="29"/>
        <v>0</v>
      </c>
      <c r="X52" s="211">
        <f t="shared" si="29"/>
        <v>0</v>
      </c>
      <c r="Y52" s="211">
        <f t="shared" si="29"/>
        <v>0</v>
      </c>
      <c r="Z52" s="211">
        <f t="shared" si="29"/>
        <v>0</v>
      </c>
      <c r="AA52" s="211">
        <f t="shared" si="29"/>
        <v>0</v>
      </c>
      <c r="AB52" s="211">
        <f t="shared" si="29"/>
        <v>0</v>
      </c>
      <c r="AC52" s="211">
        <f t="shared" si="29"/>
        <v>0</v>
      </c>
      <c r="AD52" s="211">
        <f t="shared" si="29"/>
        <v>0</v>
      </c>
      <c r="AE52" s="211">
        <f t="shared" si="29"/>
        <v>0</v>
      </c>
      <c r="AF52" s="211">
        <f t="shared" si="29"/>
        <v>0</v>
      </c>
      <c r="AG52" s="211">
        <f t="shared" si="29"/>
        <v>0</v>
      </c>
      <c r="AH52" s="211">
        <f t="shared" si="29"/>
        <v>0</v>
      </c>
      <c r="AI52" s="211">
        <f t="shared" si="29"/>
        <v>0</v>
      </c>
      <c r="AJ52" s="211">
        <f t="shared" si="29"/>
        <v>0</v>
      </c>
      <c r="AK52" s="211">
        <f t="shared" si="29"/>
        <v>0</v>
      </c>
      <c r="AL52" s="211">
        <f t="shared" si="29"/>
        <v>0</v>
      </c>
      <c r="AM52" s="211">
        <f t="shared" si="29"/>
        <v>0</v>
      </c>
      <c r="AN52" s="211">
        <f t="shared" si="29"/>
        <v>0</v>
      </c>
      <c r="AO52" s="211">
        <f t="shared" si="29"/>
        <v>0</v>
      </c>
      <c r="AP52" s="211">
        <f t="shared" si="29"/>
        <v>0</v>
      </c>
    </row>
    <row r="53" spans="1:42" x14ac:dyDescent="0.2">
      <c r="A53" s="28" t="s">
        <v>15</v>
      </c>
      <c r="B53" s="148"/>
      <c r="C53" s="148">
        <f>SUM(C49:C52)</f>
        <v>0</v>
      </c>
      <c r="D53" s="148">
        <f t="shared" ref="D53:AP53" si="30">SUM(D49:D52)</f>
        <v>0</v>
      </c>
      <c r="E53" s="148">
        <f t="shared" si="30"/>
        <v>0</v>
      </c>
      <c r="F53" s="148">
        <f t="shared" si="30"/>
        <v>0</v>
      </c>
      <c r="G53" s="148">
        <f t="shared" si="30"/>
        <v>0</v>
      </c>
      <c r="H53" s="148">
        <f t="shared" si="30"/>
        <v>0</v>
      </c>
      <c r="I53" s="148">
        <f t="shared" si="30"/>
        <v>0</v>
      </c>
      <c r="J53" s="148">
        <f t="shared" si="30"/>
        <v>0</v>
      </c>
      <c r="K53" s="148">
        <f t="shared" si="30"/>
        <v>0</v>
      </c>
      <c r="L53" s="148">
        <f t="shared" si="30"/>
        <v>0</v>
      </c>
      <c r="M53" s="148">
        <f t="shared" si="30"/>
        <v>0</v>
      </c>
      <c r="N53" s="148">
        <f t="shared" si="30"/>
        <v>0</v>
      </c>
      <c r="O53" s="148">
        <f t="shared" si="30"/>
        <v>0</v>
      </c>
      <c r="P53" s="148">
        <f t="shared" si="30"/>
        <v>0</v>
      </c>
      <c r="Q53" s="148">
        <f t="shared" si="30"/>
        <v>0</v>
      </c>
      <c r="R53" s="148">
        <f t="shared" si="30"/>
        <v>0</v>
      </c>
      <c r="S53" s="148">
        <f t="shared" si="30"/>
        <v>0</v>
      </c>
      <c r="T53" s="148">
        <f t="shared" si="30"/>
        <v>0</v>
      </c>
      <c r="U53" s="148">
        <f t="shared" si="30"/>
        <v>0</v>
      </c>
      <c r="V53" s="148">
        <f t="shared" si="30"/>
        <v>0</v>
      </c>
      <c r="W53" s="148">
        <f t="shared" si="30"/>
        <v>0</v>
      </c>
      <c r="X53" s="148">
        <f t="shared" si="30"/>
        <v>0</v>
      </c>
      <c r="Y53" s="148">
        <f t="shared" si="30"/>
        <v>0</v>
      </c>
      <c r="Z53" s="148">
        <f t="shared" si="30"/>
        <v>0</v>
      </c>
      <c r="AA53" s="148">
        <f t="shared" si="30"/>
        <v>0</v>
      </c>
      <c r="AB53" s="148">
        <f t="shared" si="30"/>
        <v>0</v>
      </c>
      <c r="AC53" s="148">
        <f t="shared" si="30"/>
        <v>0</v>
      </c>
      <c r="AD53" s="148">
        <f t="shared" si="30"/>
        <v>0</v>
      </c>
      <c r="AE53" s="148">
        <f t="shared" si="30"/>
        <v>0</v>
      </c>
      <c r="AF53" s="148">
        <f t="shared" si="30"/>
        <v>0</v>
      </c>
      <c r="AG53" s="148">
        <f t="shared" si="30"/>
        <v>0</v>
      </c>
      <c r="AH53" s="148">
        <f t="shared" si="30"/>
        <v>0</v>
      </c>
      <c r="AI53" s="148">
        <f t="shared" si="30"/>
        <v>0</v>
      </c>
      <c r="AJ53" s="148">
        <f t="shared" si="30"/>
        <v>0</v>
      </c>
      <c r="AK53" s="148">
        <f t="shared" si="30"/>
        <v>0</v>
      </c>
      <c r="AL53" s="148">
        <f t="shared" si="30"/>
        <v>0</v>
      </c>
      <c r="AM53" s="148">
        <f t="shared" si="30"/>
        <v>0</v>
      </c>
      <c r="AN53" s="148">
        <f t="shared" si="30"/>
        <v>0</v>
      </c>
      <c r="AO53" s="148">
        <f t="shared" si="30"/>
        <v>0</v>
      </c>
      <c r="AP53" s="148">
        <f t="shared" si="30"/>
        <v>0</v>
      </c>
    </row>
    <row r="54" spans="1:42" x14ac:dyDescent="0.2">
      <c r="A54" s="24" t="s">
        <v>50</v>
      </c>
      <c r="B54" s="207">
        <v>0</v>
      </c>
      <c r="C54" s="207">
        <f t="shared" ref="C54:AP54" si="31">C664</f>
        <v>0</v>
      </c>
      <c r="D54" s="207">
        <f t="shared" si="31"/>
        <v>0</v>
      </c>
      <c r="E54" s="207">
        <f t="shared" si="31"/>
        <v>0</v>
      </c>
      <c r="F54" s="207">
        <f t="shared" si="31"/>
        <v>0</v>
      </c>
      <c r="G54" s="207">
        <f t="shared" si="31"/>
        <v>0</v>
      </c>
      <c r="H54" s="207">
        <f t="shared" si="31"/>
        <v>0</v>
      </c>
      <c r="I54" s="207">
        <f t="shared" si="31"/>
        <v>0</v>
      </c>
      <c r="J54" s="207">
        <f t="shared" si="31"/>
        <v>0</v>
      </c>
      <c r="K54" s="207">
        <f t="shared" si="31"/>
        <v>0</v>
      </c>
      <c r="L54" s="207">
        <f t="shared" si="31"/>
        <v>0</v>
      </c>
      <c r="M54" s="207">
        <f t="shared" si="31"/>
        <v>0</v>
      </c>
      <c r="N54" s="207">
        <f t="shared" si="31"/>
        <v>0</v>
      </c>
      <c r="O54" s="207">
        <f t="shared" si="31"/>
        <v>0</v>
      </c>
      <c r="P54" s="207">
        <f t="shared" si="31"/>
        <v>0</v>
      </c>
      <c r="Q54" s="207">
        <f t="shared" si="31"/>
        <v>0</v>
      </c>
      <c r="R54" s="207">
        <f t="shared" si="31"/>
        <v>0</v>
      </c>
      <c r="S54" s="207">
        <f t="shared" si="31"/>
        <v>0</v>
      </c>
      <c r="T54" s="207">
        <f t="shared" si="31"/>
        <v>0</v>
      </c>
      <c r="U54" s="207">
        <f t="shared" si="31"/>
        <v>0</v>
      </c>
      <c r="V54" s="207">
        <f t="shared" si="31"/>
        <v>0</v>
      </c>
      <c r="W54" s="207">
        <f t="shared" si="31"/>
        <v>0</v>
      </c>
      <c r="X54" s="207">
        <f t="shared" si="31"/>
        <v>0</v>
      </c>
      <c r="Y54" s="207">
        <f t="shared" si="31"/>
        <v>0</v>
      </c>
      <c r="Z54" s="207">
        <f t="shared" si="31"/>
        <v>0</v>
      </c>
      <c r="AA54" s="207">
        <f t="shared" si="31"/>
        <v>0</v>
      </c>
      <c r="AB54" s="207">
        <f t="shared" si="31"/>
        <v>0</v>
      </c>
      <c r="AC54" s="207">
        <f t="shared" si="31"/>
        <v>0</v>
      </c>
      <c r="AD54" s="207">
        <f t="shared" si="31"/>
        <v>0</v>
      </c>
      <c r="AE54" s="207">
        <f t="shared" si="31"/>
        <v>0</v>
      </c>
      <c r="AF54" s="207">
        <f t="shared" si="31"/>
        <v>0</v>
      </c>
      <c r="AG54" s="207">
        <f t="shared" si="31"/>
        <v>0</v>
      </c>
      <c r="AH54" s="207">
        <f t="shared" si="31"/>
        <v>0</v>
      </c>
      <c r="AI54" s="207">
        <f t="shared" si="31"/>
        <v>0</v>
      </c>
      <c r="AJ54" s="207">
        <f t="shared" si="31"/>
        <v>0</v>
      </c>
      <c r="AK54" s="207">
        <f t="shared" si="31"/>
        <v>0</v>
      </c>
      <c r="AL54" s="207">
        <f t="shared" si="31"/>
        <v>0</v>
      </c>
      <c r="AM54" s="207">
        <f t="shared" si="31"/>
        <v>0</v>
      </c>
      <c r="AN54" s="207">
        <f t="shared" si="31"/>
        <v>0</v>
      </c>
      <c r="AO54" s="207">
        <f t="shared" si="31"/>
        <v>0</v>
      </c>
      <c r="AP54" s="207">
        <f t="shared" si="31"/>
        <v>0</v>
      </c>
    </row>
    <row r="55" spans="1:42" x14ac:dyDescent="0.2">
      <c r="A55" s="24" t="s">
        <v>90</v>
      </c>
      <c r="B55" s="208">
        <v>0</v>
      </c>
      <c r="C55" s="208">
        <f t="shared" ref="C55:AP55" si="32">-C541</f>
        <v>0</v>
      </c>
      <c r="D55" s="208">
        <f t="shared" si="32"/>
        <v>0</v>
      </c>
      <c r="E55" s="208">
        <f t="shared" si="32"/>
        <v>0</v>
      </c>
      <c r="F55" s="208">
        <f t="shared" si="32"/>
        <v>0</v>
      </c>
      <c r="G55" s="208">
        <f t="shared" si="32"/>
        <v>0</v>
      </c>
      <c r="H55" s="208">
        <f t="shared" si="32"/>
        <v>0</v>
      </c>
      <c r="I55" s="208">
        <f t="shared" si="32"/>
        <v>0</v>
      </c>
      <c r="J55" s="208">
        <f t="shared" si="32"/>
        <v>0</v>
      </c>
      <c r="K55" s="208">
        <f t="shared" si="32"/>
        <v>0</v>
      </c>
      <c r="L55" s="208">
        <f t="shared" si="32"/>
        <v>0</v>
      </c>
      <c r="M55" s="208">
        <f t="shared" si="32"/>
        <v>0</v>
      </c>
      <c r="N55" s="208">
        <f t="shared" si="32"/>
        <v>0</v>
      </c>
      <c r="O55" s="208">
        <f t="shared" si="32"/>
        <v>0</v>
      </c>
      <c r="P55" s="208">
        <f t="shared" si="32"/>
        <v>0</v>
      </c>
      <c r="Q55" s="208">
        <f t="shared" si="32"/>
        <v>0</v>
      </c>
      <c r="R55" s="208">
        <f t="shared" si="32"/>
        <v>0</v>
      </c>
      <c r="S55" s="208">
        <f t="shared" si="32"/>
        <v>0</v>
      </c>
      <c r="T55" s="208">
        <f t="shared" si="32"/>
        <v>0</v>
      </c>
      <c r="U55" s="208">
        <f t="shared" si="32"/>
        <v>0</v>
      </c>
      <c r="V55" s="208">
        <f t="shared" si="32"/>
        <v>0</v>
      </c>
      <c r="W55" s="208">
        <f t="shared" si="32"/>
        <v>0</v>
      </c>
      <c r="X55" s="208">
        <f t="shared" si="32"/>
        <v>0</v>
      </c>
      <c r="Y55" s="208">
        <f t="shared" si="32"/>
        <v>0</v>
      </c>
      <c r="Z55" s="208">
        <f t="shared" si="32"/>
        <v>0</v>
      </c>
      <c r="AA55" s="208">
        <f t="shared" si="32"/>
        <v>0</v>
      </c>
      <c r="AB55" s="208">
        <f t="shared" si="32"/>
        <v>0</v>
      </c>
      <c r="AC55" s="208">
        <f t="shared" si="32"/>
        <v>0</v>
      </c>
      <c r="AD55" s="208">
        <f t="shared" si="32"/>
        <v>0</v>
      </c>
      <c r="AE55" s="208">
        <f t="shared" si="32"/>
        <v>0</v>
      </c>
      <c r="AF55" s="208">
        <f t="shared" si="32"/>
        <v>0</v>
      </c>
      <c r="AG55" s="208">
        <f t="shared" si="32"/>
        <v>0</v>
      </c>
      <c r="AH55" s="208">
        <f t="shared" si="32"/>
        <v>0</v>
      </c>
      <c r="AI55" s="208">
        <f t="shared" si="32"/>
        <v>0</v>
      </c>
      <c r="AJ55" s="208">
        <f t="shared" si="32"/>
        <v>0</v>
      </c>
      <c r="AK55" s="208">
        <f t="shared" si="32"/>
        <v>0</v>
      </c>
      <c r="AL55" s="208">
        <f t="shared" si="32"/>
        <v>0</v>
      </c>
      <c r="AM55" s="208">
        <f t="shared" si="32"/>
        <v>0</v>
      </c>
      <c r="AN55" s="208">
        <f t="shared" si="32"/>
        <v>0</v>
      </c>
      <c r="AO55" s="208">
        <f t="shared" si="32"/>
        <v>0</v>
      </c>
      <c r="AP55" s="208">
        <f t="shared" si="32"/>
        <v>0</v>
      </c>
    </row>
    <row r="56" spans="1:42" x14ac:dyDescent="0.2">
      <c r="A56" s="294" t="s">
        <v>15</v>
      </c>
      <c r="B56" s="216">
        <f>B47+B53+B54+B55</f>
        <v>0</v>
      </c>
      <c r="C56" s="216">
        <f>C47+C53+C54+C55</f>
        <v>0</v>
      </c>
      <c r="D56" s="216">
        <f t="shared" ref="D56:AP56" si="33">D47+D53+D54+D55</f>
        <v>0</v>
      </c>
      <c r="E56" s="216">
        <f t="shared" si="33"/>
        <v>0</v>
      </c>
      <c r="F56" s="216">
        <f t="shared" si="33"/>
        <v>0</v>
      </c>
      <c r="G56" s="216">
        <f t="shared" si="33"/>
        <v>0</v>
      </c>
      <c r="H56" s="216">
        <f t="shared" si="33"/>
        <v>0</v>
      </c>
      <c r="I56" s="216">
        <f t="shared" si="33"/>
        <v>0</v>
      </c>
      <c r="J56" s="216">
        <f t="shared" si="33"/>
        <v>0</v>
      </c>
      <c r="K56" s="216">
        <f t="shared" si="33"/>
        <v>0</v>
      </c>
      <c r="L56" s="216">
        <f t="shared" si="33"/>
        <v>0</v>
      </c>
      <c r="M56" s="216">
        <f t="shared" si="33"/>
        <v>0</v>
      </c>
      <c r="N56" s="216">
        <f t="shared" si="33"/>
        <v>0</v>
      </c>
      <c r="O56" s="216">
        <f t="shared" si="33"/>
        <v>0</v>
      </c>
      <c r="P56" s="216">
        <f t="shared" si="33"/>
        <v>0</v>
      </c>
      <c r="Q56" s="216">
        <f t="shared" si="33"/>
        <v>0</v>
      </c>
      <c r="R56" s="216">
        <f t="shared" si="33"/>
        <v>0</v>
      </c>
      <c r="S56" s="216">
        <f t="shared" si="33"/>
        <v>0</v>
      </c>
      <c r="T56" s="216">
        <f t="shared" si="33"/>
        <v>0</v>
      </c>
      <c r="U56" s="216">
        <f t="shared" si="33"/>
        <v>0</v>
      </c>
      <c r="V56" s="216">
        <f t="shared" si="33"/>
        <v>0</v>
      </c>
      <c r="W56" s="216">
        <f t="shared" si="33"/>
        <v>0</v>
      </c>
      <c r="X56" s="216">
        <f t="shared" si="33"/>
        <v>0</v>
      </c>
      <c r="Y56" s="216">
        <f t="shared" si="33"/>
        <v>0</v>
      </c>
      <c r="Z56" s="216">
        <f t="shared" si="33"/>
        <v>0</v>
      </c>
      <c r="AA56" s="216">
        <f t="shared" si="33"/>
        <v>0</v>
      </c>
      <c r="AB56" s="216">
        <f t="shared" si="33"/>
        <v>0</v>
      </c>
      <c r="AC56" s="216">
        <f t="shared" si="33"/>
        <v>0</v>
      </c>
      <c r="AD56" s="216">
        <f t="shared" si="33"/>
        <v>0</v>
      </c>
      <c r="AE56" s="216">
        <f t="shared" si="33"/>
        <v>0</v>
      </c>
      <c r="AF56" s="216">
        <f t="shared" si="33"/>
        <v>0</v>
      </c>
      <c r="AG56" s="216">
        <f t="shared" si="33"/>
        <v>0</v>
      </c>
      <c r="AH56" s="216">
        <f t="shared" si="33"/>
        <v>0</v>
      </c>
      <c r="AI56" s="216">
        <f t="shared" si="33"/>
        <v>0</v>
      </c>
      <c r="AJ56" s="216">
        <f t="shared" si="33"/>
        <v>0</v>
      </c>
      <c r="AK56" s="216">
        <f t="shared" si="33"/>
        <v>0</v>
      </c>
      <c r="AL56" s="216">
        <f t="shared" si="33"/>
        <v>0</v>
      </c>
      <c r="AM56" s="216">
        <f t="shared" si="33"/>
        <v>0</v>
      </c>
      <c r="AN56" s="216">
        <f t="shared" si="33"/>
        <v>0</v>
      </c>
      <c r="AO56" s="216">
        <f t="shared" si="33"/>
        <v>0</v>
      </c>
      <c r="AP56" s="216">
        <f t="shared" si="33"/>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86</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251</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252</v>
      </c>
      <c r="B60" s="202">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255</v>
      </c>
      <c r="B61" s="202">
        <f>-(cost_debt_closing+cost_debt_fee/100*B551)</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254</v>
      </c>
      <c r="B62" s="202">
        <f>-cost_other_financing</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253</v>
      </c>
      <c r="B63" s="208">
        <f>-Inputs!H76</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273</v>
      </c>
      <c r="B64" s="207">
        <f>SUM(B60:B63)</f>
        <v>0</v>
      </c>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7"/>
      <c r="AA64" s="207"/>
      <c r="AB64" s="207"/>
      <c r="AC64" s="207"/>
      <c r="AD64" s="207"/>
      <c r="AE64" s="207"/>
      <c r="AF64" s="207"/>
      <c r="AG64" s="207"/>
      <c r="AH64" s="207"/>
      <c r="AI64" s="207"/>
      <c r="AJ64" s="207"/>
      <c r="AK64" s="207"/>
      <c r="AL64" s="207"/>
      <c r="AM64" s="207"/>
      <c r="AN64" s="207"/>
      <c r="AO64" s="207"/>
      <c r="AP64" s="207"/>
    </row>
    <row r="65" spans="1:42" x14ac:dyDescent="0.2">
      <c r="A65" s="24" t="s">
        <v>256</v>
      </c>
      <c r="B65" s="207"/>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29</v>
      </c>
      <c r="B66" s="207">
        <f>-B556-B557</f>
        <v>0</v>
      </c>
      <c r="C66" s="207">
        <f t="shared" ref="C66:AP66" si="34">-C556-C557</f>
        <v>0</v>
      </c>
      <c r="D66" s="207">
        <f t="shared" si="34"/>
        <v>0</v>
      </c>
      <c r="E66" s="207">
        <f t="shared" si="34"/>
        <v>0</v>
      </c>
      <c r="F66" s="207">
        <f t="shared" si="34"/>
        <v>0</v>
      </c>
      <c r="G66" s="207">
        <f t="shared" si="34"/>
        <v>0</v>
      </c>
      <c r="H66" s="207">
        <f t="shared" si="34"/>
        <v>0</v>
      </c>
      <c r="I66" s="207">
        <f t="shared" si="34"/>
        <v>0</v>
      </c>
      <c r="J66" s="207">
        <f t="shared" si="34"/>
        <v>0</v>
      </c>
      <c r="K66" s="207">
        <f t="shared" si="34"/>
        <v>0</v>
      </c>
      <c r="L66" s="207">
        <f t="shared" si="34"/>
        <v>0</v>
      </c>
      <c r="M66" s="207">
        <f t="shared" si="34"/>
        <v>0</v>
      </c>
      <c r="N66" s="207">
        <f t="shared" si="34"/>
        <v>0</v>
      </c>
      <c r="O66" s="207">
        <f t="shared" si="34"/>
        <v>0</v>
      </c>
      <c r="P66" s="207">
        <f t="shared" si="34"/>
        <v>0</v>
      </c>
      <c r="Q66" s="207">
        <f t="shared" si="34"/>
        <v>0</v>
      </c>
      <c r="R66" s="207">
        <f t="shared" si="34"/>
        <v>0</v>
      </c>
      <c r="S66" s="207">
        <f t="shared" si="34"/>
        <v>0</v>
      </c>
      <c r="T66" s="207">
        <f t="shared" si="34"/>
        <v>0</v>
      </c>
      <c r="U66" s="207">
        <f t="shared" si="34"/>
        <v>0</v>
      </c>
      <c r="V66" s="207">
        <f t="shared" si="34"/>
        <v>0</v>
      </c>
      <c r="W66" s="207">
        <f t="shared" si="34"/>
        <v>0</v>
      </c>
      <c r="X66" s="207">
        <f t="shared" si="34"/>
        <v>0</v>
      </c>
      <c r="Y66" s="207">
        <f t="shared" si="34"/>
        <v>0</v>
      </c>
      <c r="Z66" s="207">
        <f t="shared" si="34"/>
        <v>0</v>
      </c>
      <c r="AA66" s="207">
        <f t="shared" si="34"/>
        <v>0</v>
      </c>
      <c r="AB66" s="207">
        <f t="shared" si="34"/>
        <v>0</v>
      </c>
      <c r="AC66" s="207">
        <f t="shared" si="34"/>
        <v>0</v>
      </c>
      <c r="AD66" s="207">
        <f t="shared" si="34"/>
        <v>0</v>
      </c>
      <c r="AE66" s="207">
        <f t="shared" si="34"/>
        <v>0</v>
      </c>
      <c r="AF66" s="207">
        <f t="shared" si="34"/>
        <v>0</v>
      </c>
      <c r="AG66" s="207">
        <f t="shared" si="34"/>
        <v>0</v>
      </c>
      <c r="AH66" s="207">
        <f t="shared" si="34"/>
        <v>0</v>
      </c>
      <c r="AI66" s="207">
        <f t="shared" si="34"/>
        <v>0</v>
      </c>
      <c r="AJ66" s="207">
        <f t="shared" si="34"/>
        <v>0</v>
      </c>
      <c r="AK66" s="207">
        <f t="shared" si="34"/>
        <v>0</v>
      </c>
      <c r="AL66" s="207">
        <f t="shared" si="34"/>
        <v>0</v>
      </c>
      <c r="AM66" s="207">
        <f t="shared" si="34"/>
        <v>0</v>
      </c>
      <c r="AN66" s="207">
        <f t="shared" si="34"/>
        <v>0</v>
      </c>
      <c r="AO66" s="207">
        <f t="shared" si="34"/>
        <v>0</v>
      </c>
      <c r="AP66" s="207">
        <f t="shared" si="34"/>
        <v>0</v>
      </c>
    </row>
    <row r="67" spans="1:42" x14ac:dyDescent="0.2">
      <c r="A67" s="28" t="s">
        <v>257</v>
      </c>
      <c r="B67" s="207">
        <f t="shared" ref="B67:AP67" si="35">-B562-B563</f>
        <v>0</v>
      </c>
      <c r="C67" s="207">
        <f t="shared" si="35"/>
        <v>0</v>
      </c>
      <c r="D67" s="207">
        <f t="shared" si="35"/>
        <v>0</v>
      </c>
      <c r="E67" s="207">
        <f t="shared" si="35"/>
        <v>0</v>
      </c>
      <c r="F67" s="207">
        <f t="shared" si="35"/>
        <v>0</v>
      </c>
      <c r="G67" s="207">
        <f t="shared" si="35"/>
        <v>0</v>
      </c>
      <c r="H67" s="207">
        <f t="shared" si="35"/>
        <v>0</v>
      </c>
      <c r="I67" s="207">
        <f t="shared" si="35"/>
        <v>0</v>
      </c>
      <c r="J67" s="207">
        <f t="shared" si="35"/>
        <v>0</v>
      </c>
      <c r="K67" s="207">
        <f t="shared" si="35"/>
        <v>0</v>
      </c>
      <c r="L67" s="207">
        <f t="shared" si="35"/>
        <v>0</v>
      </c>
      <c r="M67" s="207">
        <f t="shared" si="35"/>
        <v>0</v>
      </c>
      <c r="N67" s="207">
        <f t="shared" si="35"/>
        <v>0</v>
      </c>
      <c r="O67" s="207">
        <f t="shared" si="35"/>
        <v>0</v>
      </c>
      <c r="P67" s="207">
        <f t="shared" si="35"/>
        <v>0</v>
      </c>
      <c r="Q67" s="207">
        <f t="shared" si="35"/>
        <v>0</v>
      </c>
      <c r="R67" s="207">
        <f t="shared" si="35"/>
        <v>0</v>
      </c>
      <c r="S67" s="207">
        <f t="shared" si="35"/>
        <v>0</v>
      </c>
      <c r="T67" s="207">
        <f t="shared" si="35"/>
        <v>0</v>
      </c>
      <c r="U67" s="207">
        <f t="shared" si="35"/>
        <v>0</v>
      </c>
      <c r="V67" s="207">
        <f t="shared" si="35"/>
        <v>0</v>
      </c>
      <c r="W67" s="207">
        <f t="shared" si="35"/>
        <v>0</v>
      </c>
      <c r="X67" s="207">
        <f t="shared" si="35"/>
        <v>0</v>
      </c>
      <c r="Y67" s="207">
        <f t="shared" si="35"/>
        <v>0</v>
      </c>
      <c r="Z67" s="207">
        <f t="shared" si="35"/>
        <v>0</v>
      </c>
      <c r="AA67" s="207">
        <f t="shared" si="35"/>
        <v>0</v>
      </c>
      <c r="AB67" s="207">
        <f t="shared" si="35"/>
        <v>0</v>
      </c>
      <c r="AC67" s="207">
        <f t="shared" si="35"/>
        <v>0</v>
      </c>
      <c r="AD67" s="207">
        <f t="shared" si="35"/>
        <v>0</v>
      </c>
      <c r="AE67" s="207">
        <f t="shared" si="35"/>
        <v>0</v>
      </c>
      <c r="AF67" s="207">
        <f t="shared" si="35"/>
        <v>0</v>
      </c>
      <c r="AG67" s="207">
        <f t="shared" si="35"/>
        <v>0</v>
      </c>
      <c r="AH67" s="207">
        <f t="shared" si="35"/>
        <v>0</v>
      </c>
      <c r="AI67" s="207">
        <f t="shared" si="35"/>
        <v>0</v>
      </c>
      <c r="AJ67" s="207">
        <f t="shared" si="35"/>
        <v>0</v>
      </c>
      <c r="AK67" s="207">
        <f t="shared" si="35"/>
        <v>0</v>
      </c>
      <c r="AL67" s="207">
        <f t="shared" si="35"/>
        <v>0</v>
      </c>
      <c r="AM67" s="207">
        <f t="shared" si="35"/>
        <v>0</v>
      </c>
      <c r="AN67" s="207">
        <f t="shared" si="35"/>
        <v>0</v>
      </c>
      <c r="AO67" s="207">
        <f t="shared" si="35"/>
        <v>0</v>
      </c>
      <c r="AP67" s="207">
        <f t="shared" si="35"/>
        <v>0</v>
      </c>
    </row>
    <row r="68" spans="1:42" x14ac:dyDescent="0.2">
      <c r="A68" s="28" t="s">
        <v>124</v>
      </c>
      <c r="B68" s="202">
        <f>-B568-B569</f>
        <v>0</v>
      </c>
      <c r="C68" s="202">
        <f t="shared" ref="C68:AP68" si="36">-C568-C569</f>
        <v>0</v>
      </c>
      <c r="D68" s="202">
        <f t="shared" si="36"/>
        <v>0</v>
      </c>
      <c r="E68" s="202">
        <f t="shared" si="36"/>
        <v>0</v>
      </c>
      <c r="F68" s="202">
        <f t="shared" si="36"/>
        <v>0</v>
      </c>
      <c r="G68" s="202">
        <f t="shared" si="36"/>
        <v>0</v>
      </c>
      <c r="H68" s="202">
        <f t="shared" si="36"/>
        <v>0</v>
      </c>
      <c r="I68" s="202">
        <f t="shared" si="36"/>
        <v>0</v>
      </c>
      <c r="J68" s="202">
        <f t="shared" si="36"/>
        <v>0</v>
      </c>
      <c r="K68" s="202">
        <f t="shared" si="36"/>
        <v>0</v>
      </c>
      <c r="L68" s="202">
        <f t="shared" si="36"/>
        <v>0</v>
      </c>
      <c r="M68" s="202">
        <f t="shared" si="36"/>
        <v>0</v>
      </c>
      <c r="N68" s="202">
        <f t="shared" si="36"/>
        <v>0</v>
      </c>
      <c r="O68" s="202">
        <f t="shared" si="36"/>
        <v>0</v>
      </c>
      <c r="P68" s="202">
        <f t="shared" si="36"/>
        <v>0</v>
      </c>
      <c r="Q68" s="202">
        <f t="shared" si="36"/>
        <v>0</v>
      </c>
      <c r="R68" s="202">
        <f t="shared" si="36"/>
        <v>0</v>
      </c>
      <c r="S68" s="202">
        <f t="shared" si="36"/>
        <v>0</v>
      </c>
      <c r="T68" s="202">
        <f t="shared" si="36"/>
        <v>0</v>
      </c>
      <c r="U68" s="202">
        <f t="shared" si="36"/>
        <v>0</v>
      </c>
      <c r="V68" s="202">
        <f t="shared" si="36"/>
        <v>0</v>
      </c>
      <c r="W68" s="202">
        <f t="shared" si="36"/>
        <v>0</v>
      </c>
      <c r="X68" s="202">
        <f t="shared" si="36"/>
        <v>0</v>
      </c>
      <c r="Y68" s="202">
        <f t="shared" si="36"/>
        <v>0</v>
      </c>
      <c r="Z68" s="202">
        <f t="shared" si="36"/>
        <v>0</v>
      </c>
      <c r="AA68" s="202">
        <f t="shared" si="36"/>
        <v>0</v>
      </c>
      <c r="AB68" s="202">
        <f t="shared" si="36"/>
        <v>0</v>
      </c>
      <c r="AC68" s="202">
        <f t="shared" si="36"/>
        <v>0</v>
      </c>
      <c r="AD68" s="202">
        <f t="shared" si="36"/>
        <v>0</v>
      </c>
      <c r="AE68" s="202">
        <f t="shared" si="36"/>
        <v>0</v>
      </c>
      <c r="AF68" s="202">
        <f t="shared" si="36"/>
        <v>0</v>
      </c>
      <c r="AG68" s="202">
        <f t="shared" si="36"/>
        <v>0</v>
      </c>
      <c r="AH68" s="202">
        <f t="shared" si="36"/>
        <v>0</v>
      </c>
      <c r="AI68" s="202">
        <f t="shared" si="36"/>
        <v>0</v>
      </c>
      <c r="AJ68" s="202">
        <f t="shared" si="36"/>
        <v>0</v>
      </c>
      <c r="AK68" s="202">
        <f t="shared" si="36"/>
        <v>0</v>
      </c>
      <c r="AL68" s="202">
        <f t="shared" si="36"/>
        <v>0</v>
      </c>
      <c r="AM68" s="202">
        <f t="shared" si="36"/>
        <v>0</v>
      </c>
      <c r="AN68" s="202">
        <f t="shared" si="36"/>
        <v>0</v>
      </c>
      <c r="AO68" s="202">
        <f t="shared" si="36"/>
        <v>0</v>
      </c>
      <c r="AP68" s="202">
        <f t="shared" si="36"/>
        <v>0</v>
      </c>
    </row>
    <row r="69" spans="1:42" x14ac:dyDescent="0.2">
      <c r="A69" s="28" t="s">
        <v>125</v>
      </c>
      <c r="B69" s="202">
        <f>-B600-B601</f>
        <v>0</v>
      </c>
      <c r="C69" s="202">
        <f t="shared" ref="C69:AP69" si="37">-C600-C601</f>
        <v>0</v>
      </c>
      <c r="D69" s="202">
        <f t="shared" si="37"/>
        <v>0</v>
      </c>
      <c r="E69" s="202">
        <f t="shared" si="37"/>
        <v>0</v>
      </c>
      <c r="F69" s="202">
        <f t="shared" si="37"/>
        <v>0</v>
      </c>
      <c r="G69" s="202">
        <f t="shared" si="37"/>
        <v>0</v>
      </c>
      <c r="H69" s="202">
        <f t="shared" si="37"/>
        <v>0</v>
      </c>
      <c r="I69" s="202">
        <f t="shared" si="37"/>
        <v>0</v>
      </c>
      <c r="J69" s="202">
        <f t="shared" si="37"/>
        <v>0</v>
      </c>
      <c r="K69" s="202">
        <f t="shared" si="37"/>
        <v>0</v>
      </c>
      <c r="L69" s="202">
        <f t="shared" si="37"/>
        <v>0</v>
      </c>
      <c r="M69" s="202">
        <f t="shared" si="37"/>
        <v>0</v>
      </c>
      <c r="N69" s="202">
        <f t="shared" si="37"/>
        <v>0</v>
      </c>
      <c r="O69" s="202">
        <f t="shared" si="37"/>
        <v>0</v>
      </c>
      <c r="P69" s="202">
        <f t="shared" si="37"/>
        <v>0</v>
      </c>
      <c r="Q69" s="202">
        <f t="shared" si="37"/>
        <v>0</v>
      </c>
      <c r="R69" s="202">
        <f t="shared" si="37"/>
        <v>0</v>
      </c>
      <c r="S69" s="202">
        <f t="shared" si="37"/>
        <v>0</v>
      </c>
      <c r="T69" s="202">
        <f t="shared" si="37"/>
        <v>0</v>
      </c>
      <c r="U69" s="202">
        <f t="shared" si="37"/>
        <v>0</v>
      </c>
      <c r="V69" s="202">
        <f t="shared" si="37"/>
        <v>0</v>
      </c>
      <c r="W69" s="202">
        <f t="shared" si="37"/>
        <v>0</v>
      </c>
      <c r="X69" s="202">
        <f t="shared" si="37"/>
        <v>0</v>
      </c>
      <c r="Y69" s="202">
        <f t="shared" si="37"/>
        <v>0</v>
      </c>
      <c r="Z69" s="202">
        <f t="shared" si="37"/>
        <v>0</v>
      </c>
      <c r="AA69" s="202">
        <f t="shared" si="37"/>
        <v>0</v>
      </c>
      <c r="AB69" s="202">
        <f t="shared" si="37"/>
        <v>0</v>
      </c>
      <c r="AC69" s="202">
        <f t="shared" si="37"/>
        <v>0</v>
      </c>
      <c r="AD69" s="202">
        <f t="shared" si="37"/>
        <v>0</v>
      </c>
      <c r="AE69" s="202">
        <f t="shared" si="37"/>
        <v>0</v>
      </c>
      <c r="AF69" s="202">
        <f t="shared" si="37"/>
        <v>0</v>
      </c>
      <c r="AG69" s="202">
        <f t="shared" si="37"/>
        <v>0</v>
      </c>
      <c r="AH69" s="202">
        <f t="shared" si="37"/>
        <v>0</v>
      </c>
      <c r="AI69" s="202">
        <f t="shared" si="37"/>
        <v>0</v>
      </c>
      <c r="AJ69" s="202">
        <f t="shared" si="37"/>
        <v>0</v>
      </c>
      <c r="AK69" s="202">
        <f t="shared" si="37"/>
        <v>0</v>
      </c>
      <c r="AL69" s="202">
        <f t="shared" si="37"/>
        <v>0</v>
      </c>
      <c r="AM69" s="202">
        <f t="shared" si="37"/>
        <v>0</v>
      </c>
      <c r="AN69" s="202">
        <f t="shared" si="37"/>
        <v>0</v>
      </c>
      <c r="AO69" s="202">
        <f t="shared" si="37"/>
        <v>0</v>
      </c>
      <c r="AP69" s="202">
        <f t="shared" si="37"/>
        <v>0</v>
      </c>
    </row>
    <row r="70" spans="1:42" x14ac:dyDescent="0.2">
      <c r="A70" s="28" t="s">
        <v>126</v>
      </c>
      <c r="B70" s="208">
        <f>-B632-B633</f>
        <v>0</v>
      </c>
      <c r="C70" s="208">
        <f t="shared" ref="C70:AP70" si="38">-C632-C633</f>
        <v>0</v>
      </c>
      <c r="D70" s="208">
        <f t="shared" si="38"/>
        <v>0</v>
      </c>
      <c r="E70" s="208">
        <f t="shared" si="38"/>
        <v>0</v>
      </c>
      <c r="F70" s="208">
        <f t="shared" si="38"/>
        <v>0</v>
      </c>
      <c r="G70" s="208">
        <f t="shared" si="38"/>
        <v>0</v>
      </c>
      <c r="H70" s="208">
        <f t="shared" si="38"/>
        <v>0</v>
      </c>
      <c r="I70" s="208">
        <f t="shared" si="38"/>
        <v>0</v>
      </c>
      <c r="J70" s="208">
        <f t="shared" si="38"/>
        <v>0</v>
      </c>
      <c r="K70" s="208">
        <f t="shared" si="38"/>
        <v>0</v>
      </c>
      <c r="L70" s="208">
        <f t="shared" si="38"/>
        <v>0</v>
      </c>
      <c r="M70" s="208">
        <f t="shared" si="38"/>
        <v>0</v>
      </c>
      <c r="N70" s="208">
        <f t="shared" si="38"/>
        <v>0</v>
      </c>
      <c r="O70" s="208">
        <f t="shared" si="38"/>
        <v>0</v>
      </c>
      <c r="P70" s="208">
        <f t="shared" si="38"/>
        <v>0</v>
      </c>
      <c r="Q70" s="208">
        <f t="shared" si="38"/>
        <v>0</v>
      </c>
      <c r="R70" s="208">
        <f t="shared" si="38"/>
        <v>0</v>
      </c>
      <c r="S70" s="208">
        <f t="shared" si="38"/>
        <v>0</v>
      </c>
      <c r="T70" s="208">
        <f t="shared" si="38"/>
        <v>0</v>
      </c>
      <c r="U70" s="208">
        <f t="shared" si="38"/>
        <v>0</v>
      </c>
      <c r="V70" s="208">
        <f t="shared" si="38"/>
        <v>0</v>
      </c>
      <c r="W70" s="208">
        <f t="shared" si="38"/>
        <v>0</v>
      </c>
      <c r="X70" s="208">
        <f t="shared" si="38"/>
        <v>0</v>
      </c>
      <c r="Y70" s="208">
        <f t="shared" si="38"/>
        <v>0</v>
      </c>
      <c r="Z70" s="208">
        <f t="shared" si="38"/>
        <v>0</v>
      </c>
      <c r="AA70" s="208">
        <f t="shared" si="38"/>
        <v>0</v>
      </c>
      <c r="AB70" s="208">
        <f t="shared" si="38"/>
        <v>0</v>
      </c>
      <c r="AC70" s="208">
        <f t="shared" si="38"/>
        <v>0</v>
      </c>
      <c r="AD70" s="208">
        <f t="shared" si="38"/>
        <v>0</v>
      </c>
      <c r="AE70" s="208">
        <f t="shared" si="38"/>
        <v>0</v>
      </c>
      <c r="AF70" s="208">
        <f t="shared" si="38"/>
        <v>0</v>
      </c>
      <c r="AG70" s="208">
        <f t="shared" si="38"/>
        <v>0</v>
      </c>
      <c r="AH70" s="208">
        <f t="shared" si="38"/>
        <v>0</v>
      </c>
      <c r="AI70" s="208">
        <f t="shared" si="38"/>
        <v>0</v>
      </c>
      <c r="AJ70" s="208">
        <f t="shared" si="38"/>
        <v>0</v>
      </c>
      <c r="AK70" s="208">
        <f t="shared" si="38"/>
        <v>0</v>
      </c>
      <c r="AL70" s="208">
        <f t="shared" si="38"/>
        <v>0</v>
      </c>
      <c r="AM70" s="208">
        <f t="shared" si="38"/>
        <v>0</v>
      </c>
      <c r="AN70" s="208">
        <f t="shared" si="38"/>
        <v>0</v>
      </c>
      <c r="AO70" s="208">
        <f t="shared" si="38"/>
        <v>0</v>
      </c>
      <c r="AP70" s="208">
        <f t="shared" si="38"/>
        <v>0</v>
      </c>
    </row>
    <row r="71" spans="1:42" x14ac:dyDescent="0.2">
      <c r="A71" s="28" t="s">
        <v>15</v>
      </c>
      <c r="B71" s="207">
        <f>SUM(B66:B70)</f>
        <v>0</v>
      </c>
      <c r="C71" s="207">
        <f t="shared" ref="C71:AP71" si="39">SUM(C66:C70)</f>
        <v>0</v>
      </c>
      <c r="D71" s="207">
        <f t="shared" si="39"/>
        <v>0</v>
      </c>
      <c r="E71" s="207">
        <f t="shared" si="39"/>
        <v>0</v>
      </c>
      <c r="F71" s="207">
        <f t="shared" si="39"/>
        <v>0</v>
      </c>
      <c r="G71" s="207">
        <f t="shared" si="39"/>
        <v>0</v>
      </c>
      <c r="H71" s="207">
        <f t="shared" si="39"/>
        <v>0</v>
      </c>
      <c r="I71" s="207">
        <f t="shared" si="39"/>
        <v>0</v>
      </c>
      <c r="J71" s="207">
        <f t="shared" si="39"/>
        <v>0</v>
      </c>
      <c r="K71" s="207">
        <f t="shared" si="39"/>
        <v>0</v>
      </c>
      <c r="L71" s="207">
        <f t="shared" si="39"/>
        <v>0</v>
      </c>
      <c r="M71" s="207">
        <f t="shared" si="39"/>
        <v>0</v>
      </c>
      <c r="N71" s="207">
        <f t="shared" si="39"/>
        <v>0</v>
      </c>
      <c r="O71" s="207">
        <f t="shared" si="39"/>
        <v>0</v>
      </c>
      <c r="P71" s="207">
        <f t="shared" si="39"/>
        <v>0</v>
      </c>
      <c r="Q71" s="207">
        <f t="shared" si="39"/>
        <v>0</v>
      </c>
      <c r="R71" s="207">
        <f t="shared" si="39"/>
        <v>0</v>
      </c>
      <c r="S71" s="207">
        <f t="shared" si="39"/>
        <v>0</v>
      </c>
      <c r="T71" s="207">
        <f t="shared" si="39"/>
        <v>0</v>
      </c>
      <c r="U71" s="207">
        <f t="shared" si="39"/>
        <v>0</v>
      </c>
      <c r="V71" s="207">
        <f t="shared" si="39"/>
        <v>0</v>
      </c>
      <c r="W71" s="207">
        <f t="shared" si="39"/>
        <v>0</v>
      </c>
      <c r="X71" s="207">
        <f t="shared" si="39"/>
        <v>0</v>
      </c>
      <c r="Y71" s="207">
        <f t="shared" si="39"/>
        <v>0</v>
      </c>
      <c r="Z71" s="207">
        <f t="shared" si="39"/>
        <v>0</v>
      </c>
      <c r="AA71" s="207">
        <f t="shared" si="39"/>
        <v>0</v>
      </c>
      <c r="AB71" s="207">
        <f t="shared" si="39"/>
        <v>0</v>
      </c>
      <c r="AC71" s="207">
        <f t="shared" si="39"/>
        <v>0</v>
      </c>
      <c r="AD71" s="207">
        <f t="shared" si="39"/>
        <v>0</v>
      </c>
      <c r="AE71" s="207">
        <f t="shared" si="39"/>
        <v>0</v>
      </c>
      <c r="AF71" s="207">
        <f t="shared" si="39"/>
        <v>0</v>
      </c>
      <c r="AG71" s="207">
        <f t="shared" si="39"/>
        <v>0</v>
      </c>
      <c r="AH71" s="207">
        <f t="shared" si="39"/>
        <v>0</v>
      </c>
      <c r="AI71" s="207">
        <f t="shared" si="39"/>
        <v>0</v>
      </c>
      <c r="AJ71" s="207">
        <f t="shared" si="39"/>
        <v>0</v>
      </c>
      <c r="AK71" s="207">
        <f t="shared" si="39"/>
        <v>0</v>
      </c>
      <c r="AL71" s="207">
        <f t="shared" si="39"/>
        <v>0</v>
      </c>
      <c r="AM71" s="207">
        <f t="shared" si="39"/>
        <v>0</v>
      </c>
      <c r="AN71" s="207">
        <f t="shared" si="39"/>
        <v>0</v>
      </c>
      <c r="AO71" s="207">
        <f t="shared" si="39"/>
        <v>0</v>
      </c>
      <c r="AP71" s="207">
        <f t="shared" si="39"/>
        <v>0</v>
      </c>
    </row>
    <row r="72" spans="1:42" x14ac:dyDescent="0.2">
      <c r="A72" s="24" t="s">
        <v>258</v>
      </c>
    </row>
    <row r="73" spans="1:42" x14ac:dyDescent="0.2">
      <c r="A73" s="28" t="s">
        <v>130</v>
      </c>
      <c r="B73" s="202">
        <f>B569</f>
        <v>0</v>
      </c>
      <c r="C73" s="202">
        <f t="shared" ref="C73:AP73" si="40">C569</f>
        <v>0</v>
      </c>
      <c r="D73" s="202">
        <f t="shared" si="40"/>
        <v>0</v>
      </c>
      <c r="E73" s="202">
        <f t="shared" si="40"/>
        <v>0</v>
      </c>
      <c r="F73" s="202">
        <f t="shared" si="40"/>
        <v>0</v>
      </c>
      <c r="G73" s="202">
        <f t="shared" si="40"/>
        <v>0</v>
      </c>
      <c r="H73" s="202">
        <f t="shared" si="40"/>
        <v>0</v>
      </c>
      <c r="I73" s="202">
        <f t="shared" si="40"/>
        <v>0</v>
      </c>
      <c r="J73" s="202">
        <f t="shared" si="40"/>
        <v>0</v>
      </c>
      <c r="K73" s="202">
        <f t="shared" si="40"/>
        <v>0</v>
      </c>
      <c r="L73" s="202">
        <f t="shared" si="40"/>
        <v>0</v>
      </c>
      <c r="M73" s="202">
        <f t="shared" si="40"/>
        <v>0</v>
      </c>
      <c r="N73" s="202">
        <f t="shared" si="40"/>
        <v>0</v>
      </c>
      <c r="O73" s="202">
        <f t="shared" si="40"/>
        <v>0</v>
      </c>
      <c r="P73" s="202">
        <f t="shared" si="40"/>
        <v>0</v>
      </c>
      <c r="Q73" s="202">
        <f t="shared" si="40"/>
        <v>0</v>
      </c>
      <c r="R73" s="202">
        <f t="shared" si="40"/>
        <v>0</v>
      </c>
      <c r="S73" s="202">
        <f t="shared" si="40"/>
        <v>0</v>
      </c>
      <c r="T73" s="202">
        <f t="shared" si="40"/>
        <v>0</v>
      </c>
      <c r="U73" s="202">
        <f t="shared" si="40"/>
        <v>0</v>
      </c>
      <c r="V73" s="202">
        <f t="shared" si="40"/>
        <v>0</v>
      </c>
      <c r="W73" s="202">
        <f t="shared" si="40"/>
        <v>0</v>
      </c>
      <c r="X73" s="202">
        <f t="shared" si="40"/>
        <v>0</v>
      </c>
      <c r="Y73" s="202">
        <f t="shared" si="40"/>
        <v>0</v>
      </c>
      <c r="Z73" s="202">
        <f t="shared" si="40"/>
        <v>0</v>
      </c>
      <c r="AA73" s="202">
        <f t="shared" si="40"/>
        <v>0</v>
      </c>
      <c r="AB73" s="202">
        <f t="shared" si="40"/>
        <v>0</v>
      </c>
      <c r="AC73" s="202">
        <f t="shared" si="40"/>
        <v>0</v>
      </c>
      <c r="AD73" s="202">
        <f t="shared" si="40"/>
        <v>0</v>
      </c>
      <c r="AE73" s="202">
        <f t="shared" si="40"/>
        <v>0</v>
      </c>
      <c r="AF73" s="202">
        <f t="shared" si="40"/>
        <v>0</v>
      </c>
      <c r="AG73" s="202">
        <f t="shared" si="40"/>
        <v>0</v>
      </c>
      <c r="AH73" s="202">
        <f t="shared" si="40"/>
        <v>0</v>
      </c>
      <c r="AI73" s="202">
        <f t="shared" si="40"/>
        <v>0</v>
      </c>
      <c r="AJ73" s="202">
        <f t="shared" si="40"/>
        <v>0</v>
      </c>
      <c r="AK73" s="202">
        <f t="shared" si="40"/>
        <v>0</v>
      </c>
      <c r="AL73" s="202">
        <f t="shared" si="40"/>
        <v>0</v>
      </c>
      <c r="AM73" s="202">
        <f t="shared" si="40"/>
        <v>0</v>
      </c>
      <c r="AN73" s="202">
        <f t="shared" si="40"/>
        <v>0</v>
      </c>
      <c r="AO73" s="202">
        <f t="shared" si="40"/>
        <v>0</v>
      </c>
      <c r="AP73" s="202">
        <f t="shared" si="40"/>
        <v>0</v>
      </c>
    </row>
    <row r="74" spans="1:42" x14ac:dyDescent="0.2">
      <c r="A74" s="28" t="s">
        <v>131</v>
      </c>
      <c r="B74" s="202">
        <f>B601</f>
        <v>0</v>
      </c>
      <c r="C74" s="202">
        <f t="shared" ref="C74:AP74" si="41">C601</f>
        <v>0</v>
      </c>
      <c r="D74" s="202">
        <f t="shared" si="41"/>
        <v>0</v>
      </c>
      <c r="E74" s="202">
        <f t="shared" si="41"/>
        <v>0</v>
      </c>
      <c r="F74" s="202">
        <f t="shared" si="41"/>
        <v>0</v>
      </c>
      <c r="G74" s="202">
        <f t="shared" si="41"/>
        <v>0</v>
      </c>
      <c r="H74" s="202">
        <f t="shared" si="41"/>
        <v>0</v>
      </c>
      <c r="I74" s="202">
        <f t="shared" si="41"/>
        <v>0</v>
      </c>
      <c r="J74" s="202">
        <f t="shared" si="41"/>
        <v>0</v>
      </c>
      <c r="K74" s="202">
        <f t="shared" si="41"/>
        <v>0</v>
      </c>
      <c r="L74" s="202">
        <f t="shared" si="41"/>
        <v>0</v>
      </c>
      <c r="M74" s="202">
        <f t="shared" si="41"/>
        <v>0</v>
      </c>
      <c r="N74" s="202">
        <f t="shared" si="41"/>
        <v>0</v>
      </c>
      <c r="O74" s="202">
        <f t="shared" si="41"/>
        <v>0</v>
      </c>
      <c r="P74" s="202">
        <f t="shared" si="41"/>
        <v>0</v>
      </c>
      <c r="Q74" s="202">
        <f t="shared" si="41"/>
        <v>0</v>
      </c>
      <c r="R74" s="202">
        <f t="shared" si="41"/>
        <v>0</v>
      </c>
      <c r="S74" s="202">
        <f t="shared" si="41"/>
        <v>0</v>
      </c>
      <c r="T74" s="202">
        <f t="shared" si="41"/>
        <v>0</v>
      </c>
      <c r="U74" s="202">
        <f t="shared" si="41"/>
        <v>0</v>
      </c>
      <c r="V74" s="202">
        <f t="shared" si="41"/>
        <v>0</v>
      </c>
      <c r="W74" s="202">
        <f t="shared" si="41"/>
        <v>0</v>
      </c>
      <c r="X74" s="202">
        <f t="shared" si="41"/>
        <v>0</v>
      </c>
      <c r="Y74" s="202">
        <f t="shared" si="41"/>
        <v>0</v>
      </c>
      <c r="Z74" s="202">
        <f t="shared" si="41"/>
        <v>0</v>
      </c>
      <c r="AA74" s="202">
        <f t="shared" si="41"/>
        <v>0</v>
      </c>
      <c r="AB74" s="202">
        <f t="shared" si="41"/>
        <v>0</v>
      </c>
      <c r="AC74" s="202">
        <f t="shared" si="41"/>
        <v>0</v>
      </c>
      <c r="AD74" s="202">
        <f t="shared" si="41"/>
        <v>0</v>
      </c>
      <c r="AE74" s="202">
        <f t="shared" si="41"/>
        <v>0</v>
      </c>
      <c r="AF74" s="202">
        <f t="shared" si="41"/>
        <v>0</v>
      </c>
      <c r="AG74" s="202">
        <f t="shared" si="41"/>
        <v>0</v>
      </c>
      <c r="AH74" s="202">
        <f t="shared" si="41"/>
        <v>0</v>
      </c>
      <c r="AI74" s="202">
        <f t="shared" si="41"/>
        <v>0</v>
      </c>
      <c r="AJ74" s="202">
        <f t="shared" si="41"/>
        <v>0</v>
      </c>
      <c r="AK74" s="202">
        <f t="shared" si="41"/>
        <v>0</v>
      </c>
      <c r="AL74" s="202">
        <f t="shared" si="41"/>
        <v>0</v>
      </c>
      <c r="AM74" s="202">
        <f t="shared" si="41"/>
        <v>0</v>
      </c>
      <c r="AN74" s="202">
        <f t="shared" si="41"/>
        <v>0</v>
      </c>
      <c r="AO74" s="202">
        <f t="shared" si="41"/>
        <v>0</v>
      </c>
      <c r="AP74" s="202">
        <f t="shared" si="41"/>
        <v>0</v>
      </c>
    </row>
    <row r="75" spans="1:42" x14ac:dyDescent="0.2">
      <c r="A75" s="28" t="s">
        <v>132</v>
      </c>
      <c r="B75" s="208">
        <f>B633</f>
        <v>0</v>
      </c>
      <c r="C75" s="208">
        <f t="shared" ref="C75:AP75" si="42">C633</f>
        <v>0</v>
      </c>
      <c r="D75" s="208">
        <f t="shared" si="42"/>
        <v>0</v>
      </c>
      <c r="E75" s="208">
        <f t="shared" si="42"/>
        <v>0</v>
      </c>
      <c r="F75" s="208">
        <f t="shared" si="42"/>
        <v>0</v>
      </c>
      <c r="G75" s="208">
        <f t="shared" si="42"/>
        <v>0</v>
      </c>
      <c r="H75" s="208">
        <f t="shared" si="42"/>
        <v>0</v>
      </c>
      <c r="I75" s="208">
        <f t="shared" si="42"/>
        <v>0</v>
      </c>
      <c r="J75" s="208">
        <f t="shared" si="42"/>
        <v>0</v>
      </c>
      <c r="K75" s="208">
        <f t="shared" si="42"/>
        <v>0</v>
      </c>
      <c r="L75" s="208">
        <f t="shared" si="42"/>
        <v>0</v>
      </c>
      <c r="M75" s="208">
        <f t="shared" si="42"/>
        <v>0</v>
      </c>
      <c r="N75" s="208">
        <f t="shared" si="42"/>
        <v>0</v>
      </c>
      <c r="O75" s="208">
        <f t="shared" si="42"/>
        <v>0</v>
      </c>
      <c r="P75" s="208">
        <f t="shared" si="42"/>
        <v>0</v>
      </c>
      <c r="Q75" s="208">
        <f t="shared" si="42"/>
        <v>0</v>
      </c>
      <c r="R75" s="208">
        <f t="shared" si="42"/>
        <v>0</v>
      </c>
      <c r="S75" s="208">
        <f t="shared" si="42"/>
        <v>0</v>
      </c>
      <c r="T75" s="208">
        <f t="shared" si="42"/>
        <v>0</v>
      </c>
      <c r="U75" s="208">
        <f t="shared" si="42"/>
        <v>0</v>
      </c>
      <c r="V75" s="208">
        <f t="shared" si="42"/>
        <v>0</v>
      </c>
      <c r="W75" s="208">
        <f t="shared" si="42"/>
        <v>0</v>
      </c>
      <c r="X75" s="208">
        <f t="shared" si="42"/>
        <v>0</v>
      </c>
      <c r="Y75" s="208">
        <f t="shared" si="42"/>
        <v>0</v>
      </c>
      <c r="Z75" s="208">
        <f t="shared" si="42"/>
        <v>0</v>
      </c>
      <c r="AA75" s="208">
        <f t="shared" si="42"/>
        <v>0</v>
      </c>
      <c r="AB75" s="208">
        <f t="shared" si="42"/>
        <v>0</v>
      </c>
      <c r="AC75" s="208">
        <f t="shared" si="42"/>
        <v>0</v>
      </c>
      <c r="AD75" s="208">
        <f t="shared" si="42"/>
        <v>0</v>
      </c>
      <c r="AE75" s="208">
        <f t="shared" si="42"/>
        <v>0</v>
      </c>
      <c r="AF75" s="208">
        <f t="shared" si="42"/>
        <v>0</v>
      </c>
      <c r="AG75" s="208">
        <f t="shared" si="42"/>
        <v>0</v>
      </c>
      <c r="AH75" s="208">
        <f t="shared" si="42"/>
        <v>0</v>
      </c>
      <c r="AI75" s="208">
        <f t="shared" si="42"/>
        <v>0</v>
      </c>
      <c r="AJ75" s="208">
        <f t="shared" si="42"/>
        <v>0</v>
      </c>
      <c r="AK75" s="208">
        <f t="shared" si="42"/>
        <v>0</v>
      </c>
      <c r="AL75" s="208">
        <f t="shared" si="42"/>
        <v>0</v>
      </c>
      <c r="AM75" s="208">
        <f t="shared" si="42"/>
        <v>0</v>
      </c>
      <c r="AN75" s="208">
        <f t="shared" si="42"/>
        <v>0</v>
      </c>
      <c r="AO75" s="208">
        <f t="shared" si="42"/>
        <v>0</v>
      </c>
      <c r="AP75" s="208">
        <f t="shared" si="42"/>
        <v>0</v>
      </c>
    </row>
    <row r="76" spans="1:42" x14ac:dyDescent="0.2">
      <c r="A76" s="28" t="s">
        <v>15</v>
      </c>
      <c r="B76" s="293">
        <f>SUM(B73:B75)</f>
        <v>0</v>
      </c>
      <c r="C76" s="293">
        <f t="shared" ref="C76:AP76" si="43">SUM(C73:C75)</f>
        <v>0</v>
      </c>
      <c r="D76" s="293">
        <f t="shared" si="43"/>
        <v>0</v>
      </c>
      <c r="E76" s="293">
        <f t="shared" si="43"/>
        <v>0</v>
      </c>
      <c r="F76" s="293">
        <f t="shared" si="43"/>
        <v>0</v>
      </c>
      <c r="G76" s="293">
        <f t="shared" si="43"/>
        <v>0</v>
      </c>
      <c r="H76" s="293">
        <f t="shared" si="43"/>
        <v>0</v>
      </c>
      <c r="I76" s="293">
        <f t="shared" si="43"/>
        <v>0</v>
      </c>
      <c r="J76" s="293">
        <f t="shared" si="43"/>
        <v>0</v>
      </c>
      <c r="K76" s="293">
        <f t="shared" si="43"/>
        <v>0</v>
      </c>
      <c r="L76" s="293">
        <f t="shared" si="43"/>
        <v>0</v>
      </c>
      <c r="M76" s="293">
        <f t="shared" si="43"/>
        <v>0</v>
      </c>
      <c r="N76" s="293">
        <f t="shared" si="43"/>
        <v>0</v>
      </c>
      <c r="O76" s="293">
        <f t="shared" si="43"/>
        <v>0</v>
      </c>
      <c r="P76" s="293">
        <f t="shared" si="43"/>
        <v>0</v>
      </c>
      <c r="Q76" s="293">
        <f t="shared" si="43"/>
        <v>0</v>
      </c>
      <c r="R76" s="293">
        <f t="shared" si="43"/>
        <v>0</v>
      </c>
      <c r="S76" s="293">
        <f t="shared" si="43"/>
        <v>0</v>
      </c>
      <c r="T76" s="293">
        <f t="shared" si="43"/>
        <v>0</v>
      </c>
      <c r="U76" s="293">
        <f t="shared" si="43"/>
        <v>0</v>
      </c>
      <c r="V76" s="293">
        <f t="shared" si="43"/>
        <v>0</v>
      </c>
      <c r="W76" s="293">
        <f t="shared" si="43"/>
        <v>0</v>
      </c>
      <c r="X76" s="293">
        <f t="shared" si="43"/>
        <v>0</v>
      </c>
      <c r="Y76" s="293">
        <f t="shared" si="43"/>
        <v>0</v>
      </c>
      <c r="Z76" s="293">
        <f t="shared" si="43"/>
        <v>0</v>
      </c>
      <c r="AA76" s="293">
        <f t="shared" si="43"/>
        <v>0</v>
      </c>
      <c r="AB76" s="293">
        <f t="shared" si="43"/>
        <v>0</v>
      </c>
      <c r="AC76" s="293">
        <f t="shared" si="43"/>
        <v>0</v>
      </c>
      <c r="AD76" s="293">
        <f t="shared" si="43"/>
        <v>0</v>
      </c>
      <c r="AE76" s="293">
        <f t="shared" si="43"/>
        <v>0</v>
      </c>
      <c r="AF76" s="293">
        <f t="shared" si="43"/>
        <v>0</v>
      </c>
      <c r="AG76" s="293">
        <f t="shared" si="43"/>
        <v>0</v>
      </c>
      <c r="AH76" s="293">
        <f t="shared" si="43"/>
        <v>0</v>
      </c>
      <c r="AI76" s="293">
        <f t="shared" si="43"/>
        <v>0</v>
      </c>
      <c r="AJ76" s="293">
        <f t="shared" si="43"/>
        <v>0</v>
      </c>
      <c r="AK76" s="293">
        <f t="shared" si="43"/>
        <v>0</v>
      </c>
      <c r="AL76" s="293">
        <f t="shared" si="43"/>
        <v>0</v>
      </c>
      <c r="AM76" s="293">
        <f t="shared" si="43"/>
        <v>0</v>
      </c>
      <c r="AN76" s="293">
        <f t="shared" si="43"/>
        <v>0</v>
      </c>
      <c r="AO76" s="293">
        <f t="shared" si="43"/>
        <v>0</v>
      </c>
      <c r="AP76" s="293">
        <f t="shared" si="43"/>
        <v>0</v>
      </c>
    </row>
    <row r="77" spans="1:42" x14ac:dyDescent="0.2">
      <c r="A77" s="294" t="s">
        <v>274</v>
      </c>
      <c r="B77" s="216">
        <f>B64+B71+B76</f>
        <v>0</v>
      </c>
      <c r="C77" s="216">
        <f t="shared" ref="C77:AP77" si="44">C64+C71+C76</f>
        <v>0</v>
      </c>
      <c r="D77" s="216">
        <f t="shared" si="44"/>
        <v>0</v>
      </c>
      <c r="E77" s="216">
        <f t="shared" si="44"/>
        <v>0</v>
      </c>
      <c r="F77" s="216">
        <f t="shared" si="44"/>
        <v>0</v>
      </c>
      <c r="G77" s="216">
        <f t="shared" si="44"/>
        <v>0</v>
      </c>
      <c r="H77" s="216">
        <f t="shared" si="44"/>
        <v>0</v>
      </c>
      <c r="I77" s="216">
        <f t="shared" si="44"/>
        <v>0</v>
      </c>
      <c r="J77" s="216">
        <f t="shared" si="44"/>
        <v>0</v>
      </c>
      <c r="K77" s="216">
        <f t="shared" si="44"/>
        <v>0</v>
      </c>
      <c r="L77" s="216">
        <f t="shared" si="44"/>
        <v>0</v>
      </c>
      <c r="M77" s="216">
        <f t="shared" si="44"/>
        <v>0</v>
      </c>
      <c r="N77" s="216">
        <f t="shared" si="44"/>
        <v>0</v>
      </c>
      <c r="O77" s="216">
        <f t="shared" si="44"/>
        <v>0</v>
      </c>
      <c r="P77" s="216">
        <f t="shared" si="44"/>
        <v>0</v>
      </c>
      <c r="Q77" s="216">
        <f t="shared" si="44"/>
        <v>0</v>
      </c>
      <c r="R77" s="216">
        <f t="shared" si="44"/>
        <v>0</v>
      </c>
      <c r="S77" s="216">
        <f t="shared" si="44"/>
        <v>0</v>
      </c>
      <c r="T77" s="216">
        <f t="shared" si="44"/>
        <v>0</v>
      </c>
      <c r="U77" s="216">
        <f t="shared" si="44"/>
        <v>0</v>
      </c>
      <c r="V77" s="216">
        <f t="shared" si="44"/>
        <v>0</v>
      </c>
      <c r="W77" s="216">
        <f t="shared" si="44"/>
        <v>0</v>
      </c>
      <c r="X77" s="216">
        <f t="shared" si="44"/>
        <v>0</v>
      </c>
      <c r="Y77" s="216">
        <f t="shared" si="44"/>
        <v>0</v>
      </c>
      <c r="Z77" s="216">
        <f t="shared" si="44"/>
        <v>0</v>
      </c>
      <c r="AA77" s="216">
        <f t="shared" si="44"/>
        <v>0</v>
      </c>
      <c r="AB77" s="216">
        <f t="shared" si="44"/>
        <v>0</v>
      </c>
      <c r="AC77" s="216">
        <f t="shared" si="44"/>
        <v>0</v>
      </c>
      <c r="AD77" s="216">
        <f t="shared" si="44"/>
        <v>0</v>
      </c>
      <c r="AE77" s="216">
        <f t="shared" si="44"/>
        <v>0</v>
      </c>
      <c r="AF77" s="216">
        <f t="shared" si="44"/>
        <v>0</v>
      </c>
      <c r="AG77" s="216">
        <f t="shared" si="44"/>
        <v>0</v>
      </c>
      <c r="AH77" s="216">
        <f t="shared" si="44"/>
        <v>0</v>
      </c>
      <c r="AI77" s="216">
        <f t="shared" si="44"/>
        <v>0</v>
      </c>
      <c r="AJ77" s="216">
        <f t="shared" si="44"/>
        <v>0</v>
      </c>
      <c r="AK77" s="216">
        <f t="shared" si="44"/>
        <v>0</v>
      </c>
      <c r="AL77" s="216">
        <f t="shared" si="44"/>
        <v>0</v>
      </c>
      <c r="AM77" s="216">
        <f t="shared" si="44"/>
        <v>0</v>
      </c>
      <c r="AN77" s="216">
        <f t="shared" si="44"/>
        <v>0</v>
      </c>
      <c r="AO77" s="216">
        <f t="shared" si="44"/>
        <v>0</v>
      </c>
      <c r="AP77" s="216">
        <f t="shared" si="44"/>
        <v>0</v>
      </c>
    </row>
    <row r="78" spans="1:42" x14ac:dyDescent="0.2">
      <c r="A78" s="24"/>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row>
    <row r="79" spans="1:42" x14ac:dyDescent="0.2">
      <c r="A79" s="26" t="s">
        <v>87</v>
      </c>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row>
    <row r="80" spans="1:42" x14ac:dyDescent="0.2">
      <c r="A80" s="24" t="s">
        <v>297</v>
      </c>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row>
    <row r="81" spans="1:42" x14ac:dyDescent="0.2">
      <c r="A81" s="127" t="s">
        <v>98</v>
      </c>
      <c r="B81" s="207">
        <f>C503+C509</f>
        <v>0</v>
      </c>
      <c r="C81" s="207"/>
      <c r="D81" s="207"/>
      <c r="E81" s="207"/>
      <c r="F81" s="207"/>
      <c r="G81" s="207"/>
      <c r="H81" s="207"/>
      <c r="I81" s="207"/>
      <c r="J81" s="207"/>
      <c r="K81" s="207"/>
      <c r="L81" s="207"/>
      <c r="M81" s="207"/>
      <c r="N81" s="207"/>
      <c r="O81" s="207"/>
      <c r="P81" s="207"/>
      <c r="Q81" s="207"/>
      <c r="R81" s="207"/>
      <c r="S81" s="207"/>
      <c r="T81" s="207"/>
      <c r="U81" s="207"/>
      <c r="V81" s="207"/>
      <c r="W81" s="207"/>
      <c r="X81" s="207"/>
      <c r="Y81" s="207"/>
      <c r="Z81" s="207"/>
      <c r="AA81" s="207"/>
      <c r="AB81" s="207"/>
      <c r="AC81" s="207"/>
      <c r="AD81" s="207"/>
      <c r="AE81" s="207"/>
      <c r="AF81" s="207"/>
      <c r="AG81" s="207"/>
      <c r="AH81" s="207"/>
      <c r="AI81" s="207"/>
      <c r="AJ81" s="207"/>
      <c r="AK81" s="207"/>
      <c r="AL81" s="207"/>
      <c r="AM81" s="207"/>
      <c r="AN81" s="207"/>
      <c r="AO81" s="207"/>
      <c r="AP81" s="207"/>
    </row>
    <row r="82" spans="1:42" x14ac:dyDescent="0.2">
      <c r="A82" s="127" t="s">
        <v>85</v>
      </c>
      <c r="B82" s="202">
        <f>C516</f>
        <v>0</v>
      </c>
      <c r="C82" s="207"/>
      <c r="D82" s="207"/>
      <c r="E82" s="207"/>
      <c r="F82" s="207"/>
      <c r="G82" s="207"/>
      <c r="H82" s="207"/>
      <c r="I82" s="207"/>
      <c r="J82" s="207"/>
      <c r="K82" s="207"/>
      <c r="L82" s="207"/>
      <c r="M82" s="207"/>
      <c r="N82" s="207"/>
      <c r="O82" s="207"/>
      <c r="P82" s="207"/>
      <c r="Q82" s="207"/>
      <c r="R82" s="207"/>
      <c r="S82" s="207"/>
      <c r="T82" s="207"/>
      <c r="U82" s="207"/>
      <c r="V82" s="207"/>
      <c r="W82" s="207"/>
      <c r="X82" s="207"/>
      <c r="Y82" s="207"/>
      <c r="Z82" s="207"/>
      <c r="AA82" s="207"/>
      <c r="AB82" s="207"/>
      <c r="AC82" s="207"/>
      <c r="AD82" s="207"/>
      <c r="AE82" s="207"/>
      <c r="AF82" s="207"/>
      <c r="AG82" s="207"/>
      <c r="AH82" s="207"/>
      <c r="AI82" s="207"/>
      <c r="AJ82" s="207"/>
      <c r="AK82" s="207"/>
      <c r="AL82" s="207"/>
      <c r="AM82" s="207"/>
      <c r="AN82" s="207"/>
      <c r="AO82" s="207"/>
      <c r="AP82" s="207"/>
    </row>
    <row r="83" spans="1:42" x14ac:dyDescent="0.2">
      <c r="A83" s="127" t="s">
        <v>298</v>
      </c>
      <c r="B83" s="208">
        <f>SUM(C551:AP551)</f>
        <v>0</v>
      </c>
      <c r="C83" s="202"/>
      <c r="D83" s="202"/>
      <c r="E83" s="202"/>
      <c r="F83" s="202"/>
      <c r="G83" s="202"/>
      <c r="H83" s="202"/>
      <c r="I83" s="202"/>
      <c r="J83" s="202"/>
      <c r="K83" s="202"/>
      <c r="L83" s="202"/>
      <c r="M83" s="202"/>
      <c r="N83" s="202"/>
      <c r="O83" s="202"/>
      <c r="P83" s="202"/>
      <c r="Q83" s="202"/>
      <c r="R83" s="202"/>
      <c r="S83" s="202"/>
      <c r="T83" s="202"/>
      <c r="U83" s="202"/>
      <c r="V83" s="202"/>
      <c r="W83" s="202"/>
      <c r="X83" s="202"/>
      <c r="Y83" s="202"/>
      <c r="Z83" s="202"/>
      <c r="AA83" s="202"/>
      <c r="AB83" s="202"/>
      <c r="AC83" s="202"/>
      <c r="AD83" s="202"/>
      <c r="AE83" s="202"/>
      <c r="AF83" s="202"/>
      <c r="AG83" s="202"/>
      <c r="AH83" s="202"/>
      <c r="AI83" s="202"/>
      <c r="AJ83" s="202"/>
      <c r="AK83" s="202"/>
      <c r="AL83" s="202"/>
      <c r="AM83" s="202"/>
      <c r="AN83" s="202"/>
      <c r="AO83" s="202"/>
      <c r="AP83" s="202"/>
    </row>
    <row r="84" spans="1:42" x14ac:dyDescent="0.2">
      <c r="A84" s="127" t="s">
        <v>15</v>
      </c>
      <c r="B84" s="207">
        <f>SUM(B81:B83)</f>
        <v>0</v>
      </c>
      <c r="C84" s="207"/>
      <c r="D84" s="207"/>
      <c r="E84" s="207"/>
      <c r="F84" s="207"/>
      <c r="G84" s="207"/>
      <c r="H84" s="207"/>
      <c r="I84" s="207"/>
      <c r="J84" s="207"/>
      <c r="K84" s="207"/>
      <c r="L84" s="207"/>
      <c r="M84" s="207"/>
      <c r="N84" s="207"/>
      <c r="O84" s="207"/>
      <c r="P84" s="207"/>
      <c r="Q84" s="207"/>
      <c r="R84" s="207"/>
      <c r="S84" s="207"/>
      <c r="T84" s="207"/>
      <c r="U84" s="207"/>
      <c r="V84" s="207"/>
      <c r="W84" s="207"/>
      <c r="X84" s="207"/>
      <c r="Y84" s="207"/>
      <c r="Z84" s="207"/>
      <c r="AA84" s="207"/>
      <c r="AB84" s="207"/>
      <c r="AC84" s="207"/>
      <c r="AD84" s="207"/>
      <c r="AE84" s="207"/>
      <c r="AF84" s="207"/>
      <c r="AG84" s="207"/>
      <c r="AH84" s="207"/>
      <c r="AI84" s="207"/>
      <c r="AJ84" s="207"/>
      <c r="AK84" s="207"/>
      <c r="AL84" s="207"/>
      <c r="AM84" s="207"/>
      <c r="AN84" s="207"/>
      <c r="AO84" s="207"/>
      <c r="AP84" s="207"/>
    </row>
    <row r="85" spans="1:42" x14ac:dyDescent="0.2">
      <c r="A85" s="24" t="s">
        <v>296</v>
      </c>
      <c r="B85" s="207">
        <f>-B77-(B84+B551)</f>
        <v>0</v>
      </c>
      <c r="C85" s="207"/>
      <c r="D85" s="207"/>
      <c r="E85" s="207"/>
      <c r="F85" s="207"/>
      <c r="G85" s="207"/>
      <c r="H85" s="207"/>
      <c r="I85" s="207"/>
      <c r="J85" s="207"/>
      <c r="K85" s="207"/>
      <c r="L85" s="207"/>
      <c r="M85" s="207"/>
      <c r="N85" s="207"/>
      <c r="O85" s="207"/>
      <c r="P85" s="207"/>
      <c r="Q85" s="207"/>
      <c r="R85" s="207"/>
      <c r="S85" s="207"/>
      <c r="T85" s="207"/>
      <c r="U85" s="207"/>
      <c r="V85" s="207"/>
      <c r="W85" s="207"/>
      <c r="X85" s="207"/>
      <c r="Y85" s="207"/>
      <c r="Z85" s="207"/>
      <c r="AA85" s="207"/>
      <c r="AB85" s="207"/>
      <c r="AC85" s="207"/>
      <c r="AD85" s="207"/>
      <c r="AE85" s="207"/>
      <c r="AF85" s="207"/>
      <c r="AG85" s="207"/>
      <c r="AH85" s="207"/>
      <c r="AI85" s="207"/>
      <c r="AJ85" s="207"/>
      <c r="AK85" s="207"/>
      <c r="AL85" s="207"/>
      <c r="AM85" s="207"/>
      <c r="AN85" s="207"/>
      <c r="AO85" s="207"/>
      <c r="AP85" s="207"/>
    </row>
    <row r="86" spans="1:42" x14ac:dyDescent="0.2">
      <c r="A86" s="24" t="s">
        <v>295</v>
      </c>
      <c r="B86" s="208">
        <f>B551</f>
        <v>0</v>
      </c>
      <c r="C86" s="208" t="e">
        <f>-C542</f>
        <v>#DIV/0!</v>
      </c>
      <c r="D86" s="208" t="e">
        <f t="shared" ref="D86:AP86" si="45">-D542</f>
        <v>#DIV/0!</v>
      </c>
      <c r="E86" s="208" t="e">
        <f t="shared" si="45"/>
        <v>#DIV/0!</v>
      </c>
      <c r="F86" s="208" t="e">
        <f t="shared" si="45"/>
        <v>#DIV/0!</v>
      </c>
      <c r="G86" s="208" t="e">
        <f t="shared" si="45"/>
        <v>#DIV/0!</v>
      </c>
      <c r="H86" s="208" t="e">
        <f t="shared" si="45"/>
        <v>#DIV/0!</v>
      </c>
      <c r="I86" s="208" t="e">
        <f t="shared" si="45"/>
        <v>#DIV/0!</v>
      </c>
      <c r="J86" s="208" t="e">
        <f t="shared" si="45"/>
        <v>#DIV/0!</v>
      </c>
      <c r="K86" s="208" t="e">
        <f t="shared" si="45"/>
        <v>#DIV/0!</v>
      </c>
      <c r="L86" s="208" t="e">
        <f t="shared" si="45"/>
        <v>#DIV/0!</v>
      </c>
      <c r="M86" s="208" t="e">
        <f t="shared" si="45"/>
        <v>#DIV/0!</v>
      </c>
      <c r="N86" s="208" t="e">
        <f t="shared" si="45"/>
        <v>#DIV/0!</v>
      </c>
      <c r="O86" s="208" t="e">
        <f t="shared" si="45"/>
        <v>#DIV/0!</v>
      </c>
      <c r="P86" s="208" t="e">
        <f t="shared" si="45"/>
        <v>#DIV/0!</v>
      </c>
      <c r="Q86" s="208" t="e">
        <f t="shared" si="45"/>
        <v>#DIV/0!</v>
      </c>
      <c r="R86" s="208" t="e">
        <f t="shared" si="45"/>
        <v>#DIV/0!</v>
      </c>
      <c r="S86" s="208" t="e">
        <f t="shared" si="45"/>
        <v>#DIV/0!</v>
      </c>
      <c r="T86" s="208" t="e">
        <f t="shared" si="45"/>
        <v>#DIV/0!</v>
      </c>
      <c r="U86" s="208" t="e">
        <f t="shared" si="45"/>
        <v>#DIV/0!</v>
      </c>
      <c r="V86" s="208" t="e">
        <f t="shared" si="45"/>
        <v>#DIV/0!</v>
      </c>
      <c r="W86" s="208" t="e">
        <f t="shared" si="45"/>
        <v>#DIV/0!</v>
      </c>
      <c r="X86" s="208" t="e">
        <f t="shared" si="45"/>
        <v>#DIV/0!</v>
      </c>
      <c r="Y86" s="208" t="e">
        <f t="shared" si="45"/>
        <v>#DIV/0!</v>
      </c>
      <c r="Z86" s="208" t="e">
        <f t="shared" si="45"/>
        <v>#DIV/0!</v>
      </c>
      <c r="AA86" s="208" t="e">
        <f t="shared" si="45"/>
        <v>#DIV/0!</v>
      </c>
      <c r="AB86" s="208" t="e">
        <f t="shared" si="45"/>
        <v>#DIV/0!</v>
      </c>
      <c r="AC86" s="208" t="e">
        <f t="shared" si="45"/>
        <v>#DIV/0!</v>
      </c>
      <c r="AD86" s="208" t="e">
        <f t="shared" si="45"/>
        <v>#DIV/0!</v>
      </c>
      <c r="AE86" s="208" t="e">
        <f t="shared" si="45"/>
        <v>#DIV/0!</v>
      </c>
      <c r="AF86" s="208" t="e">
        <f t="shared" si="45"/>
        <v>#DIV/0!</v>
      </c>
      <c r="AG86" s="208" t="e">
        <f t="shared" si="45"/>
        <v>#DIV/0!</v>
      </c>
      <c r="AH86" s="208" t="e">
        <f t="shared" si="45"/>
        <v>#DIV/0!</v>
      </c>
      <c r="AI86" s="208" t="e">
        <f t="shared" si="45"/>
        <v>#DIV/0!</v>
      </c>
      <c r="AJ86" s="208" t="e">
        <f t="shared" si="45"/>
        <v>#DIV/0!</v>
      </c>
      <c r="AK86" s="208" t="e">
        <f t="shared" si="45"/>
        <v>#DIV/0!</v>
      </c>
      <c r="AL86" s="208" t="e">
        <f t="shared" si="45"/>
        <v>#DIV/0!</v>
      </c>
      <c r="AM86" s="208" t="e">
        <f t="shared" si="45"/>
        <v>#DIV/0!</v>
      </c>
      <c r="AN86" s="208" t="e">
        <f t="shared" si="45"/>
        <v>#DIV/0!</v>
      </c>
      <c r="AO86" s="208" t="e">
        <f t="shared" si="45"/>
        <v>#DIV/0!</v>
      </c>
      <c r="AP86" s="208" t="e">
        <f t="shared" si="45"/>
        <v>#DIV/0!</v>
      </c>
    </row>
    <row r="87" spans="1:42" x14ac:dyDescent="0.2">
      <c r="A87" s="295" t="s">
        <v>15</v>
      </c>
      <c r="B87" s="202">
        <f>SUM(B84:B86)</f>
        <v>0</v>
      </c>
      <c r="C87" s="293" t="e">
        <f>SUM(C84:C86)</f>
        <v>#DIV/0!</v>
      </c>
      <c r="D87" s="293" t="e">
        <f t="shared" ref="D87:AP87" si="46">SUM(D84:D86)</f>
        <v>#DIV/0!</v>
      </c>
      <c r="E87" s="293" t="e">
        <f t="shared" si="46"/>
        <v>#DIV/0!</v>
      </c>
      <c r="F87" s="293" t="e">
        <f t="shared" si="46"/>
        <v>#DIV/0!</v>
      </c>
      <c r="G87" s="293" t="e">
        <f t="shared" si="46"/>
        <v>#DIV/0!</v>
      </c>
      <c r="H87" s="293" t="e">
        <f t="shared" si="46"/>
        <v>#DIV/0!</v>
      </c>
      <c r="I87" s="293" t="e">
        <f t="shared" si="46"/>
        <v>#DIV/0!</v>
      </c>
      <c r="J87" s="293" t="e">
        <f t="shared" si="46"/>
        <v>#DIV/0!</v>
      </c>
      <c r="K87" s="293" t="e">
        <f t="shared" si="46"/>
        <v>#DIV/0!</v>
      </c>
      <c r="L87" s="293" t="e">
        <f t="shared" si="46"/>
        <v>#DIV/0!</v>
      </c>
      <c r="M87" s="293" t="e">
        <f t="shared" si="46"/>
        <v>#DIV/0!</v>
      </c>
      <c r="N87" s="293" t="e">
        <f t="shared" si="46"/>
        <v>#DIV/0!</v>
      </c>
      <c r="O87" s="293" t="e">
        <f t="shared" si="46"/>
        <v>#DIV/0!</v>
      </c>
      <c r="P87" s="293" t="e">
        <f t="shared" si="46"/>
        <v>#DIV/0!</v>
      </c>
      <c r="Q87" s="293" t="e">
        <f t="shared" si="46"/>
        <v>#DIV/0!</v>
      </c>
      <c r="R87" s="293" t="e">
        <f t="shared" si="46"/>
        <v>#DIV/0!</v>
      </c>
      <c r="S87" s="293" t="e">
        <f t="shared" si="46"/>
        <v>#DIV/0!</v>
      </c>
      <c r="T87" s="293" t="e">
        <f t="shared" si="46"/>
        <v>#DIV/0!</v>
      </c>
      <c r="U87" s="293" t="e">
        <f t="shared" si="46"/>
        <v>#DIV/0!</v>
      </c>
      <c r="V87" s="293" t="e">
        <f t="shared" si="46"/>
        <v>#DIV/0!</v>
      </c>
      <c r="W87" s="293" t="e">
        <f t="shared" si="46"/>
        <v>#DIV/0!</v>
      </c>
      <c r="X87" s="293" t="e">
        <f t="shared" si="46"/>
        <v>#DIV/0!</v>
      </c>
      <c r="Y87" s="293" t="e">
        <f t="shared" si="46"/>
        <v>#DIV/0!</v>
      </c>
      <c r="Z87" s="293" t="e">
        <f t="shared" si="46"/>
        <v>#DIV/0!</v>
      </c>
      <c r="AA87" s="293" t="e">
        <f t="shared" si="46"/>
        <v>#DIV/0!</v>
      </c>
      <c r="AB87" s="293" t="e">
        <f t="shared" si="46"/>
        <v>#DIV/0!</v>
      </c>
      <c r="AC87" s="293" t="e">
        <f t="shared" si="46"/>
        <v>#DIV/0!</v>
      </c>
      <c r="AD87" s="293" t="e">
        <f t="shared" si="46"/>
        <v>#DIV/0!</v>
      </c>
      <c r="AE87" s="293" t="e">
        <f t="shared" si="46"/>
        <v>#DIV/0!</v>
      </c>
      <c r="AF87" s="293" t="e">
        <f t="shared" si="46"/>
        <v>#DIV/0!</v>
      </c>
      <c r="AG87" s="293" t="e">
        <f t="shared" si="46"/>
        <v>#DIV/0!</v>
      </c>
      <c r="AH87" s="293" t="e">
        <f t="shared" si="46"/>
        <v>#DIV/0!</v>
      </c>
      <c r="AI87" s="293" t="e">
        <f t="shared" si="46"/>
        <v>#DIV/0!</v>
      </c>
      <c r="AJ87" s="293" t="e">
        <f t="shared" si="46"/>
        <v>#DIV/0!</v>
      </c>
      <c r="AK87" s="293" t="e">
        <f t="shared" si="46"/>
        <v>#DIV/0!</v>
      </c>
      <c r="AL87" s="293" t="e">
        <f t="shared" si="46"/>
        <v>#DIV/0!</v>
      </c>
      <c r="AM87" s="293" t="e">
        <f t="shared" si="46"/>
        <v>#DIV/0!</v>
      </c>
      <c r="AN87" s="293" t="e">
        <f t="shared" si="46"/>
        <v>#DIV/0!</v>
      </c>
      <c r="AO87" s="293" t="e">
        <f t="shared" si="46"/>
        <v>#DIV/0!</v>
      </c>
      <c r="AP87" s="293" t="e">
        <f t="shared" si="46"/>
        <v>#DIV/0!</v>
      </c>
    </row>
    <row r="88" spans="1:42" s="296" customFormat="1" ht="13.5" thickBot="1" x14ac:dyDescent="0.25">
      <c r="A88" s="295"/>
      <c r="B88" s="293"/>
      <c r="C88" s="293"/>
      <c r="D88" s="293"/>
      <c r="E88" s="293"/>
      <c r="F88" s="293"/>
      <c r="G88" s="293"/>
      <c r="H88" s="293"/>
      <c r="I88" s="293"/>
      <c r="J88" s="293"/>
      <c r="K88" s="293"/>
      <c r="L88" s="293"/>
      <c r="M88" s="293"/>
      <c r="N88" s="293"/>
      <c r="O88" s="293"/>
      <c r="P88" s="293"/>
      <c r="Q88" s="293"/>
      <c r="R88" s="293"/>
      <c r="S88" s="293"/>
      <c r="T88" s="293"/>
      <c r="U88" s="293"/>
      <c r="V88" s="293"/>
      <c r="W88" s="293"/>
      <c r="X88" s="293"/>
      <c r="Y88" s="293"/>
      <c r="Z88" s="293"/>
      <c r="AA88" s="293"/>
      <c r="AB88" s="293"/>
      <c r="AC88" s="293"/>
      <c r="AD88" s="293"/>
      <c r="AE88" s="293"/>
      <c r="AF88" s="293"/>
      <c r="AG88" s="293"/>
      <c r="AH88" s="293"/>
      <c r="AI88" s="293"/>
      <c r="AJ88" s="293"/>
      <c r="AK88" s="293"/>
      <c r="AL88" s="293"/>
      <c r="AM88" s="293"/>
      <c r="AN88" s="293"/>
      <c r="AO88" s="293"/>
      <c r="AP88" s="293"/>
    </row>
    <row r="89" spans="1:42" ht="13.5" thickTop="1" x14ac:dyDescent="0.2">
      <c r="A89" s="297" t="s">
        <v>88</v>
      </c>
      <c r="B89" s="216">
        <f t="shared" ref="B89:AP89" si="47">B56+B77+B87</f>
        <v>0</v>
      </c>
      <c r="C89" s="216" t="e">
        <f t="shared" si="47"/>
        <v>#DIV/0!</v>
      </c>
      <c r="D89" s="216" t="e">
        <f t="shared" si="47"/>
        <v>#DIV/0!</v>
      </c>
      <c r="E89" s="216" t="e">
        <f t="shared" si="47"/>
        <v>#DIV/0!</v>
      </c>
      <c r="F89" s="216" t="e">
        <f t="shared" si="47"/>
        <v>#DIV/0!</v>
      </c>
      <c r="G89" s="216" t="e">
        <f t="shared" si="47"/>
        <v>#DIV/0!</v>
      </c>
      <c r="H89" s="216" t="e">
        <f t="shared" si="47"/>
        <v>#DIV/0!</v>
      </c>
      <c r="I89" s="216" t="e">
        <f t="shared" si="47"/>
        <v>#DIV/0!</v>
      </c>
      <c r="J89" s="216" t="e">
        <f t="shared" si="47"/>
        <v>#DIV/0!</v>
      </c>
      <c r="K89" s="216" t="e">
        <f t="shared" si="47"/>
        <v>#DIV/0!</v>
      </c>
      <c r="L89" s="216" t="e">
        <f t="shared" si="47"/>
        <v>#DIV/0!</v>
      </c>
      <c r="M89" s="216" t="e">
        <f t="shared" si="47"/>
        <v>#DIV/0!</v>
      </c>
      <c r="N89" s="216" t="e">
        <f t="shared" si="47"/>
        <v>#DIV/0!</v>
      </c>
      <c r="O89" s="216" t="e">
        <f t="shared" si="47"/>
        <v>#DIV/0!</v>
      </c>
      <c r="P89" s="216" t="e">
        <f t="shared" si="47"/>
        <v>#DIV/0!</v>
      </c>
      <c r="Q89" s="216" t="e">
        <f t="shared" si="47"/>
        <v>#DIV/0!</v>
      </c>
      <c r="R89" s="216" t="e">
        <f t="shared" si="47"/>
        <v>#DIV/0!</v>
      </c>
      <c r="S89" s="216" t="e">
        <f t="shared" si="47"/>
        <v>#DIV/0!</v>
      </c>
      <c r="T89" s="216" t="e">
        <f t="shared" si="47"/>
        <v>#DIV/0!</v>
      </c>
      <c r="U89" s="216" t="e">
        <f t="shared" si="47"/>
        <v>#DIV/0!</v>
      </c>
      <c r="V89" s="216" t="e">
        <f t="shared" si="47"/>
        <v>#DIV/0!</v>
      </c>
      <c r="W89" s="216" t="e">
        <f t="shared" si="47"/>
        <v>#DIV/0!</v>
      </c>
      <c r="X89" s="216" t="e">
        <f t="shared" si="47"/>
        <v>#DIV/0!</v>
      </c>
      <c r="Y89" s="216" t="e">
        <f t="shared" si="47"/>
        <v>#DIV/0!</v>
      </c>
      <c r="Z89" s="216" t="e">
        <f t="shared" si="47"/>
        <v>#DIV/0!</v>
      </c>
      <c r="AA89" s="216" t="e">
        <f t="shared" si="47"/>
        <v>#DIV/0!</v>
      </c>
      <c r="AB89" s="216" t="e">
        <f t="shared" si="47"/>
        <v>#DIV/0!</v>
      </c>
      <c r="AC89" s="216" t="e">
        <f t="shared" si="47"/>
        <v>#DIV/0!</v>
      </c>
      <c r="AD89" s="216" t="e">
        <f t="shared" si="47"/>
        <v>#DIV/0!</v>
      </c>
      <c r="AE89" s="216" t="e">
        <f t="shared" si="47"/>
        <v>#DIV/0!</v>
      </c>
      <c r="AF89" s="216" t="e">
        <f t="shared" si="47"/>
        <v>#DIV/0!</v>
      </c>
      <c r="AG89" s="216" t="e">
        <f t="shared" si="47"/>
        <v>#DIV/0!</v>
      </c>
      <c r="AH89" s="216" t="e">
        <f t="shared" si="47"/>
        <v>#DIV/0!</v>
      </c>
      <c r="AI89" s="216" t="e">
        <f t="shared" si="47"/>
        <v>#DIV/0!</v>
      </c>
      <c r="AJ89" s="216" t="e">
        <f t="shared" si="47"/>
        <v>#DIV/0!</v>
      </c>
      <c r="AK89" s="216" t="e">
        <f t="shared" si="47"/>
        <v>#DIV/0!</v>
      </c>
      <c r="AL89" s="216" t="e">
        <f t="shared" si="47"/>
        <v>#DIV/0!</v>
      </c>
      <c r="AM89" s="216" t="e">
        <f t="shared" si="47"/>
        <v>#DIV/0!</v>
      </c>
      <c r="AN89" s="216" t="e">
        <f t="shared" si="47"/>
        <v>#DIV/0!</v>
      </c>
      <c r="AO89" s="216" t="e">
        <f t="shared" si="47"/>
        <v>#DIV/0!</v>
      </c>
      <c r="AP89" s="216" t="e">
        <f t="shared" si="47"/>
        <v>#DIV/0!</v>
      </c>
    </row>
    <row r="90" spans="1:42" s="132" customFormat="1" x14ac:dyDescent="0.2">
      <c r="A90" s="4"/>
      <c r="G90" s="217"/>
      <c r="H90" s="217"/>
      <c r="I90" s="217"/>
      <c r="J90" s="217"/>
      <c r="K90" s="217"/>
      <c r="L90" s="217"/>
      <c r="M90" s="217"/>
      <c r="N90" s="217"/>
      <c r="O90" s="217"/>
      <c r="P90" s="217"/>
      <c r="Q90" s="217"/>
      <c r="R90" s="217"/>
      <c r="S90" s="217"/>
      <c r="T90" s="217"/>
      <c r="U90" s="217"/>
      <c r="V90" s="217"/>
      <c r="W90" s="217"/>
      <c r="X90" s="217"/>
      <c r="Y90" s="217"/>
      <c r="Z90" s="217"/>
      <c r="AA90" s="217"/>
      <c r="AB90" s="217"/>
      <c r="AC90" s="217"/>
      <c r="AD90" s="217"/>
      <c r="AE90" s="217"/>
      <c r="AF90" s="217"/>
      <c r="AG90" s="217"/>
      <c r="AH90" s="217"/>
      <c r="AI90" s="217"/>
      <c r="AJ90" s="217"/>
      <c r="AK90" s="217"/>
      <c r="AL90" s="217"/>
      <c r="AM90" s="217"/>
      <c r="AN90" s="217"/>
      <c r="AO90" s="217"/>
      <c r="AP90" s="217"/>
    </row>
    <row r="91" spans="1:42" s="132" customFormat="1" x14ac:dyDescent="0.2">
      <c r="A91" s="119" t="s">
        <v>113</v>
      </c>
      <c r="B91" s="306"/>
      <c r="C91" s="306"/>
      <c r="D91" s="306"/>
      <c r="E91" s="306"/>
      <c r="F91" s="306"/>
      <c r="G91" s="306"/>
      <c r="H91" s="306"/>
      <c r="I91" s="306"/>
      <c r="J91" s="306"/>
      <c r="K91" s="306"/>
      <c r="L91" s="306"/>
      <c r="M91" s="306"/>
      <c r="N91" s="306"/>
      <c r="O91" s="306"/>
      <c r="P91" s="306"/>
      <c r="Q91" s="306"/>
      <c r="R91" s="306"/>
      <c r="S91" s="306"/>
      <c r="T91" s="306"/>
      <c r="U91" s="306"/>
      <c r="V91" s="306"/>
      <c r="W91" s="306"/>
      <c r="X91" s="306"/>
      <c r="Y91" s="306"/>
      <c r="Z91" s="306"/>
      <c r="AA91" s="306"/>
      <c r="AB91" s="306"/>
      <c r="AC91" s="306"/>
      <c r="AD91" s="306"/>
      <c r="AE91" s="306"/>
      <c r="AF91" s="306"/>
      <c r="AG91" s="306"/>
      <c r="AH91" s="306"/>
      <c r="AI91" s="306"/>
      <c r="AJ91" s="306"/>
      <c r="AK91" s="306"/>
      <c r="AL91" s="306"/>
      <c r="AM91" s="306"/>
      <c r="AN91" s="306"/>
      <c r="AO91" s="306"/>
      <c r="AP91" s="306"/>
    </row>
    <row r="92" spans="1:42" s="132" customFormat="1" x14ac:dyDescent="0.2">
      <c r="A92" s="30" t="s">
        <v>105</v>
      </c>
      <c r="G92" s="217"/>
      <c r="H92" s="217"/>
      <c r="I92" s="217"/>
      <c r="J92" s="217"/>
      <c r="K92" s="217"/>
      <c r="L92" s="217"/>
      <c r="M92" s="217"/>
      <c r="N92" s="217"/>
      <c r="O92" s="217"/>
      <c r="P92" s="217"/>
      <c r="Q92" s="217"/>
      <c r="R92" s="217"/>
      <c r="S92" s="217"/>
      <c r="T92" s="217"/>
      <c r="U92" s="217"/>
      <c r="V92" s="217"/>
      <c r="W92" s="217"/>
      <c r="X92" s="217"/>
      <c r="Y92" s="217"/>
      <c r="Z92" s="217"/>
      <c r="AA92" s="217"/>
      <c r="AB92" s="217"/>
      <c r="AC92" s="217"/>
      <c r="AD92" s="217"/>
      <c r="AE92" s="217"/>
      <c r="AF92" s="217"/>
      <c r="AG92" s="217"/>
      <c r="AH92" s="217"/>
      <c r="AI92" s="217"/>
      <c r="AJ92" s="217"/>
      <c r="AK92" s="217"/>
      <c r="AL92" s="217"/>
      <c r="AM92" s="217"/>
      <c r="AN92" s="217"/>
      <c r="AO92" s="217"/>
      <c r="AP92" s="217"/>
    </row>
    <row r="93" spans="1:42" x14ac:dyDescent="0.2">
      <c r="A93" s="127" t="s">
        <v>106</v>
      </c>
      <c r="B93" s="202">
        <f>-B85</f>
        <v>0</v>
      </c>
      <c r="C93" s="202">
        <f t="shared" ref="C93:AP93" si="48">-C85</f>
        <v>0</v>
      </c>
      <c r="D93" s="202">
        <f t="shared" si="48"/>
        <v>0</v>
      </c>
      <c r="E93" s="202">
        <f t="shared" si="48"/>
        <v>0</v>
      </c>
      <c r="F93" s="202">
        <f t="shared" si="48"/>
        <v>0</v>
      </c>
      <c r="G93" s="202">
        <f t="shared" si="48"/>
        <v>0</v>
      </c>
      <c r="H93" s="202">
        <f t="shared" si="48"/>
        <v>0</v>
      </c>
      <c r="I93" s="202">
        <f t="shared" si="48"/>
        <v>0</v>
      </c>
      <c r="J93" s="202">
        <f t="shared" si="48"/>
        <v>0</v>
      </c>
      <c r="K93" s="202">
        <f t="shared" si="48"/>
        <v>0</v>
      </c>
      <c r="L93" s="202">
        <f t="shared" si="48"/>
        <v>0</v>
      </c>
      <c r="M93" s="202">
        <f t="shared" si="48"/>
        <v>0</v>
      </c>
      <c r="N93" s="202">
        <f t="shared" si="48"/>
        <v>0</v>
      </c>
      <c r="O93" s="202">
        <f t="shared" si="48"/>
        <v>0</v>
      </c>
      <c r="P93" s="202">
        <f t="shared" si="48"/>
        <v>0</v>
      </c>
      <c r="Q93" s="202">
        <f t="shared" si="48"/>
        <v>0</v>
      </c>
      <c r="R93" s="202">
        <f t="shared" si="48"/>
        <v>0</v>
      </c>
      <c r="S93" s="202">
        <f t="shared" si="48"/>
        <v>0</v>
      </c>
      <c r="T93" s="202">
        <f t="shared" si="48"/>
        <v>0</v>
      </c>
      <c r="U93" s="202">
        <f t="shared" si="48"/>
        <v>0</v>
      </c>
      <c r="V93" s="202">
        <f t="shared" si="48"/>
        <v>0</v>
      </c>
      <c r="W93" s="202">
        <f t="shared" si="48"/>
        <v>0</v>
      </c>
      <c r="X93" s="202">
        <f t="shared" si="48"/>
        <v>0</v>
      </c>
      <c r="Y93" s="202">
        <f t="shared" si="48"/>
        <v>0</v>
      </c>
      <c r="Z93" s="202">
        <f t="shared" si="48"/>
        <v>0</v>
      </c>
      <c r="AA93" s="202">
        <f t="shared" si="48"/>
        <v>0</v>
      </c>
      <c r="AB93" s="202">
        <f t="shared" si="48"/>
        <v>0</v>
      </c>
      <c r="AC93" s="202">
        <f t="shared" si="48"/>
        <v>0</v>
      </c>
      <c r="AD93" s="202">
        <f t="shared" si="48"/>
        <v>0</v>
      </c>
      <c r="AE93" s="202">
        <f t="shared" si="48"/>
        <v>0</v>
      </c>
      <c r="AF93" s="202">
        <f t="shared" si="48"/>
        <v>0</v>
      </c>
      <c r="AG93" s="202">
        <f t="shared" si="48"/>
        <v>0</v>
      </c>
      <c r="AH93" s="202">
        <f t="shared" si="48"/>
        <v>0</v>
      </c>
      <c r="AI93" s="202">
        <f t="shared" si="48"/>
        <v>0</v>
      </c>
      <c r="AJ93" s="202">
        <f t="shared" si="48"/>
        <v>0</v>
      </c>
      <c r="AK93" s="202">
        <f t="shared" si="48"/>
        <v>0</v>
      </c>
      <c r="AL93" s="202">
        <f t="shared" si="48"/>
        <v>0</v>
      </c>
      <c r="AM93" s="202">
        <f t="shared" si="48"/>
        <v>0</v>
      </c>
      <c r="AN93" s="202">
        <f t="shared" si="48"/>
        <v>0</v>
      </c>
      <c r="AO93" s="202">
        <f t="shared" si="48"/>
        <v>0</v>
      </c>
      <c r="AP93" s="202">
        <f t="shared" si="48"/>
        <v>0</v>
      </c>
    </row>
    <row r="94" spans="1:42" x14ac:dyDescent="0.2">
      <c r="A94" s="127" t="s">
        <v>107</v>
      </c>
      <c r="B94" s="208">
        <f>B89</f>
        <v>0</v>
      </c>
      <c r="C94" s="208" t="e">
        <f t="shared" ref="C94:AP94" si="49">C89</f>
        <v>#DIV/0!</v>
      </c>
      <c r="D94" s="208" t="e">
        <f t="shared" si="49"/>
        <v>#DIV/0!</v>
      </c>
      <c r="E94" s="208" t="e">
        <f t="shared" si="49"/>
        <v>#DIV/0!</v>
      </c>
      <c r="F94" s="208" t="e">
        <f t="shared" si="49"/>
        <v>#DIV/0!</v>
      </c>
      <c r="G94" s="208" t="e">
        <f t="shared" si="49"/>
        <v>#DIV/0!</v>
      </c>
      <c r="H94" s="208" t="e">
        <f t="shared" si="49"/>
        <v>#DIV/0!</v>
      </c>
      <c r="I94" s="208" t="e">
        <f t="shared" si="49"/>
        <v>#DIV/0!</v>
      </c>
      <c r="J94" s="208" t="e">
        <f t="shared" si="49"/>
        <v>#DIV/0!</v>
      </c>
      <c r="K94" s="208" t="e">
        <f t="shared" si="49"/>
        <v>#DIV/0!</v>
      </c>
      <c r="L94" s="208" t="e">
        <f t="shared" si="49"/>
        <v>#DIV/0!</v>
      </c>
      <c r="M94" s="208" t="e">
        <f t="shared" si="49"/>
        <v>#DIV/0!</v>
      </c>
      <c r="N94" s="208" t="e">
        <f t="shared" si="49"/>
        <v>#DIV/0!</v>
      </c>
      <c r="O94" s="208" t="e">
        <f t="shared" si="49"/>
        <v>#DIV/0!</v>
      </c>
      <c r="P94" s="208" t="e">
        <f t="shared" si="49"/>
        <v>#DIV/0!</v>
      </c>
      <c r="Q94" s="208" t="e">
        <f t="shared" si="49"/>
        <v>#DIV/0!</v>
      </c>
      <c r="R94" s="208" t="e">
        <f t="shared" si="49"/>
        <v>#DIV/0!</v>
      </c>
      <c r="S94" s="208" t="e">
        <f t="shared" si="49"/>
        <v>#DIV/0!</v>
      </c>
      <c r="T94" s="208" t="e">
        <f t="shared" si="49"/>
        <v>#DIV/0!</v>
      </c>
      <c r="U94" s="208" t="e">
        <f t="shared" si="49"/>
        <v>#DIV/0!</v>
      </c>
      <c r="V94" s="208" t="e">
        <f t="shared" si="49"/>
        <v>#DIV/0!</v>
      </c>
      <c r="W94" s="208" t="e">
        <f t="shared" si="49"/>
        <v>#DIV/0!</v>
      </c>
      <c r="X94" s="208" t="e">
        <f t="shared" si="49"/>
        <v>#DIV/0!</v>
      </c>
      <c r="Y94" s="208" t="e">
        <f t="shared" si="49"/>
        <v>#DIV/0!</v>
      </c>
      <c r="Z94" s="208" t="e">
        <f t="shared" si="49"/>
        <v>#DIV/0!</v>
      </c>
      <c r="AA94" s="208" t="e">
        <f t="shared" si="49"/>
        <v>#DIV/0!</v>
      </c>
      <c r="AB94" s="208" t="e">
        <f t="shared" si="49"/>
        <v>#DIV/0!</v>
      </c>
      <c r="AC94" s="208" t="e">
        <f t="shared" si="49"/>
        <v>#DIV/0!</v>
      </c>
      <c r="AD94" s="208" t="e">
        <f t="shared" si="49"/>
        <v>#DIV/0!</v>
      </c>
      <c r="AE94" s="208" t="e">
        <f t="shared" si="49"/>
        <v>#DIV/0!</v>
      </c>
      <c r="AF94" s="208" t="e">
        <f t="shared" si="49"/>
        <v>#DIV/0!</v>
      </c>
      <c r="AG94" s="208" t="e">
        <f t="shared" si="49"/>
        <v>#DIV/0!</v>
      </c>
      <c r="AH94" s="208" t="e">
        <f t="shared" si="49"/>
        <v>#DIV/0!</v>
      </c>
      <c r="AI94" s="208" t="e">
        <f t="shared" si="49"/>
        <v>#DIV/0!</v>
      </c>
      <c r="AJ94" s="208" t="e">
        <f t="shared" si="49"/>
        <v>#DIV/0!</v>
      </c>
      <c r="AK94" s="208" t="e">
        <f t="shared" si="49"/>
        <v>#DIV/0!</v>
      </c>
      <c r="AL94" s="208" t="e">
        <f t="shared" si="49"/>
        <v>#DIV/0!</v>
      </c>
      <c r="AM94" s="208" t="e">
        <f t="shared" si="49"/>
        <v>#DIV/0!</v>
      </c>
      <c r="AN94" s="208" t="e">
        <f t="shared" si="49"/>
        <v>#DIV/0!</v>
      </c>
      <c r="AO94" s="208" t="e">
        <f t="shared" si="49"/>
        <v>#DIV/0!</v>
      </c>
      <c r="AP94" s="208" t="e">
        <f t="shared" si="49"/>
        <v>#DIV/0!</v>
      </c>
    </row>
    <row r="95" spans="1:42" x14ac:dyDescent="0.2">
      <c r="A95" s="298" t="s">
        <v>15</v>
      </c>
      <c r="B95" s="216">
        <f>SUM(B93:B94)</f>
        <v>0</v>
      </c>
      <c r="C95" s="216" t="e">
        <f t="shared" ref="C95:AP95" si="50">SUM(C93:C94)</f>
        <v>#DIV/0!</v>
      </c>
      <c r="D95" s="216" t="e">
        <f t="shared" si="50"/>
        <v>#DIV/0!</v>
      </c>
      <c r="E95" s="216" t="e">
        <f t="shared" si="50"/>
        <v>#DIV/0!</v>
      </c>
      <c r="F95" s="216" t="e">
        <f t="shared" si="50"/>
        <v>#DIV/0!</v>
      </c>
      <c r="G95" s="216" t="e">
        <f t="shared" si="50"/>
        <v>#DIV/0!</v>
      </c>
      <c r="H95" s="216" t="e">
        <f t="shared" si="50"/>
        <v>#DIV/0!</v>
      </c>
      <c r="I95" s="216" t="e">
        <f t="shared" si="50"/>
        <v>#DIV/0!</v>
      </c>
      <c r="J95" s="216" t="e">
        <f t="shared" si="50"/>
        <v>#DIV/0!</v>
      </c>
      <c r="K95" s="216" t="e">
        <f t="shared" si="50"/>
        <v>#DIV/0!</v>
      </c>
      <c r="L95" s="216" t="e">
        <f t="shared" si="50"/>
        <v>#DIV/0!</v>
      </c>
      <c r="M95" s="216" t="e">
        <f t="shared" si="50"/>
        <v>#DIV/0!</v>
      </c>
      <c r="N95" s="216" t="e">
        <f t="shared" si="50"/>
        <v>#DIV/0!</v>
      </c>
      <c r="O95" s="216" t="e">
        <f t="shared" si="50"/>
        <v>#DIV/0!</v>
      </c>
      <c r="P95" s="216" t="e">
        <f t="shared" si="50"/>
        <v>#DIV/0!</v>
      </c>
      <c r="Q95" s="216" t="e">
        <f t="shared" si="50"/>
        <v>#DIV/0!</v>
      </c>
      <c r="R95" s="216" t="e">
        <f t="shared" si="50"/>
        <v>#DIV/0!</v>
      </c>
      <c r="S95" s="216" t="e">
        <f t="shared" si="50"/>
        <v>#DIV/0!</v>
      </c>
      <c r="T95" s="216" t="e">
        <f t="shared" si="50"/>
        <v>#DIV/0!</v>
      </c>
      <c r="U95" s="216" t="e">
        <f t="shared" si="50"/>
        <v>#DIV/0!</v>
      </c>
      <c r="V95" s="216" t="e">
        <f t="shared" si="50"/>
        <v>#DIV/0!</v>
      </c>
      <c r="W95" s="216" t="e">
        <f t="shared" si="50"/>
        <v>#DIV/0!</v>
      </c>
      <c r="X95" s="216" t="e">
        <f t="shared" si="50"/>
        <v>#DIV/0!</v>
      </c>
      <c r="Y95" s="216" t="e">
        <f t="shared" si="50"/>
        <v>#DIV/0!</v>
      </c>
      <c r="Z95" s="216" t="e">
        <f t="shared" si="50"/>
        <v>#DIV/0!</v>
      </c>
      <c r="AA95" s="216" t="e">
        <f t="shared" si="50"/>
        <v>#DIV/0!</v>
      </c>
      <c r="AB95" s="216" t="e">
        <f t="shared" si="50"/>
        <v>#DIV/0!</v>
      </c>
      <c r="AC95" s="216" t="e">
        <f t="shared" si="50"/>
        <v>#DIV/0!</v>
      </c>
      <c r="AD95" s="216" t="e">
        <f t="shared" si="50"/>
        <v>#DIV/0!</v>
      </c>
      <c r="AE95" s="216" t="e">
        <f t="shared" si="50"/>
        <v>#DIV/0!</v>
      </c>
      <c r="AF95" s="216" t="e">
        <f t="shared" si="50"/>
        <v>#DIV/0!</v>
      </c>
      <c r="AG95" s="216" t="e">
        <f t="shared" si="50"/>
        <v>#DIV/0!</v>
      </c>
      <c r="AH95" s="216" t="e">
        <f t="shared" si="50"/>
        <v>#DIV/0!</v>
      </c>
      <c r="AI95" s="216" t="e">
        <f t="shared" si="50"/>
        <v>#DIV/0!</v>
      </c>
      <c r="AJ95" s="216" t="e">
        <f t="shared" si="50"/>
        <v>#DIV/0!</v>
      </c>
      <c r="AK95" s="216" t="e">
        <f t="shared" si="50"/>
        <v>#DIV/0!</v>
      </c>
      <c r="AL95" s="216" t="e">
        <f t="shared" si="50"/>
        <v>#DIV/0!</v>
      </c>
      <c r="AM95" s="216" t="e">
        <f t="shared" si="50"/>
        <v>#DIV/0!</v>
      </c>
      <c r="AN95" s="216" t="e">
        <f t="shared" si="50"/>
        <v>#DIV/0!</v>
      </c>
      <c r="AO95" s="216" t="e">
        <f t="shared" si="50"/>
        <v>#DIV/0!</v>
      </c>
      <c r="AP95" s="216" t="e">
        <f t="shared" si="50"/>
        <v>#DIV/0!</v>
      </c>
    </row>
    <row r="96" spans="1:42" s="132" customFormat="1" x14ac:dyDescent="0.2">
      <c r="A96" s="127"/>
    </row>
    <row r="97" spans="1:42" x14ac:dyDescent="0.2">
      <c r="A97" s="127" t="s">
        <v>275</v>
      </c>
      <c r="B97" s="155">
        <f>ROUND(IF(ISERROR(IRR($B95:B$95)*100),0,IRR($B95:B$95*100)),4)</f>
        <v>0</v>
      </c>
      <c r="C97" s="155">
        <f>ROUND(IF(ISERROR(IRR($B95:C$95)),0,IRR($B95:C$95)*100),4)</f>
        <v>0</v>
      </c>
      <c r="D97" s="155">
        <f>ROUND(IF(ISERROR(IRR($B95:D$95)),0,IRR($B95:D$95)*100),4)</f>
        <v>0</v>
      </c>
      <c r="E97" s="155">
        <f>ROUND(IF(ISERROR(IRR($B95:E$95)),0,IRR($B95:E$95)*100),4)</f>
        <v>0</v>
      </c>
      <c r="F97" s="155">
        <f>ROUND(IF(ISERROR(IRR($B95:F$95)),0,IRR($B95:F$95)*100),4)</f>
        <v>0</v>
      </c>
      <c r="G97" s="155">
        <f>ROUND(IF(ISERROR(IRR($B95:G$95)),0,IRR($B95:G$95)*100),4)</f>
        <v>0</v>
      </c>
      <c r="H97" s="155">
        <f>ROUND(IF(ISERROR(IRR($B95:H$95)),0,IRR($B95:H$95)*100),4)</f>
        <v>0</v>
      </c>
      <c r="I97" s="155">
        <f>ROUND(IF(ISERROR(IRR($B95:I$95)),0,IRR($B95:I$95)*100),4)</f>
        <v>0</v>
      </c>
      <c r="J97" s="155">
        <f>ROUND(IF(ISERROR(IRR($B95:J$95)),0,IRR($B95:J$95)*100),4)</f>
        <v>0</v>
      </c>
      <c r="K97" s="155">
        <f>ROUND(IF(ISERROR(IRR($B95:K$95)),0,IRR($B95:K$95)*100),4)</f>
        <v>0</v>
      </c>
      <c r="L97" s="155">
        <f>ROUND(IF(ISERROR(IRR($B95:L$95)),0,IRR($B95:L$95)*100),4)</f>
        <v>0</v>
      </c>
      <c r="M97" s="155">
        <f>ROUND(IF(ISERROR(IRR($B95:M$95)),0,IRR($B95:M$95)*100),4)</f>
        <v>0</v>
      </c>
      <c r="N97" s="155">
        <f>ROUND(IF(ISERROR(IRR($B95:N$95)),0,IRR($B95:N$95)*100),4)</f>
        <v>0</v>
      </c>
      <c r="O97" s="155">
        <f>ROUND(IF(ISERROR(IRR($B95:O$95)),0,IRR($B95:O$95)*100),4)</f>
        <v>0</v>
      </c>
      <c r="P97" s="155">
        <f>ROUND(IF(ISERROR(IRR($B95:P$95)),0,IRR($B95:P$95)*100),4)</f>
        <v>0</v>
      </c>
      <c r="Q97" s="155">
        <f>ROUND(IF(ISERROR(IRR($B95:Q$95)),0,IRR($B95:Q$95)*100),4)</f>
        <v>0</v>
      </c>
      <c r="R97" s="155">
        <f>ROUND(IF(ISERROR(IRR($B95:R$95)),0,IRR($B95:R$95)*100),4)</f>
        <v>0</v>
      </c>
      <c r="S97" s="155">
        <f>ROUND(IF(ISERROR(IRR($B95:S$95)),0,IRR($B95:S$95)*100),4)</f>
        <v>0</v>
      </c>
      <c r="T97" s="155">
        <f>ROUND(IF(ISERROR(IRR($B95:T$95)),0,IRR($B95:T$95)*100),4)</f>
        <v>0</v>
      </c>
      <c r="U97" s="155">
        <f>ROUND(IF(ISERROR(IRR($B95:U$95)),0,IRR($B95:U$95)*100),4)</f>
        <v>0</v>
      </c>
      <c r="V97" s="155">
        <f>ROUND(IF(ISERROR(IRR($B95:V$95)),0,IRR($B95:V$95)*100),4)</f>
        <v>0</v>
      </c>
      <c r="W97" s="155">
        <f>ROUND(IF(ISERROR(IRR($B95:W$95)),0,IRR($B95:W$95)*100),4)</f>
        <v>0</v>
      </c>
      <c r="X97" s="155">
        <f>ROUND(IF(ISERROR(IRR($B95:X$95)),0,IRR($B95:X$95)*100),4)</f>
        <v>0</v>
      </c>
      <c r="Y97" s="155">
        <f>ROUND(IF(ISERROR(IRR($B95:Y$95)),0,IRR($B95:Y$95)*100),4)</f>
        <v>0</v>
      </c>
      <c r="Z97" s="155">
        <f>ROUND(IF(ISERROR(IRR($B95:Z$95)),0,IRR($B95:Z$95)*100),4)</f>
        <v>0</v>
      </c>
      <c r="AA97" s="155">
        <f>ROUND(IF(ISERROR(IRR($B95:AA$95)),0,IRR($B95:AA$95)*100),4)</f>
        <v>0</v>
      </c>
      <c r="AB97" s="155">
        <f>ROUND(IF(ISERROR(IRR($B95:AB$95)),0,IRR($B95:AB$95)*100),4)</f>
        <v>0</v>
      </c>
      <c r="AC97" s="155">
        <f>ROUND(IF(ISERROR(IRR($B95:AC$95)),0,IRR($B95:AC$95)*100),4)</f>
        <v>0</v>
      </c>
      <c r="AD97" s="155">
        <f>ROUND(IF(ISERROR(IRR($B95:AD$95)),0,IRR($B95:AD$95)*100),4)</f>
        <v>0</v>
      </c>
      <c r="AE97" s="155">
        <f>ROUND(IF(ISERROR(IRR($B95:AE$95)),0,IRR($B95:AE$95)*100),4)</f>
        <v>0</v>
      </c>
      <c r="AF97" s="155">
        <f>ROUND(IF(ISERROR(IRR($B95:AF$95)),0,IRR($B95:AF$95)*100),4)</f>
        <v>0</v>
      </c>
      <c r="AG97" s="155">
        <f>ROUND(IF(ISERROR(IRR($B95:AG$95)),0,IRR($B95:AG$95)*100),4)</f>
        <v>0</v>
      </c>
      <c r="AH97" s="155">
        <f>ROUND(IF(ISERROR(IRR($B95:AH$95)),0,IRR($B95:AH$95)*100),4)</f>
        <v>0</v>
      </c>
      <c r="AI97" s="155">
        <f>ROUND(IF(ISERROR(IRR($B95:AI$95)),0,IRR($B95:AI$95)*100),4)</f>
        <v>0</v>
      </c>
      <c r="AJ97" s="155">
        <f>ROUND(IF(ISERROR(IRR($B95:AJ$95)),0,IRR($B95:AJ$95)*100),4)</f>
        <v>0</v>
      </c>
      <c r="AK97" s="155">
        <f>ROUND(IF(ISERROR(IRR($B95:AK$95)),0,IRR($B95:AK$95)*100),4)</f>
        <v>0</v>
      </c>
      <c r="AL97" s="155">
        <f>ROUND(IF(ISERROR(IRR($B95:AL$95)),0,IRR($B95:AL$95)*100),4)</f>
        <v>0</v>
      </c>
      <c r="AM97" s="155">
        <f>ROUND(IF(ISERROR(IRR($B95:AM$95)),0,IRR($B95:AM$95)*100),4)</f>
        <v>0</v>
      </c>
      <c r="AN97" s="155">
        <f>ROUND(IF(ISERROR(IRR($B95:AN$95)),0,IRR($B95:AN$95)*100),4)</f>
        <v>0</v>
      </c>
      <c r="AO97" s="155">
        <f>ROUND(IF(ISERROR(IRR($B95:AO$95)),0,IRR($B95:AO$95)*100),4)</f>
        <v>0</v>
      </c>
      <c r="AP97" s="155">
        <f>ROUND(IF(ISERROR(IRR($B95:AP$95)),0,IRR($B95:AP$95)*100),4)</f>
        <v>0</v>
      </c>
    </row>
    <row r="98" spans="1:42" s="132" customFormat="1" x14ac:dyDescent="0.2">
      <c r="A98" s="24"/>
      <c r="G98" s="217"/>
      <c r="H98" s="217"/>
      <c r="I98" s="217"/>
      <c r="J98" s="217"/>
      <c r="K98" s="217"/>
      <c r="L98" s="217"/>
      <c r="M98" s="217"/>
      <c r="N98" s="217"/>
      <c r="O98" s="217"/>
      <c r="P98" s="217"/>
      <c r="Q98" s="217"/>
      <c r="R98" s="217"/>
      <c r="S98" s="217"/>
      <c r="T98" s="217"/>
      <c r="U98" s="217"/>
      <c r="V98" s="217"/>
      <c r="W98" s="217"/>
      <c r="X98" s="217"/>
      <c r="Y98" s="217"/>
      <c r="Z98" s="217"/>
      <c r="AA98" s="217"/>
      <c r="AB98" s="217"/>
      <c r="AC98" s="217"/>
      <c r="AD98" s="217"/>
      <c r="AE98" s="217"/>
      <c r="AF98" s="217"/>
      <c r="AG98" s="217"/>
      <c r="AH98" s="217"/>
      <c r="AI98" s="217"/>
      <c r="AJ98" s="217"/>
      <c r="AK98" s="217"/>
      <c r="AL98" s="217"/>
      <c r="AM98" s="217"/>
      <c r="AN98" s="217"/>
      <c r="AO98" s="217"/>
      <c r="AP98" s="217"/>
    </row>
    <row r="99" spans="1:42" s="132" customFormat="1" x14ac:dyDescent="0.2">
      <c r="A99" s="30" t="s">
        <v>108</v>
      </c>
      <c r="G99" s="217"/>
      <c r="H99" s="217"/>
      <c r="I99" s="217"/>
      <c r="J99" s="217"/>
      <c r="K99" s="217"/>
      <c r="L99" s="217"/>
      <c r="M99" s="217"/>
      <c r="N99" s="217"/>
      <c r="O99" s="217"/>
      <c r="P99" s="217"/>
      <c r="Q99" s="217"/>
      <c r="R99" s="217"/>
      <c r="S99" s="217"/>
      <c r="T99" s="217"/>
      <c r="U99" s="217"/>
      <c r="V99" s="217"/>
      <c r="W99" s="217"/>
      <c r="X99" s="217"/>
      <c r="Y99" s="217"/>
      <c r="Z99" s="217"/>
      <c r="AA99" s="217"/>
      <c r="AB99" s="217"/>
      <c r="AC99" s="217"/>
      <c r="AD99" s="217"/>
      <c r="AE99" s="217"/>
      <c r="AF99" s="217"/>
      <c r="AG99" s="217"/>
      <c r="AH99" s="217"/>
      <c r="AI99" s="217"/>
      <c r="AJ99" s="217"/>
      <c r="AK99" s="217"/>
      <c r="AL99" s="217"/>
      <c r="AM99" s="217"/>
      <c r="AN99" s="217"/>
      <c r="AO99" s="217"/>
      <c r="AP99" s="217"/>
    </row>
    <row r="100" spans="1:42" s="218" customFormat="1" x14ac:dyDescent="0.2">
      <c r="A100" s="128" t="s">
        <v>109</v>
      </c>
      <c r="G100" s="133"/>
      <c r="H100" s="133"/>
      <c r="I100" s="133"/>
      <c r="J100" s="133"/>
      <c r="K100" s="133"/>
      <c r="L100" s="133"/>
      <c r="M100" s="133"/>
      <c r="N100" s="133"/>
      <c r="O100" s="133"/>
      <c r="P100" s="133"/>
      <c r="Q100" s="133"/>
      <c r="R100" s="133"/>
      <c r="S100" s="133"/>
      <c r="T100" s="133"/>
      <c r="U100" s="133"/>
      <c r="V100" s="133"/>
      <c r="W100" s="133"/>
      <c r="X100" s="133"/>
      <c r="Y100" s="133"/>
      <c r="Z100" s="133"/>
      <c r="AA100" s="133"/>
      <c r="AB100" s="133"/>
      <c r="AC100" s="133"/>
      <c r="AD100" s="133"/>
      <c r="AE100" s="133"/>
      <c r="AF100" s="133"/>
      <c r="AG100" s="133"/>
      <c r="AH100" s="133"/>
      <c r="AI100" s="133"/>
      <c r="AJ100" s="133"/>
      <c r="AK100" s="133"/>
      <c r="AL100" s="133"/>
      <c r="AM100" s="133"/>
      <c r="AN100" s="133"/>
      <c r="AO100" s="133"/>
      <c r="AP100" s="133"/>
    </row>
    <row r="101" spans="1:42" x14ac:dyDescent="0.2">
      <c r="A101" s="129" t="s">
        <v>106</v>
      </c>
      <c r="B101" s="202">
        <f t="shared" ref="B101:AP101" si="51">B93</f>
        <v>0</v>
      </c>
      <c r="C101" s="202">
        <f t="shared" si="51"/>
        <v>0</v>
      </c>
      <c r="D101" s="202">
        <f t="shared" si="51"/>
        <v>0</v>
      </c>
      <c r="E101" s="202">
        <f t="shared" si="51"/>
        <v>0</v>
      </c>
      <c r="F101" s="202">
        <f t="shared" si="51"/>
        <v>0</v>
      </c>
      <c r="G101" s="202">
        <f t="shared" si="51"/>
        <v>0</v>
      </c>
      <c r="H101" s="202">
        <f t="shared" si="51"/>
        <v>0</v>
      </c>
      <c r="I101" s="202">
        <f t="shared" si="51"/>
        <v>0</v>
      </c>
      <c r="J101" s="202">
        <f t="shared" si="51"/>
        <v>0</v>
      </c>
      <c r="K101" s="202">
        <f t="shared" si="51"/>
        <v>0</v>
      </c>
      <c r="L101" s="202">
        <f t="shared" si="51"/>
        <v>0</v>
      </c>
      <c r="M101" s="202">
        <f t="shared" si="51"/>
        <v>0</v>
      </c>
      <c r="N101" s="202">
        <f t="shared" si="51"/>
        <v>0</v>
      </c>
      <c r="O101" s="202">
        <f t="shared" si="51"/>
        <v>0</v>
      </c>
      <c r="P101" s="202">
        <f t="shared" si="51"/>
        <v>0</v>
      </c>
      <c r="Q101" s="202">
        <f t="shared" si="51"/>
        <v>0</v>
      </c>
      <c r="R101" s="202">
        <f t="shared" si="51"/>
        <v>0</v>
      </c>
      <c r="S101" s="202">
        <f t="shared" si="51"/>
        <v>0</v>
      </c>
      <c r="T101" s="202">
        <f t="shared" si="51"/>
        <v>0</v>
      </c>
      <c r="U101" s="202">
        <f t="shared" si="51"/>
        <v>0</v>
      </c>
      <c r="V101" s="202">
        <f t="shared" si="51"/>
        <v>0</v>
      </c>
      <c r="W101" s="202">
        <f t="shared" si="51"/>
        <v>0</v>
      </c>
      <c r="X101" s="202">
        <f t="shared" si="51"/>
        <v>0</v>
      </c>
      <c r="Y101" s="202">
        <f t="shared" si="51"/>
        <v>0</v>
      </c>
      <c r="Z101" s="202">
        <f t="shared" si="51"/>
        <v>0</v>
      </c>
      <c r="AA101" s="202">
        <f t="shared" si="51"/>
        <v>0</v>
      </c>
      <c r="AB101" s="202">
        <f t="shared" si="51"/>
        <v>0</v>
      </c>
      <c r="AC101" s="202">
        <f t="shared" si="51"/>
        <v>0</v>
      </c>
      <c r="AD101" s="202">
        <f t="shared" si="51"/>
        <v>0</v>
      </c>
      <c r="AE101" s="202">
        <f t="shared" si="51"/>
        <v>0</v>
      </c>
      <c r="AF101" s="202">
        <f t="shared" si="51"/>
        <v>0</v>
      </c>
      <c r="AG101" s="202">
        <f t="shared" si="51"/>
        <v>0</v>
      </c>
      <c r="AH101" s="202">
        <f t="shared" si="51"/>
        <v>0</v>
      </c>
      <c r="AI101" s="202">
        <f t="shared" si="51"/>
        <v>0</v>
      </c>
      <c r="AJ101" s="202">
        <f t="shared" si="51"/>
        <v>0</v>
      </c>
      <c r="AK101" s="202">
        <f t="shared" si="51"/>
        <v>0</v>
      </c>
      <c r="AL101" s="202">
        <f t="shared" si="51"/>
        <v>0</v>
      </c>
      <c r="AM101" s="202">
        <f t="shared" si="51"/>
        <v>0</v>
      </c>
      <c r="AN101" s="202">
        <f t="shared" si="51"/>
        <v>0</v>
      </c>
      <c r="AO101" s="202">
        <f t="shared" si="51"/>
        <v>0</v>
      </c>
      <c r="AP101" s="202">
        <f t="shared" si="51"/>
        <v>0</v>
      </c>
    </row>
    <row r="102" spans="1:42" x14ac:dyDescent="0.2">
      <c r="A102" s="129" t="s">
        <v>107</v>
      </c>
      <c r="B102" s="208">
        <f t="shared" ref="B102:AP102" si="52">B94</f>
        <v>0</v>
      </c>
      <c r="C102" s="208" t="e">
        <f t="shared" si="52"/>
        <v>#DIV/0!</v>
      </c>
      <c r="D102" s="208" t="e">
        <f t="shared" si="52"/>
        <v>#DIV/0!</v>
      </c>
      <c r="E102" s="208" t="e">
        <f t="shared" si="52"/>
        <v>#DIV/0!</v>
      </c>
      <c r="F102" s="208" t="e">
        <f t="shared" si="52"/>
        <v>#DIV/0!</v>
      </c>
      <c r="G102" s="208" t="e">
        <f t="shared" si="52"/>
        <v>#DIV/0!</v>
      </c>
      <c r="H102" s="208" t="e">
        <f t="shared" si="52"/>
        <v>#DIV/0!</v>
      </c>
      <c r="I102" s="208" t="e">
        <f t="shared" si="52"/>
        <v>#DIV/0!</v>
      </c>
      <c r="J102" s="208" t="e">
        <f t="shared" si="52"/>
        <v>#DIV/0!</v>
      </c>
      <c r="K102" s="208" t="e">
        <f t="shared" si="52"/>
        <v>#DIV/0!</v>
      </c>
      <c r="L102" s="208" t="e">
        <f t="shared" si="52"/>
        <v>#DIV/0!</v>
      </c>
      <c r="M102" s="208" t="e">
        <f t="shared" si="52"/>
        <v>#DIV/0!</v>
      </c>
      <c r="N102" s="208" t="e">
        <f t="shared" si="52"/>
        <v>#DIV/0!</v>
      </c>
      <c r="O102" s="208" t="e">
        <f t="shared" si="52"/>
        <v>#DIV/0!</v>
      </c>
      <c r="P102" s="208" t="e">
        <f t="shared" si="52"/>
        <v>#DIV/0!</v>
      </c>
      <c r="Q102" s="208" t="e">
        <f t="shared" si="52"/>
        <v>#DIV/0!</v>
      </c>
      <c r="R102" s="208" t="e">
        <f t="shared" si="52"/>
        <v>#DIV/0!</v>
      </c>
      <c r="S102" s="208" t="e">
        <f t="shared" si="52"/>
        <v>#DIV/0!</v>
      </c>
      <c r="T102" s="208" t="e">
        <f t="shared" si="52"/>
        <v>#DIV/0!</v>
      </c>
      <c r="U102" s="208" t="e">
        <f t="shared" si="52"/>
        <v>#DIV/0!</v>
      </c>
      <c r="V102" s="208" t="e">
        <f t="shared" si="52"/>
        <v>#DIV/0!</v>
      </c>
      <c r="W102" s="208" t="e">
        <f t="shared" si="52"/>
        <v>#DIV/0!</v>
      </c>
      <c r="X102" s="208" t="e">
        <f t="shared" si="52"/>
        <v>#DIV/0!</v>
      </c>
      <c r="Y102" s="208" t="e">
        <f t="shared" si="52"/>
        <v>#DIV/0!</v>
      </c>
      <c r="Z102" s="208" t="e">
        <f t="shared" si="52"/>
        <v>#DIV/0!</v>
      </c>
      <c r="AA102" s="208" t="e">
        <f t="shared" si="52"/>
        <v>#DIV/0!</v>
      </c>
      <c r="AB102" s="208" t="e">
        <f t="shared" si="52"/>
        <v>#DIV/0!</v>
      </c>
      <c r="AC102" s="208" t="e">
        <f t="shared" si="52"/>
        <v>#DIV/0!</v>
      </c>
      <c r="AD102" s="208" t="e">
        <f t="shared" si="52"/>
        <v>#DIV/0!</v>
      </c>
      <c r="AE102" s="208" t="e">
        <f t="shared" si="52"/>
        <v>#DIV/0!</v>
      </c>
      <c r="AF102" s="208" t="e">
        <f t="shared" si="52"/>
        <v>#DIV/0!</v>
      </c>
      <c r="AG102" s="208" t="e">
        <f t="shared" si="52"/>
        <v>#DIV/0!</v>
      </c>
      <c r="AH102" s="208" t="e">
        <f t="shared" si="52"/>
        <v>#DIV/0!</v>
      </c>
      <c r="AI102" s="208" t="e">
        <f t="shared" si="52"/>
        <v>#DIV/0!</v>
      </c>
      <c r="AJ102" s="208" t="e">
        <f t="shared" si="52"/>
        <v>#DIV/0!</v>
      </c>
      <c r="AK102" s="208" t="e">
        <f t="shared" si="52"/>
        <v>#DIV/0!</v>
      </c>
      <c r="AL102" s="208" t="e">
        <f t="shared" si="52"/>
        <v>#DIV/0!</v>
      </c>
      <c r="AM102" s="208" t="e">
        <f t="shared" si="52"/>
        <v>#DIV/0!</v>
      </c>
      <c r="AN102" s="208" t="e">
        <f t="shared" si="52"/>
        <v>#DIV/0!</v>
      </c>
      <c r="AO102" s="208" t="e">
        <f t="shared" si="52"/>
        <v>#DIV/0!</v>
      </c>
      <c r="AP102" s="208" t="e">
        <f t="shared" si="52"/>
        <v>#DIV/0!</v>
      </c>
    </row>
    <row r="103" spans="1:42" x14ac:dyDescent="0.2">
      <c r="A103" s="129" t="s">
        <v>110</v>
      </c>
      <c r="B103" s="207">
        <f>SUM(B101:B102)</f>
        <v>0</v>
      </c>
      <c r="C103" s="207" t="e">
        <f t="shared" ref="C103:AP103" si="53">SUM(C101:C102)</f>
        <v>#DIV/0!</v>
      </c>
      <c r="D103" s="207" t="e">
        <f t="shared" si="53"/>
        <v>#DIV/0!</v>
      </c>
      <c r="E103" s="207" t="e">
        <f t="shared" si="53"/>
        <v>#DIV/0!</v>
      </c>
      <c r="F103" s="207" t="e">
        <f t="shared" si="53"/>
        <v>#DIV/0!</v>
      </c>
      <c r="G103" s="207" t="e">
        <f t="shared" si="53"/>
        <v>#DIV/0!</v>
      </c>
      <c r="H103" s="207" t="e">
        <f t="shared" si="53"/>
        <v>#DIV/0!</v>
      </c>
      <c r="I103" s="207" t="e">
        <f t="shared" si="53"/>
        <v>#DIV/0!</v>
      </c>
      <c r="J103" s="207" t="e">
        <f t="shared" si="53"/>
        <v>#DIV/0!</v>
      </c>
      <c r="K103" s="207" t="e">
        <f t="shared" si="53"/>
        <v>#DIV/0!</v>
      </c>
      <c r="L103" s="207" t="e">
        <f t="shared" si="53"/>
        <v>#DIV/0!</v>
      </c>
      <c r="M103" s="207" t="e">
        <f t="shared" si="53"/>
        <v>#DIV/0!</v>
      </c>
      <c r="N103" s="207" t="e">
        <f t="shared" si="53"/>
        <v>#DIV/0!</v>
      </c>
      <c r="O103" s="207" t="e">
        <f t="shared" si="53"/>
        <v>#DIV/0!</v>
      </c>
      <c r="P103" s="207" t="e">
        <f t="shared" si="53"/>
        <v>#DIV/0!</v>
      </c>
      <c r="Q103" s="207" t="e">
        <f t="shared" si="53"/>
        <v>#DIV/0!</v>
      </c>
      <c r="R103" s="207" t="e">
        <f t="shared" si="53"/>
        <v>#DIV/0!</v>
      </c>
      <c r="S103" s="207" t="e">
        <f t="shared" si="53"/>
        <v>#DIV/0!</v>
      </c>
      <c r="T103" s="207" t="e">
        <f t="shared" si="53"/>
        <v>#DIV/0!</v>
      </c>
      <c r="U103" s="207" t="e">
        <f t="shared" si="53"/>
        <v>#DIV/0!</v>
      </c>
      <c r="V103" s="207" t="e">
        <f t="shared" si="53"/>
        <v>#DIV/0!</v>
      </c>
      <c r="W103" s="207" t="e">
        <f t="shared" si="53"/>
        <v>#DIV/0!</v>
      </c>
      <c r="X103" s="207" t="e">
        <f t="shared" si="53"/>
        <v>#DIV/0!</v>
      </c>
      <c r="Y103" s="207" t="e">
        <f t="shared" si="53"/>
        <v>#DIV/0!</v>
      </c>
      <c r="Z103" s="207" t="e">
        <f t="shared" si="53"/>
        <v>#DIV/0!</v>
      </c>
      <c r="AA103" s="207" t="e">
        <f t="shared" si="53"/>
        <v>#DIV/0!</v>
      </c>
      <c r="AB103" s="207" t="e">
        <f t="shared" si="53"/>
        <v>#DIV/0!</v>
      </c>
      <c r="AC103" s="207" t="e">
        <f t="shared" si="53"/>
        <v>#DIV/0!</v>
      </c>
      <c r="AD103" s="207" t="e">
        <f t="shared" si="53"/>
        <v>#DIV/0!</v>
      </c>
      <c r="AE103" s="207" t="e">
        <f t="shared" si="53"/>
        <v>#DIV/0!</v>
      </c>
      <c r="AF103" s="207" t="e">
        <f t="shared" si="53"/>
        <v>#DIV/0!</v>
      </c>
      <c r="AG103" s="207" t="e">
        <f t="shared" si="53"/>
        <v>#DIV/0!</v>
      </c>
      <c r="AH103" s="207" t="e">
        <f t="shared" si="53"/>
        <v>#DIV/0!</v>
      </c>
      <c r="AI103" s="207" t="e">
        <f t="shared" si="53"/>
        <v>#DIV/0!</v>
      </c>
      <c r="AJ103" s="207" t="e">
        <f t="shared" si="53"/>
        <v>#DIV/0!</v>
      </c>
      <c r="AK103" s="207" t="e">
        <f t="shared" si="53"/>
        <v>#DIV/0!</v>
      </c>
      <c r="AL103" s="207" t="e">
        <f t="shared" si="53"/>
        <v>#DIV/0!</v>
      </c>
      <c r="AM103" s="207" t="e">
        <f t="shared" si="53"/>
        <v>#DIV/0!</v>
      </c>
      <c r="AN103" s="207" t="e">
        <f t="shared" si="53"/>
        <v>#DIV/0!</v>
      </c>
      <c r="AO103" s="207" t="e">
        <f t="shared" si="53"/>
        <v>#DIV/0!</v>
      </c>
      <c r="AP103" s="207" t="e">
        <f t="shared" si="53"/>
        <v>#DIV/0!</v>
      </c>
    </row>
    <row r="104" spans="1:42" s="132" customFormat="1" x14ac:dyDescent="0.2">
      <c r="A104" s="127" t="s">
        <v>2</v>
      </c>
      <c r="G104" s="217"/>
      <c r="H104" s="217"/>
      <c r="I104" s="217"/>
      <c r="J104" s="217"/>
      <c r="K104" s="217"/>
      <c r="L104" s="217"/>
      <c r="M104" s="217"/>
      <c r="N104" s="217"/>
      <c r="O104" s="217"/>
      <c r="P104" s="217"/>
      <c r="Q104" s="217"/>
      <c r="R104" s="217"/>
      <c r="S104" s="217"/>
      <c r="T104" s="217"/>
      <c r="U104" s="217"/>
      <c r="V104" s="217"/>
      <c r="W104" s="217"/>
      <c r="X104" s="217"/>
      <c r="Y104" s="217"/>
      <c r="Z104" s="217"/>
      <c r="AA104" s="217"/>
      <c r="AB104" s="217"/>
      <c r="AC104" s="217"/>
      <c r="AD104" s="217"/>
      <c r="AE104" s="217"/>
      <c r="AF104" s="217"/>
      <c r="AG104" s="217"/>
      <c r="AH104" s="217"/>
      <c r="AI104" s="217"/>
      <c r="AJ104" s="217"/>
      <c r="AK104" s="217"/>
      <c r="AL104" s="217"/>
      <c r="AM104" s="217"/>
      <c r="AN104" s="217"/>
      <c r="AO104" s="217"/>
      <c r="AP104" s="217"/>
    </row>
    <row r="105" spans="1:42" x14ac:dyDescent="0.2">
      <c r="A105" s="129" t="s">
        <v>5</v>
      </c>
      <c r="B105" s="207"/>
      <c r="C105" s="207">
        <f>I225+K225</f>
        <v>0</v>
      </c>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c r="AA105" s="207"/>
      <c r="AB105" s="207"/>
      <c r="AC105" s="207"/>
      <c r="AD105" s="207"/>
      <c r="AE105" s="207"/>
      <c r="AF105" s="207"/>
      <c r="AG105" s="207"/>
      <c r="AH105" s="207"/>
      <c r="AI105" s="207"/>
      <c r="AJ105" s="207"/>
      <c r="AK105" s="207"/>
      <c r="AL105" s="207"/>
      <c r="AM105" s="207"/>
      <c r="AN105" s="207"/>
      <c r="AO105" s="207"/>
      <c r="AP105" s="207"/>
    </row>
    <row r="106" spans="1:42" x14ac:dyDescent="0.2">
      <c r="A106" s="129" t="s">
        <v>4</v>
      </c>
      <c r="B106" s="208"/>
      <c r="C106" s="208">
        <f>I358+K358</f>
        <v>0</v>
      </c>
      <c r="D106" s="208"/>
      <c r="E106" s="208"/>
      <c r="F106" s="208"/>
      <c r="G106" s="208"/>
      <c r="H106" s="208"/>
      <c r="I106" s="208"/>
      <c r="J106" s="208"/>
      <c r="K106" s="208"/>
      <c r="L106" s="208"/>
      <c r="M106" s="208"/>
      <c r="N106" s="208"/>
      <c r="O106" s="208"/>
      <c r="P106" s="208"/>
      <c r="Q106" s="208"/>
      <c r="R106" s="208"/>
      <c r="S106" s="208"/>
      <c r="T106" s="208"/>
      <c r="U106" s="208"/>
      <c r="V106" s="208"/>
      <c r="W106" s="208"/>
      <c r="X106" s="208"/>
      <c r="Y106" s="208"/>
      <c r="Z106" s="208"/>
      <c r="AA106" s="208"/>
      <c r="AB106" s="208"/>
      <c r="AC106" s="208"/>
      <c r="AD106" s="208"/>
      <c r="AE106" s="208"/>
      <c r="AF106" s="208"/>
      <c r="AG106" s="208"/>
      <c r="AH106" s="208"/>
      <c r="AI106" s="208"/>
      <c r="AJ106" s="208"/>
      <c r="AK106" s="208"/>
      <c r="AL106" s="208"/>
      <c r="AM106" s="208"/>
      <c r="AN106" s="208"/>
      <c r="AO106" s="208"/>
      <c r="AP106" s="208"/>
    </row>
    <row r="107" spans="1:42" x14ac:dyDescent="0.2">
      <c r="A107" s="129" t="s">
        <v>15</v>
      </c>
      <c r="B107" s="207"/>
      <c r="C107" s="207">
        <f>SUM(C105:C106)</f>
        <v>0</v>
      </c>
      <c r="D107" s="207"/>
      <c r="E107" s="207"/>
      <c r="F107" s="207"/>
      <c r="G107" s="207"/>
      <c r="H107" s="207"/>
      <c r="I107" s="207"/>
      <c r="J107" s="207"/>
      <c r="K107" s="207"/>
      <c r="L107" s="207"/>
      <c r="M107" s="207"/>
      <c r="N107" s="207"/>
      <c r="O107" s="207"/>
      <c r="P107" s="207"/>
      <c r="Q107" s="207"/>
      <c r="R107" s="207"/>
      <c r="S107" s="207"/>
      <c r="T107" s="207"/>
      <c r="U107" s="207"/>
      <c r="V107" s="207"/>
      <c r="W107" s="207"/>
      <c r="X107" s="207"/>
      <c r="Y107" s="207"/>
      <c r="Z107" s="207"/>
      <c r="AA107" s="207"/>
      <c r="AB107" s="207"/>
      <c r="AC107" s="207"/>
      <c r="AD107" s="207"/>
      <c r="AE107" s="207"/>
      <c r="AF107" s="207"/>
      <c r="AG107" s="207"/>
      <c r="AH107" s="207"/>
      <c r="AI107" s="207"/>
      <c r="AJ107" s="207"/>
      <c r="AK107" s="207"/>
      <c r="AL107" s="207"/>
      <c r="AM107" s="207"/>
      <c r="AN107" s="207"/>
      <c r="AO107" s="207"/>
      <c r="AP107" s="207"/>
    </row>
    <row r="108" spans="1:42" s="132" customFormat="1" x14ac:dyDescent="0.2">
      <c r="A108" s="127" t="s">
        <v>6</v>
      </c>
      <c r="G108" s="217"/>
      <c r="H108" s="217"/>
      <c r="I108" s="217"/>
      <c r="J108" s="217"/>
      <c r="K108" s="217"/>
      <c r="L108" s="217"/>
      <c r="M108" s="217"/>
      <c r="N108" s="217"/>
      <c r="O108" s="217"/>
      <c r="P108" s="217"/>
      <c r="Q108" s="217"/>
      <c r="R108" s="217"/>
      <c r="S108" s="217"/>
      <c r="T108" s="217"/>
      <c r="U108" s="217"/>
      <c r="V108" s="217"/>
      <c r="W108" s="217"/>
      <c r="X108" s="217"/>
      <c r="Y108" s="217"/>
      <c r="Z108" s="217"/>
      <c r="AA108" s="217"/>
      <c r="AB108" s="217"/>
      <c r="AC108" s="217"/>
      <c r="AD108" s="217"/>
      <c r="AE108" s="217"/>
      <c r="AF108" s="217"/>
      <c r="AG108" s="217"/>
      <c r="AH108" s="217"/>
      <c r="AI108" s="217"/>
      <c r="AJ108" s="217"/>
      <c r="AK108" s="217"/>
      <c r="AL108" s="217"/>
      <c r="AM108" s="217"/>
      <c r="AN108" s="217"/>
      <c r="AO108" s="217"/>
      <c r="AP108" s="217"/>
    </row>
    <row r="109" spans="1:42" x14ac:dyDescent="0.2">
      <c r="A109" s="129" t="s">
        <v>5</v>
      </c>
      <c r="B109" s="207">
        <f>B489</f>
        <v>0</v>
      </c>
      <c r="C109" s="207">
        <f t="shared" ref="C109:AO109" si="54">C489</f>
        <v>0</v>
      </c>
      <c r="D109" s="207">
        <f t="shared" si="54"/>
        <v>0</v>
      </c>
      <c r="E109" s="207">
        <f t="shared" si="54"/>
        <v>0</v>
      </c>
      <c r="F109" s="207">
        <f t="shared" si="54"/>
        <v>0</v>
      </c>
      <c r="G109" s="207">
        <f t="shared" si="54"/>
        <v>0</v>
      </c>
      <c r="H109" s="207">
        <f t="shared" si="54"/>
        <v>0</v>
      </c>
      <c r="I109" s="207">
        <f t="shared" si="54"/>
        <v>0</v>
      </c>
      <c r="J109" s="207">
        <f t="shared" si="54"/>
        <v>0</v>
      </c>
      <c r="K109" s="207">
        <f t="shared" si="54"/>
        <v>0</v>
      </c>
      <c r="L109" s="207">
        <f t="shared" si="54"/>
        <v>0</v>
      </c>
      <c r="M109" s="207">
        <f t="shared" si="54"/>
        <v>0</v>
      </c>
      <c r="N109" s="207">
        <f t="shared" si="54"/>
        <v>0</v>
      </c>
      <c r="O109" s="207">
        <f t="shared" si="54"/>
        <v>0</v>
      </c>
      <c r="P109" s="207">
        <f t="shared" si="54"/>
        <v>0</v>
      </c>
      <c r="Q109" s="207">
        <f t="shared" si="54"/>
        <v>0</v>
      </c>
      <c r="R109" s="207">
        <f t="shared" si="54"/>
        <v>0</v>
      </c>
      <c r="S109" s="207">
        <f t="shared" si="54"/>
        <v>0</v>
      </c>
      <c r="T109" s="207">
        <f t="shared" si="54"/>
        <v>0</v>
      </c>
      <c r="U109" s="207">
        <f t="shared" si="54"/>
        <v>0</v>
      </c>
      <c r="V109" s="207">
        <f t="shared" si="54"/>
        <v>0</v>
      </c>
      <c r="W109" s="207">
        <f t="shared" si="54"/>
        <v>0</v>
      </c>
      <c r="X109" s="207">
        <f t="shared" si="54"/>
        <v>0</v>
      </c>
      <c r="Y109" s="207">
        <f t="shared" si="54"/>
        <v>0</v>
      </c>
      <c r="Z109" s="207">
        <f t="shared" si="54"/>
        <v>0</v>
      </c>
      <c r="AA109" s="207">
        <f t="shared" si="54"/>
        <v>0</v>
      </c>
      <c r="AB109" s="207">
        <f t="shared" si="54"/>
        <v>0</v>
      </c>
      <c r="AC109" s="207">
        <f t="shared" si="54"/>
        <v>0</v>
      </c>
      <c r="AD109" s="207">
        <f t="shared" si="54"/>
        <v>0</v>
      </c>
      <c r="AE109" s="207">
        <f t="shared" si="54"/>
        <v>0</v>
      </c>
      <c r="AF109" s="207">
        <f t="shared" si="54"/>
        <v>0</v>
      </c>
      <c r="AG109" s="207">
        <f t="shared" si="54"/>
        <v>0</v>
      </c>
      <c r="AH109" s="207">
        <f t="shared" si="54"/>
        <v>0</v>
      </c>
      <c r="AI109" s="207">
        <f t="shared" si="54"/>
        <v>0</v>
      </c>
      <c r="AJ109" s="207">
        <f t="shared" si="54"/>
        <v>0</v>
      </c>
      <c r="AK109" s="207">
        <f t="shared" si="54"/>
        <v>0</v>
      </c>
      <c r="AL109" s="207">
        <f t="shared" si="54"/>
        <v>0</v>
      </c>
      <c r="AM109" s="207">
        <f t="shared" si="54"/>
        <v>0</v>
      </c>
      <c r="AN109" s="207">
        <f t="shared" si="54"/>
        <v>0</v>
      </c>
      <c r="AO109" s="207">
        <f t="shared" si="54"/>
        <v>0</v>
      </c>
      <c r="AP109" s="207">
        <f>AP489</f>
        <v>0</v>
      </c>
    </row>
    <row r="110" spans="1:42" x14ac:dyDescent="0.2">
      <c r="A110" s="129" t="s">
        <v>4</v>
      </c>
      <c r="B110" s="208">
        <f>B495</f>
        <v>0</v>
      </c>
      <c r="C110" s="208">
        <f t="shared" ref="C110:AO110" si="55">C495</f>
        <v>0</v>
      </c>
      <c r="D110" s="208">
        <f t="shared" si="55"/>
        <v>0</v>
      </c>
      <c r="E110" s="208">
        <f t="shared" si="55"/>
        <v>0</v>
      </c>
      <c r="F110" s="208">
        <f t="shared" si="55"/>
        <v>0</v>
      </c>
      <c r="G110" s="208">
        <f t="shared" si="55"/>
        <v>0</v>
      </c>
      <c r="H110" s="208">
        <f t="shared" si="55"/>
        <v>0</v>
      </c>
      <c r="I110" s="208">
        <f t="shared" si="55"/>
        <v>0</v>
      </c>
      <c r="J110" s="208">
        <f t="shared" si="55"/>
        <v>0</v>
      </c>
      <c r="K110" s="208">
        <f t="shared" si="55"/>
        <v>0</v>
      </c>
      <c r="L110" s="208">
        <f t="shared" si="55"/>
        <v>0</v>
      </c>
      <c r="M110" s="208">
        <f t="shared" si="55"/>
        <v>0</v>
      </c>
      <c r="N110" s="208">
        <f t="shared" si="55"/>
        <v>0</v>
      </c>
      <c r="O110" s="208">
        <f t="shared" si="55"/>
        <v>0</v>
      </c>
      <c r="P110" s="208">
        <f t="shared" si="55"/>
        <v>0</v>
      </c>
      <c r="Q110" s="208">
        <f t="shared" si="55"/>
        <v>0</v>
      </c>
      <c r="R110" s="208">
        <f t="shared" si="55"/>
        <v>0</v>
      </c>
      <c r="S110" s="208">
        <f t="shared" si="55"/>
        <v>0</v>
      </c>
      <c r="T110" s="208">
        <f t="shared" si="55"/>
        <v>0</v>
      </c>
      <c r="U110" s="208">
        <f t="shared" si="55"/>
        <v>0</v>
      </c>
      <c r="V110" s="208">
        <f t="shared" si="55"/>
        <v>0</v>
      </c>
      <c r="W110" s="208">
        <f t="shared" si="55"/>
        <v>0</v>
      </c>
      <c r="X110" s="208">
        <f t="shared" si="55"/>
        <v>0</v>
      </c>
      <c r="Y110" s="208">
        <f t="shared" si="55"/>
        <v>0</v>
      </c>
      <c r="Z110" s="208">
        <f t="shared" si="55"/>
        <v>0</v>
      </c>
      <c r="AA110" s="208">
        <f t="shared" si="55"/>
        <v>0</v>
      </c>
      <c r="AB110" s="208">
        <f t="shared" si="55"/>
        <v>0</v>
      </c>
      <c r="AC110" s="208">
        <f t="shared" si="55"/>
        <v>0</v>
      </c>
      <c r="AD110" s="208">
        <f t="shared" si="55"/>
        <v>0</v>
      </c>
      <c r="AE110" s="208">
        <f t="shared" si="55"/>
        <v>0</v>
      </c>
      <c r="AF110" s="208">
        <f t="shared" si="55"/>
        <v>0</v>
      </c>
      <c r="AG110" s="208">
        <f t="shared" si="55"/>
        <v>0</v>
      </c>
      <c r="AH110" s="208">
        <f t="shared" si="55"/>
        <v>0</v>
      </c>
      <c r="AI110" s="208">
        <f t="shared" si="55"/>
        <v>0</v>
      </c>
      <c r="AJ110" s="208">
        <f t="shared" si="55"/>
        <v>0</v>
      </c>
      <c r="AK110" s="208">
        <f t="shared" si="55"/>
        <v>0</v>
      </c>
      <c r="AL110" s="208">
        <f t="shared" si="55"/>
        <v>0</v>
      </c>
      <c r="AM110" s="208">
        <f t="shared" si="55"/>
        <v>0</v>
      </c>
      <c r="AN110" s="208">
        <f t="shared" si="55"/>
        <v>0</v>
      </c>
      <c r="AO110" s="208">
        <f t="shared" si="55"/>
        <v>0</v>
      </c>
      <c r="AP110" s="208">
        <f>AP495</f>
        <v>0</v>
      </c>
    </row>
    <row r="111" spans="1:42" x14ac:dyDescent="0.2">
      <c r="A111" s="129" t="s">
        <v>15</v>
      </c>
      <c r="B111" s="207">
        <f>SUM(B109:B110)</f>
        <v>0</v>
      </c>
      <c r="C111" s="207">
        <f>SUM(C109:C110)</f>
        <v>0</v>
      </c>
      <c r="D111" s="207">
        <f>SUM(D109:D110)</f>
        <v>0</v>
      </c>
      <c r="E111" s="207">
        <f t="shared" ref="E111:AP111" si="56">SUM(E109:E110)</f>
        <v>0</v>
      </c>
      <c r="F111" s="207">
        <f t="shared" si="56"/>
        <v>0</v>
      </c>
      <c r="G111" s="207">
        <f t="shared" si="56"/>
        <v>0</v>
      </c>
      <c r="H111" s="207">
        <f t="shared" si="56"/>
        <v>0</v>
      </c>
      <c r="I111" s="207">
        <f t="shared" si="56"/>
        <v>0</v>
      </c>
      <c r="J111" s="207">
        <f t="shared" si="56"/>
        <v>0</v>
      </c>
      <c r="K111" s="207">
        <f t="shared" si="56"/>
        <v>0</v>
      </c>
      <c r="L111" s="207">
        <f t="shared" si="56"/>
        <v>0</v>
      </c>
      <c r="M111" s="207">
        <f t="shared" si="56"/>
        <v>0</v>
      </c>
      <c r="N111" s="207">
        <f t="shared" si="56"/>
        <v>0</v>
      </c>
      <c r="O111" s="207">
        <f t="shared" si="56"/>
        <v>0</v>
      </c>
      <c r="P111" s="207">
        <f t="shared" si="56"/>
        <v>0</v>
      </c>
      <c r="Q111" s="207">
        <f t="shared" si="56"/>
        <v>0</v>
      </c>
      <c r="R111" s="207">
        <f t="shared" si="56"/>
        <v>0</v>
      </c>
      <c r="S111" s="207">
        <f t="shared" si="56"/>
        <v>0</v>
      </c>
      <c r="T111" s="207">
        <f t="shared" si="56"/>
        <v>0</v>
      </c>
      <c r="U111" s="207">
        <f t="shared" si="56"/>
        <v>0</v>
      </c>
      <c r="V111" s="207">
        <f t="shared" si="56"/>
        <v>0</v>
      </c>
      <c r="W111" s="207">
        <f t="shared" si="56"/>
        <v>0</v>
      </c>
      <c r="X111" s="207">
        <f t="shared" si="56"/>
        <v>0</v>
      </c>
      <c r="Y111" s="207">
        <f t="shared" si="56"/>
        <v>0</v>
      </c>
      <c r="Z111" s="207">
        <f t="shared" si="56"/>
        <v>0</v>
      </c>
      <c r="AA111" s="207">
        <f t="shared" si="56"/>
        <v>0</v>
      </c>
      <c r="AB111" s="207">
        <f t="shared" si="56"/>
        <v>0</v>
      </c>
      <c r="AC111" s="207">
        <f t="shared" si="56"/>
        <v>0</v>
      </c>
      <c r="AD111" s="207">
        <f t="shared" si="56"/>
        <v>0</v>
      </c>
      <c r="AE111" s="207">
        <f t="shared" si="56"/>
        <v>0</v>
      </c>
      <c r="AF111" s="207">
        <f t="shared" si="56"/>
        <v>0</v>
      </c>
      <c r="AG111" s="207">
        <f t="shared" si="56"/>
        <v>0</v>
      </c>
      <c r="AH111" s="207">
        <f t="shared" si="56"/>
        <v>0</v>
      </c>
      <c r="AI111" s="207">
        <f t="shared" si="56"/>
        <v>0</v>
      </c>
      <c r="AJ111" s="207">
        <f t="shared" si="56"/>
        <v>0</v>
      </c>
      <c r="AK111" s="207">
        <f t="shared" si="56"/>
        <v>0</v>
      </c>
      <c r="AL111" s="207">
        <f t="shared" si="56"/>
        <v>0</v>
      </c>
      <c r="AM111" s="207">
        <f t="shared" si="56"/>
        <v>0</v>
      </c>
      <c r="AN111" s="207">
        <f t="shared" si="56"/>
        <v>0</v>
      </c>
      <c r="AO111" s="207">
        <f t="shared" si="56"/>
        <v>0</v>
      </c>
      <c r="AP111" s="207">
        <f t="shared" si="56"/>
        <v>0</v>
      </c>
    </row>
    <row r="112" spans="1:42" s="132" customFormat="1" x14ac:dyDescent="0.2">
      <c r="A112" s="127" t="s">
        <v>111</v>
      </c>
    </row>
    <row r="113" spans="1:42" x14ac:dyDescent="0.2">
      <c r="A113" s="129" t="s">
        <v>5</v>
      </c>
      <c r="B113" s="207">
        <f>B174</f>
        <v>0</v>
      </c>
      <c r="C113" s="207">
        <f>C174</f>
        <v>0</v>
      </c>
      <c r="D113" s="207">
        <f t="shared" ref="D113:AP113" si="57">D174</f>
        <v>0</v>
      </c>
      <c r="E113" s="207">
        <f t="shared" si="57"/>
        <v>0</v>
      </c>
      <c r="F113" s="207">
        <f t="shared" si="57"/>
        <v>0</v>
      </c>
      <c r="G113" s="207">
        <f t="shared" si="57"/>
        <v>0</v>
      </c>
      <c r="H113" s="207">
        <f t="shared" si="57"/>
        <v>0</v>
      </c>
      <c r="I113" s="207">
        <f t="shared" si="57"/>
        <v>0</v>
      </c>
      <c r="J113" s="207">
        <f t="shared" si="57"/>
        <v>0</v>
      </c>
      <c r="K113" s="207">
        <f t="shared" si="57"/>
        <v>0</v>
      </c>
      <c r="L113" s="207">
        <f t="shared" si="57"/>
        <v>0</v>
      </c>
      <c r="M113" s="207">
        <f t="shared" si="57"/>
        <v>0</v>
      </c>
      <c r="N113" s="207">
        <f t="shared" si="57"/>
        <v>0</v>
      </c>
      <c r="O113" s="207">
        <f t="shared" si="57"/>
        <v>0</v>
      </c>
      <c r="P113" s="207">
        <f t="shared" si="57"/>
        <v>0</v>
      </c>
      <c r="Q113" s="207">
        <f t="shared" si="57"/>
        <v>0</v>
      </c>
      <c r="R113" s="207">
        <f t="shared" si="57"/>
        <v>0</v>
      </c>
      <c r="S113" s="207">
        <f t="shared" si="57"/>
        <v>0</v>
      </c>
      <c r="T113" s="207">
        <f t="shared" si="57"/>
        <v>0</v>
      </c>
      <c r="U113" s="207">
        <f t="shared" si="57"/>
        <v>0</v>
      </c>
      <c r="V113" s="207">
        <f t="shared" si="57"/>
        <v>0</v>
      </c>
      <c r="W113" s="207">
        <f t="shared" si="57"/>
        <v>0</v>
      </c>
      <c r="X113" s="207">
        <f t="shared" si="57"/>
        <v>0</v>
      </c>
      <c r="Y113" s="207">
        <f t="shared" si="57"/>
        <v>0</v>
      </c>
      <c r="Z113" s="207">
        <f t="shared" si="57"/>
        <v>0</v>
      </c>
      <c r="AA113" s="207">
        <f t="shared" si="57"/>
        <v>0</v>
      </c>
      <c r="AB113" s="207">
        <f t="shared" si="57"/>
        <v>0</v>
      </c>
      <c r="AC113" s="207">
        <f t="shared" si="57"/>
        <v>0</v>
      </c>
      <c r="AD113" s="207">
        <f t="shared" si="57"/>
        <v>0</v>
      </c>
      <c r="AE113" s="207">
        <f t="shared" si="57"/>
        <v>0</v>
      </c>
      <c r="AF113" s="207">
        <f t="shared" si="57"/>
        <v>0</v>
      </c>
      <c r="AG113" s="207">
        <f t="shared" si="57"/>
        <v>0</v>
      </c>
      <c r="AH113" s="207">
        <f t="shared" si="57"/>
        <v>0</v>
      </c>
      <c r="AI113" s="207">
        <f t="shared" si="57"/>
        <v>0</v>
      </c>
      <c r="AJ113" s="207">
        <f t="shared" si="57"/>
        <v>0</v>
      </c>
      <c r="AK113" s="207">
        <f t="shared" si="57"/>
        <v>0</v>
      </c>
      <c r="AL113" s="207">
        <f t="shared" si="57"/>
        <v>0</v>
      </c>
      <c r="AM113" s="207">
        <f t="shared" si="57"/>
        <v>0</v>
      </c>
      <c r="AN113" s="207">
        <f t="shared" si="57"/>
        <v>0</v>
      </c>
      <c r="AO113" s="207">
        <f t="shared" si="57"/>
        <v>0</v>
      </c>
      <c r="AP113" s="207">
        <f t="shared" si="57"/>
        <v>0</v>
      </c>
    </row>
    <row r="114" spans="1:42" x14ac:dyDescent="0.2">
      <c r="A114" s="129" t="s">
        <v>4</v>
      </c>
      <c r="B114" s="202">
        <f>B213</f>
        <v>0</v>
      </c>
      <c r="C114" s="202">
        <f>C213</f>
        <v>0</v>
      </c>
      <c r="D114" s="202">
        <f t="shared" ref="D114:AP114" si="58">D213</f>
        <v>0</v>
      </c>
      <c r="E114" s="202">
        <f t="shared" si="58"/>
        <v>0</v>
      </c>
      <c r="F114" s="202">
        <f t="shared" si="58"/>
        <v>0</v>
      </c>
      <c r="G114" s="202">
        <f t="shared" si="58"/>
        <v>0</v>
      </c>
      <c r="H114" s="202">
        <f t="shared" si="58"/>
        <v>0</v>
      </c>
      <c r="I114" s="202">
        <f t="shared" si="58"/>
        <v>0</v>
      </c>
      <c r="J114" s="202">
        <f t="shared" si="58"/>
        <v>0</v>
      </c>
      <c r="K114" s="202">
        <f t="shared" si="58"/>
        <v>0</v>
      </c>
      <c r="L114" s="202">
        <f t="shared" si="58"/>
        <v>0</v>
      </c>
      <c r="M114" s="202">
        <f t="shared" si="58"/>
        <v>0</v>
      </c>
      <c r="N114" s="202">
        <f t="shared" si="58"/>
        <v>0</v>
      </c>
      <c r="O114" s="202">
        <f t="shared" si="58"/>
        <v>0</v>
      </c>
      <c r="P114" s="202">
        <f t="shared" si="58"/>
        <v>0</v>
      </c>
      <c r="Q114" s="202">
        <f t="shared" si="58"/>
        <v>0</v>
      </c>
      <c r="R114" s="202">
        <f t="shared" si="58"/>
        <v>0</v>
      </c>
      <c r="S114" s="202">
        <f t="shared" si="58"/>
        <v>0</v>
      </c>
      <c r="T114" s="202">
        <f t="shared" si="58"/>
        <v>0</v>
      </c>
      <c r="U114" s="202">
        <f t="shared" si="58"/>
        <v>0</v>
      </c>
      <c r="V114" s="202">
        <f t="shared" si="58"/>
        <v>0</v>
      </c>
      <c r="W114" s="202">
        <f t="shared" si="58"/>
        <v>0</v>
      </c>
      <c r="X114" s="202">
        <f t="shared" si="58"/>
        <v>0</v>
      </c>
      <c r="Y114" s="202">
        <f t="shared" si="58"/>
        <v>0</v>
      </c>
      <c r="Z114" s="202">
        <f t="shared" si="58"/>
        <v>0</v>
      </c>
      <c r="AA114" s="202">
        <f t="shared" si="58"/>
        <v>0</v>
      </c>
      <c r="AB114" s="202">
        <f t="shared" si="58"/>
        <v>0</v>
      </c>
      <c r="AC114" s="202">
        <f t="shared" si="58"/>
        <v>0</v>
      </c>
      <c r="AD114" s="202">
        <f t="shared" si="58"/>
        <v>0</v>
      </c>
      <c r="AE114" s="202">
        <f t="shared" si="58"/>
        <v>0</v>
      </c>
      <c r="AF114" s="202">
        <f t="shared" si="58"/>
        <v>0</v>
      </c>
      <c r="AG114" s="202">
        <f t="shared" si="58"/>
        <v>0</v>
      </c>
      <c r="AH114" s="202">
        <f t="shared" si="58"/>
        <v>0</v>
      </c>
      <c r="AI114" s="202">
        <f t="shared" si="58"/>
        <v>0</v>
      </c>
      <c r="AJ114" s="202">
        <f t="shared" si="58"/>
        <v>0</v>
      </c>
      <c r="AK114" s="202">
        <f t="shared" si="58"/>
        <v>0</v>
      </c>
      <c r="AL114" s="202">
        <f t="shared" si="58"/>
        <v>0</v>
      </c>
      <c r="AM114" s="202">
        <f t="shared" si="58"/>
        <v>0</v>
      </c>
      <c r="AN114" s="202">
        <f t="shared" si="58"/>
        <v>0</v>
      </c>
      <c r="AO114" s="202">
        <f t="shared" si="58"/>
        <v>0</v>
      </c>
      <c r="AP114" s="202">
        <f t="shared" si="58"/>
        <v>0</v>
      </c>
    </row>
    <row r="115" spans="1:42" x14ac:dyDescent="0.2">
      <c r="A115" s="129" t="s">
        <v>15</v>
      </c>
      <c r="B115" s="202">
        <f>SUM(B113:B114)</f>
        <v>0</v>
      </c>
      <c r="C115" s="202">
        <f>SUM(C113:C114)</f>
        <v>0</v>
      </c>
      <c r="D115" s="202">
        <f>SUM(D113:D114)</f>
        <v>0</v>
      </c>
      <c r="E115" s="202">
        <f t="shared" ref="E115:AP115" si="59">SUM(E113:E114)</f>
        <v>0</v>
      </c>
      <c r="F115" s="202">
        <f t="shared" si="59"/>
        <v>0</v>
      </c>
      <c r="G115" s="202">
        <f t="shared" si="59"/>
        <v>0</v>
      </c>
      <c r="H115" s="202">
        <f t="shared" si="59"/>
        <v>0</v>
      </c>
      <c r="I115" s="202">
        <f t="shared" si="59"/>
        <v>0</v>
      </c>
      <c r="J115" s="202">
        <f t="shared" si="59"/>
        <v>0</v>
      </c>
      <c r="K115" s="202">
        <f t="shared" si="59"/>
        <v>0</v>
      </c>
      <c r="L115" s="202">
        <f t="shared" si="59"/>
        <v>0</v>
      </c>
      <c r="M115" s="202">
        <f t="shared" si="59"/>
        <v>0</v>
      </c>
      <c r="N115" s="202">
        <f t="shared" si="59"/>
        <v>0</v>
      </c>
      <c r="O115" s="202">
        <f t="shared" si="59"/>
        <v>0</v>
      </c>
      <c r="P115" s="202">
        <f t="shared" si="59"/>
        <v>0</v>
      </c>
      <c r="Q115" s="202">
        <f t="shared" si="59"/>
        <v>0</v>
      </c>
      <c r="R115" s="202">
        <f t="shared" si="59"/>
        <v>0</v>
      </c>
      <c r="S115" s="202">
        <f t="shared" si="59"/>
        <v>0</v>
      </c>
      <c r="T115" s="202">
        <f t="shared" si="59"/>
        <v>0</v>
      </c>
      <c r="U115" s="202">
        <f t="shared" si="59"/>
        <v>0</v>
      </c>
      <c r="V115" s="202">
        <f t="shared" si="59"/>
        <v>0</v>
      </c>
      <c r="W115" s="202">
        <f t="shared" si="59"/>
        <v>0</v>
      </c>
      <c r="X115" s="202">
        <f t="shared" si="59"/>
        <v>0</v>
      </c>
      <c r="Y115" s="202">
        <f t="shared" si="59"/>
        <v>0</v>
      </c>
      <c r="Z115" s="202">
        <f t="shared" si="59"/>
        <v>0</v>
      </c>
      <c r="AA115" s="202">
        <f t="shared" si="59"/>
        <v>0</v>
      </c>
      <c r="AB115" s="202">
        <f t="shared" si="59"/>
        <v>0</v>
      </c>
      <c r="AC115" s="202">
        <f t="shared" si="59"/>
        <v>0</v>
      </c>
      <c r="AD115" s="202">
        <f t="shared" si="59"/>
        <v>0</v>
      </c>
      <c r="AE115" s="202">
        <f t="shared" si="59"/>
        <v>0</v>
      </c>
      <c r="AF115" s="202">
        <f t="shared" si="59"/>
        <v>0</v>
      </c>
      <c r="AG115" s="202">
        <f t="shared" si="59"/>
        <v>0</v>
      </c>
      <c r="AH115" s="202">
        <f t="shared" si="59"/>
        <v>0</v>
      </c>
      <c r="AI115" s="202">
        <f t="shared" si="59"/>
        <v>0</v>
      </c>
      <c r="AJ115" s="202">
        <f t="shared" si="59"/>
        <v>0</v>
      </c>
      <c r="AK115" s="202">
        <f t="shared" si="59"/>
        <v>0</v>
      </c>
      <c r="AL115" s="202">
        <f t="shared" si="59"/>
        <v>0</v>
      </c>
      <c r="AM115" s="202">
        <f t="shared" si="59"/>
        <v>0</v>
      </c>
      <c r="AN115" s="202">
        <f t="shared" si="59"/>
        <v>0</v>
      </c>
      <c r="AO115" s="202">
        <f t="shared" si="59"/>
        <v>0</v>
      </c>
      <c r="AP115" s="202">
        <f t="shared" si="59"/>
        <v>0</v>
      </c>
    </row>
    <row r="116" spans="1:42" x14ac:dyDescent="0.2">
      <c r="A116" s="298" t="s">
        <v>15</v>
      </c>
      <c r="B116" s="216">
        <f>B103+B107+B111+B115</f>
        <v>0</v>
      </c>
      <c r="C116" s="216" t="e">
        <f>C103+C107+C111+C115</f>
        <v>#DIV/0!</v>
      </c>
      <c r="D116" s="216" t="e">
        <f t="shared" ref="D116:AP116" si="60">D103+D107+D111+D115</f>
        <v>#DIV/0!</v>
      </c>
      <c r="E116" s="216" t="e">
        <f t="shared" si="60"/>
        <v>#DIV/0!</v>
      </c>
      <c r="F116" s="216" t="e">
        <f t="shared" si="60"/>
        <v>#DIV/0!</v>
      </c>
      <c r="G116" s="216" t="e">
        <f t="shared" si="60"/>
        <v>#DIV/0!</v>
      </c>
      <c r="H116" s="216" t="e">
        <f t="shared" si="60"/>
        <v>#DIV/0!</v>
      </c>
      <c r="I116" s="216" t="e">
        <f t="shared" si="60"/>
        <v>#DIV/0!</v>
      </c>
      <c r="J116" s="216" t="e">
        <f t="shared" si="60"/>
        <v>#DIV/0!</v>
      </c>
      <c r="K116" s="216" t="e">
        <f t="shared" si="60"/>
        <v>#DIV/0!</v>
      </c>
      <c r="L116" s="216" t="e">
        <f t="shared" si="60"/>
        <v>#DIV/0!</v>
      </c>
      <c r="M116" s="216" t="e">
        <f t="shared" si="60"/>
        <v>#DIV/0!</v>
      </c>
      <c r="N116" s="216" t="e">
        <f t="shared" si="60"/>
        <v>#DIV/0!</v>
      </c>
      <c r="O116" s="216" t="e">
        <f t="shared" si="60"/>
        <v>#DIV/0!</v>
      </c>
      <c r="P116" s="216" t="e">
        <f t="shared" si="60"/>
        <v>#DIV/0!</v>
      </c>
      <c r="Q116" s="216" t="e">
        <f t="shared" si="60"/>
        <v>#DIV/0!</v>
      </c>
      <c r="R116" s="216" t="e">
        <f t="shared" si="60"/>
        <v>#DIV/0!</v>
      </c>
      <c r="S116" s="216" t="e">
        <f t="shared" si="60"/>
        <v>#DIV/0!</v>
      </c>
      <c r="T116" s="216" t="e">
        <f t="shared" si="60"/>
        <v>#DIV/0!</v>
      </c>
      <c r="U116" s="216" t="e">
        <f t="shared" si="60"/>
        <v>#DIV/0!</v>
      </c>
      <c r="V116" s="216" t="e">
        <f t="shared" si="60"/>
        <v>#DIV/0!</v>
      </c>
      <c r="W116" s="216" t="e">
        <f t="shared" si="60"/>
        <v>#DIV/0!</v>
      </c>
      <c r="X116" s="216" t="e">
        <f t="shared" si="60"/>
        <v>#DIV/0!</v>
      </c>
      <c r="Y116" s="216" t="e">
        <f t="shared" si="60"/>
        <v>#DIV/0!</v>
      </c>
      <c r="Z116" s="216" t="e">
        <f t="shared" si="60"/>
        <v>#DIV/0!</v>
      </c>
      <c r="AA116" s="216" t="e">
        <f t="shared" si="60"/>
        <v>#DIV/0!</v>
      </c>
      <c r="AB116" s="216" t="e">
        <f t="shared" si="60"/>
        <v>#DIV/0!</v>
      </c>
      <c r="AC116" s="216" t="e">
        <f t="shared" si="60"/>
        <v>#DIV/0!</v>
      </c>
      <c r="AD116" s="216" t="e">
        <f t="shared" si="60"/>
        <v>#DIV/0!</v>
      </c>
      <c r="AE116" s="216" t="e">
        <f t="shared" si="60"/>
        <v>#DIV/0!</v>
      </c>
      <c r="AF116" s="216" t="e">
        <f t="shared" si="60"/>
        <v>#DIV/0!</v>
      </c>
      <c r="AG116" s="216" t="e">
        <f t="shared" si="60"/>
        <v>#DIV/0!</v>
      </c>
      <c r="AH116" s="216" t="e">
        <f t="shared" si="60"/>
        <v>#DIV/0!</v>
      </c>
      <c r="AI116" s="216" t="e">
        <f t="shared" si="60"/>
        <v>#DIV/0!</v>
      </c>
      <c r="AJ116" s="216" t="e">
        <f t="shared" si="60"/>
        <v>#DIV/0!</v>
      </c>
      <c r="AK116" s="216" t="e">
        <f t="shared" si="60"/>
        <v>#DIV/0!</v>
      </c>
      <c r="AL116" s="216" t="e">
        <f t="shared" si="60"/>
        <v>#DIV/0!</v>
      </c>
      <c r="AM116" s="216" t="e">
        <f t="shared" si="60"/>
        <v>#DIV/0!</v>
      </c>
      <c r="AN116" s="216" t="e">
        <f t="shared" si="60"/>
        <v>#DIV/0!</v>
      </c>
      <c r="AO116" s="216" t="e">
        <f t="shared" si="60"/>
        <v>#DIV/0!</v>
      </c>
      <c r="AP116" s="216" t="e">
        <f t="shared" si="60"/>
        <v>#DIV/0!</v>
      </c>
    </row>
    <row r="117" spans="1:42" x14ac:dyDescent="0.2">
      <c r="A117" s="318"/>
      <c r="B117" s="202"/>
      <c r="C117" s="202"/>
      <c r="D117" s="202"/>
      <c r="E117" s="202"/>
      <c r="F117" s="202"/>
      <c r="G117" s="202"/>
      <c r="H117" s="202"/>
      <c r="I117" s="202"/>
      <c r="J117" s="202"/>
      <c r="K117" s="202"/>
      <c r="L117" s="202"/>
      <c r="M117" s="202"/>
      <c r="N117" s="202"/>
      <c r="O117" s="202"/>
      <c r="P117" s="202"/>
      <c r="Q117" s="202"/>
      <c r="R117" s="202"/>
      <c r="S117" s="202"/>
      <c r="T117" s="202"/>
      <c r="U117" s="202"/>
      <c r="V117" s="202"/>
      <c r="W117" s="202"/>
      <c r="X117" s="202"/>
      <c r="Y117" s="202"/>
      <c r="Z117" s="202"/>
      <c r="AA117" s="202"/>
      <c r="AB117" s="202"/>
      <c r="AC117" s="202"/>
      <c r="AD117" s="202"/>
      <c r="AE117" s="202"/>
      <c r="AF117" s="202"/>
      <c r="AG117" s="202"/>
      <c r="AH117" s="202"/>
      <c r="AI117" s="202"/>
      <c r="AJ117" s="202"/>
      <c r="AK117" s="202"/>
      <c r="AL117" s="202"/>
      <c r="AM117" s="202"/>
      <c r="AN117" s="202"/>
      <c r="AO117" s="202"/>
      <c r="AP117" s="202"/>
    </row>
    <row r="118" spans="1:42" x14ac:dyDescent="0.2">
      <c r="A118" s="119" t="s">
        <v>299</v>
      </c>
      <c r="B118" s="306"/>
      <c r="C118" s="306"/>
      <c r="D118" s="306"/>
      <c r="E118" s="306"/>
      <c r="F118" s="306"/>
      <c r="G118" s="306"/>
      <c r="H118" s="306"/>
      <c r="I118" s="306"/>
      <c r="J118" s="306"/>
      <c r="K118" s="306"/>
      <c r="L118" s="306"/>
      <c r="M118" s="306"/>
      <c r="N118" s="306"/>
      <c r="O118" s="306"/>
      <c r="P118" s="306"/>
      <c r="Q118" s="306"/>
      <c r="R118" s="306"/>
      <c r="S118" s="306"/>
      <c r="T118" s="306"/>
      <c r="U118" s="306"/>
      <c r="V118" s="306"/>
      <c r="W118" s="306"/>
      <c r="X118" s="306"/>
      <c r="Y118" s="306"/>
      <c r="Z118" s="306"/>
      <c r="AA118" s="306"/>
      <c r="AB118" s="306"/>
      <c r="AC118" s="306"/>
      <c r="AD118" s="306"/>
      <c r="AE118" s="306"/>
      <c r="AF118" s="306"/>
      <c r="AG118" s="306"/>
      <c r="AH118" s="306"/>
      <c r="AI118" s="306"/>
      <c r="AJ118" s="306"/>
      <c r="AK118" s="306"/>
      <c r="AL118" s="306"/>
      <c r="AM118" s="306"/>
      <c r="AN118" s="306"/>
      <c r="AO118" s="306"/>
      <c r="AP118" s="306"/>
    </row>
    <row r="119" spans="1:42" s="132" customFormat="1" x14ac:dyDescent="0.2">
      <c r="A119" s="129"/>
    </row>
    <row r="120" spans="1:42" x14ac:dyDescent="0.2">
      <c r="A120" s="127" t="s">
        <v>276</v>
      </c>
      <c r="B120" s="155">
        <f>ROUND(IF(ISERROR(IRR($B116:B116)),0,IRR($B116:B116)*100),4)</f>
        <v>0</v>
      </c>
      <c r="C120" s="155">
        <f>ROUND(IF(ISERROR(IRR($B116:C116)),0,IRR($B116:C116)*100),4)</f>
        <v>0</v>
      </c>
      <c r="D120" s="155">
        <f>ROUND(IF(ISERROR(IRR($B116:D116)),0,IRR($B116:D116)*100),4)</f>
        <v>0</v>
      </c>
      <c r="E120" s="155">
        <f>ROUND(IF(ISERROR(IRR($B116:E116)),0,IRR($B116:E116)*100),4)</f>
        <v>0</v>
      </c>
      <c r="F120" s="155">
        <f>ROUND(IF(ISERROR(IRR($B116:F116)),0,IRR($B116:F116)*100),4)</f>
        <v>0</v>
      </c>
      <c r="G120" s="155">
        <f>ROUND(IF(ISERROR(IRR($B116:G116)),0,IRR($B116:G116)*100),4)</f>
        <v>0</v>
      </c>
      <c r="H120" s="155">
        <f>ROUND(IF(ISERROR(IRR($B116:H116)),0,IRR($B116:H116)*100),4)</f>
        <v>0</v>
      </c>
      <c r="I120" s="155">
        <f>ROUND(IF(ISERROR(IRR($B116:I116)),0,IRR($B116:I116)*100),4)</f>
        <v>0</v>
      </c>
      <c r="J120" s="155">
        <f>ROUND(IF(ISERROR(IRR($B116:J116)),0,IRR($B116:J116)*100),4)</f>
        <v>0</v>
      </c>
      <c r="K120" s="155">
        <f>ROUND(IF(ISERROR(IRR($B116:K116)),0,IRR($B116:K116)*100),4)</f>
        <v>0</v>
      </c>
      <c r="L120" s="155">
        <f>ROUND(IF(ISERROR(IRR($B116:L116)),0,IRR($B116:L116)*100),4)</f>
        <v>0</v>
      </c>
      <c r="M120" s="155">
        <f>ROUND(IF(ISERROR(IRR($B116:M116)),0,IRR($B116:M116)*100),4)</f>
        <v>0</v>
      </c>
      <c r="N120" s="155">
        <f>ROUND(IF(ISERROR(IRR($B116:N116)),0,IRR($B116:N116)*100),4)</f>
        <v>0</v>
      </c>
      <c r="O120" s="155">
        <f>ROUND(IF(ISERROR(IRR($B116:O116)),0,IRR($B116:O116)*100),4)</f>
        <v>0</v>
      </c>
      <c r="P120" s="155">
        <f>ROUND(IF(ISERROR(IRR($B116:P116)),0,IRR($B116:P116)*100),4)</f>
        <v>0</v>
      </c>
      <c r="Q120" s="155">
        <f>ROUND(IF(ISERROR(IRR($B116:Q116)),0,IRR($B116:Q116)*100),4)</f>
        <v>0</v>
      </c>
      <c r="R120" s="155">
        <f>ROUND(IF(ISERROR(IRR($B116:R116)),0,IRR($B116:R116)*100),4)</f>
        <v>0</v>
      </c>
      <c r="S120" s="155">
        <f>ROUND(IF(ISERROR(IRR($B116:S116)),0,IRR($B116:S116)*100),4)</f>
        <v>0</v>
      </c>
      <c r="T120" s="155">
        <f>ROUND(IF(ISERROR(IRR($B116:T116)),0,IRR($B116:T116)*100),4)</f>
        <v>0</v>
      </c>
      <c r="U120" s="155">
        <f>ROUND(IF(ISERROR(IRR($B116:U116)),0,IRR($B116:U116)*100),4)</f>
        <v>0</v>
      </c>
      <c r="V120" s="155">
        <f>ROUND(IF(ISERROR(IRR($B116:V116)),0,IRR($B116:V116)*100),4)</f>
        <v>0</v>
      </c>
      <c r="W120" s="155">
        <f>ROUND(IF(ISERROR(IRR($B116:W116)),0,IRR($B116:W116)*100),4)</f>
        <v>0</v>
      </c>
      <c r="X120" s="155">
        <f>ROUND(IF(ISERROR(IRR($B116:X116)),0,IRR($B116:X116)*100),4)</f>
        <v>0</v>
      </c>
      <c r="Y120" s="155">
        <f>ROUND(IF(ISERROR(IRR($B116:Y116)),0,IRR($B116:Y116)*100),4)</f>
        <v>0</v>
      </c>
      <c r="Z120" s="155">
        <f>ROUND(IF(ISERROR(IRR($B116:Z116)),0,IRR($B116:Z116)*100),4)</f>
        <v>0</v>
      </c>
      <c r="AA120" s="155">
        <f>ROUND(IF(ISERROR(IRR($B116:AA116)),0,IRR($B116:AA116)*100),4)</f>
        <v>0</v>
      </c>
      <c r="AB120" s="155">
        <f>ROUND(IF(ISERROR(IRR($B116:AB116)),0,IRR($B116:AB116)*100),4)</f>
        <v>0</v>
      </c>
      <c r="AC120" s="155">
        <f>ROUND(IF(ISERROR(IRR($B116:AC116)),0,IRR($B116:AC116)*100),4)</f>
        <v>0</v>
      </c>
      <c r="AD120" s="155">
        <f>ROUND(IF(ISERROR(IRR($B116:AD116)),0,IRR($B116:AD116)*100),4)</f>
        <v>0</v>
      </c>
      <c r="AE120" s="155">
        <f>ROUND(IF(ISERROR(IRR($B116:AE116)),0,IRR($B116:AE116)*100),4)</f>
        <v>0</v>
      </c>
      <c r="AF120" s="155">
        <f>ROUND(IF(ISERROR(IRR($B116:AF116)),0,IRR($B116:AF116)*100),4)</f>
        <v>0</v>
      </c>
      <c r="AG120" s="155">
        <f>ROUND(IF(ISERROR(IRR($B116:AG116)),0,IRR($B116:AG116)*100),4)</f>
        <v>0</v>
      </c>
      <c r="AH120" s="155">
        <f>ROUND(IF(ISERROR(IRR($B116:AH116)),0,IRR($B116:AH116)*100),4)</f>
        <v>0</v>
      </c>
      <c r="AI120" s="155">
        <f>ROUND(IF(ISERROR(IRR($B116:AI116)),0,IRR($B116:AI116)*100),4)</f>
        <v>0</v>
      </c>
      <c r="AJ120" s="155">
        <f>ROUND(IF(ISERROR(IRR($B116:AJ116)),0,IRR($B116:AJ116)*100),4)</f>
        <v>0</v>
      </c>
      <c r="AK120" s="155">
        <f>ROUND(IF(ISERROR(IRR($B116:AK116)),0,IRR($B116:AK116)*100),4)</f>
        <v>0</v>
      </c>
      <c r="AL120" s="155">
        <f>ROUND(IF(ISERROR(IRR($B116:AL116)),0,IRR($B116:AL116)*100),4)</f>
        <v>0</v>
      </c>
      <c r="AM120" s="155">
        <f>ROUND(IF(ISERROR(IRR($B116:AM116)),0,IRR($B116:AM116)*100),4)</f>
        <v>0</v>
      </c>
      <c r="AN120" s="155">
        <f>ROUND(IF(ISERROR(IRR($B116:AN116)),0,IRR($B116:AN116)*100),4)</f>
        <v>0</v>
      </c>
      <c r="AO120" s="155">
        <f>ROUND(IF(ISERROR(IRR($B116:AO116)),0,IRR($B116:AO116)*100),4)</f>
        <v>0</v>
      </c>
      <c r="AP120" s="155">
        <f>ROUND(IF(ISERROR(IRR($B116:AP116)),0,IRR($B116:AP116)*100),4)</f>
        <v>0</v>
      </c>
    </row>
    <row r="121" spans="1:42" s="17" customFormat="1" x14ac:dyDescent="0.2">
      <c r="A121" s="42" t="s">
        <v>8</v>
      </c>
      <c r="B121" s="287">
        <f>MAX($B$120:B120)</f>
        <v>0</v>
      </c>
      <c r="C121" s="287">
        <f>MAX($B$120:C120)</f>
        <v>0</v>
      </c>
      <c r="D121" s="287">
        <f>MAX($B$120:D120)</f>
        <v>0</v>
      </c>
      <c r="E121" s="287">
        <f>MAX($B$120:E120)</f>
        <v>0</v>
      </c>
      <c r="F121" s="287">
        <f>MAX($B$120:F120)</f>
        <v>0</v>
      </c>
      <c r="G121" s="287">
        <f>MAX($B$120:G120)</f>
        <v>0</v>
      </c>
      <c r="H121" s="287">
        <f>MAX($B$120:H120)</f>
        <v>0</v>
      </c>
      <c r="I121" s="287">
        <f>MAX($B$120:I120)</f>
        <v>0</v>
      </c>
      <c r="J121" s="287">
        <f>MAX($B$120:J120)</f>
        <v>0</v>
      </c>
      <c r="K121" s="287">
        <f>MAX($B$120:K120)</f>
        <v>0</v>
      </c>
      <c r="L121" s="287">
        <f>MAX($B$120:L120)</f>
        <v>0</v>
      </c>
      <c r="M121" s="287">
        <f>MAX($B$120:M120)</f>
        <v>0</v>
      </c>
      <c r="N121" s="287">
        <f>MAX($B$120:N120)</f>
        <v>0</v>
      </c>
      <c r="O121" s="287">
        <f>MAX($B$120:O120)</f>
        <v>0</v>
      </c>
      <c r="P121" s="287">
        <f>MAX($B$120:P120)</f>
        <v>0</v>
      </c>
      <c r="Q121" s="287">
        <f>MAX($B$120:Q120)</f>
        <v>0</v>
      </c>
      <c r="R121" s="287">
        <f>MAX($B$120:R120)</f>
        <v>0</v>
      </c>
      <c r="S121" s="287">
        <f>MAX($B$120:S120)</f>
        <v>0</v>
      </c>
      <c r="T121" s="287">
        <f>MAX($B$120:T120)</f>
        <v>0</v>
      </c>
      <c r="U121" s="287">
        <f>MAX($B$120:U120)</f>
        <v>0</v>
      </c>
      <c r="V121" s="287">
        <f>MAX($B$120:V120)</f>
        <v>0</v>
      </c>
      <c r="W121" s="287">
        <f>MAX($B$120:W120)</f>
        <v>0</v>
      </c>
      <c r="X121" s="287">
        <f>MAX($B$120:X120)</f>
        <v>0</v>
      </c>
      <c r="Y121" s="287">
        <f>MAX($B$120:Y120)</f>
        <v>0</v>
      </c>
      <c r="Z121" s="287">
        <f>MAX($B$120:Z120)</f>
        <v>0</v>
      </c>
      <c r="AA121" s="287">
        <f>MAX($B$120:AA120)</f>
        <v>0</v>
      </c>
      <c r="AB121" s="287">
        <f>MAX($B$120:AB120)</f>
        <v>0</v>
      </c>
      <c r="AC121" s="287">
        <f>MAX($B$120:AC120)</f>
        <v>0</v>
      </c>
      <c r="AD121" s="287">
        <f>MAX($B$120:AD120)</f>
        <v>0</v>
      </c>
      <c r="AE121" s="287">
        <f>MAX($B$120:AE120)</f>
        <v>0</v>
      </c>
      <c r="AF121" s="287">
        <f>MAX($B$120:AF120)</f>
        <v>0</v>
      </c>
      <c r="AG121" s="287">
        <f>MAX($B$120:AG120)</f>
        <v>0</v>
      </c>
      <c r="AH121" s="287">
        <f>MAX($B$120:AH120)</f>
        <v>0</v>
      </c>
      <c r="AI121" s="287">
        <f>MAX($B$120:AI120)</f>
        <v>0</v>
      </c>
      <c r="AJ121" s="287">
        <f>MAX($B$120:AJ120)</f>
        <v>0</v>
      </c>
      <c r="AK121" s="287">
        <f>MAX($B$120:AK120)</f>
        <v>0</v>
      </c>
      <c r="AL121" s="287">
        <f>MAX($B$120:AL120)</f>
        <v>0</v>
      </c>
      <c r="AM121" s="287">
        <f>MAX($B$120:AM120)</f>
        <v>0</v>
      </c>
      <c r="AN121" s="287">
        <f>MAX($B$120:AN120)</f>
        <v>0</v>
      </c>
      <c r="AO121" s="287">
        <f>MAX($B$120:AO120)</f>
        <v>0</v>
      </c>
      <c r="AP121" s="287">
        <f>MAX($B$120:AP120)</f>
        <v>0</v>
      </c>
    </row>
    <row r="122" spans="1:42" x14ac:dyDescent="0.2">
      <c r="A122" s="127" t="s">
        <v>277</v>
      </c>
      <c r="B122" s="219">
        <f>SUM(C122:AP122)</f>
        <v>0</v>
      </c>
      <c r="C122" s="212">
        <f t="shared" ref="C122:AP122" si="61">IF(AND(B121&lt;IRRTarget,C121&gt;=IRRTarget),C$2,0)</f>
        <v>0</v>
      </c>
      <c r="D122" s="212">
        <f t="shared" si="61"/>
        <v>0</v>
      </c>
      <c r="E122" s="212">
        <f t="shared" si="61"/>
        <v>0</v>
      </c>
      <c r="F122" s="212">
        <f t="shared" si="61"/>
        <v>0</v>
      </c>
      <c r="G122" s="212">
        <f t="shared" si="61"/>
        <v>0</v>
      </c>
      <c r="H122" s="212">
        <f t="shared" si="61"/>
        <v>0</v>
      </c>
      <c r="I122" s="212">
        <f t="shared" si="61"/>
        <v>0</v>
      </c>
      <c r="J122" s="212">
        <f t="shared" si="61"/>
        <v>0</v>
      </c>
      <c r="K122" s="212">
        <f t="shared" si="61"/>
        <v>0</v>
      </c>
      <c r="L122" s="212">
        <f t="shared" si="61"/>
        <v>0</v>
      </c>
      <c r="M122" s="212">
        <f t="shared" si="61"/>
        <v>0</v>
      </c>
      <c r="N122" s="212">
        <f>IF(AND(M121&lt;IRRTarget,N121&gt;=IRRTarget),N$2,0)</f>
        <v>0</v>
      </c>
      <c r="O122" s="212">
        <f t="shared" si="61"/>
        <v>0</v>
      </c>
      <c r="P122" s="212">
        <f t="shared" si="61"/>
        <v>0</v>
      </c>
      <c r="Q122" s="212">
        <f t="shared" si="61"/>
        <v>0</v>
      </c>
      <c r="R122" s="212">
        <f t="shared" si="61"/>
        <v>0</v>
      </c>
      <c r="S122" s="212">
        <f t="shared" si="61"/>
        <v>0</v>
      </c>
      <c r="T122" s="212">
        <f t="shared" si="61"/>
        <v>0</v>
      </c>
      <c r="U122" s="212">
        <f t="shared" si="61"/>
        <v>0</v>
      </c>
      <c r="V122" s="212">
        <f t="shared" si="61"/>
        <v>0</v>
      </c>
      <c r="W122" s="212">
        <f t="shared" si="61"/>
        <v>0</v>
      </c>
      <c r="X122" s="212">
        <f t="shared" si="61"/>
        <v>0</v>
      </c>
      <c r="Y122" s="212">
        <f t="shared" si="61"/>
        <v>0</v>
      </c>
      <c r="Z122" s="212">
        <f t="shared" si="61"/>
        <v>0</v>
      </c>
      <c r="AA122" s="212">
        <f t="shared" si="61"/>
        <v>0</v>
      </c>
      <c r="AB122" s="212">
        <f t="shared" si="61"/>
        <v>0</v>
      </c>
      <c r="AC122" s="212">
        <f t="shared" si="61"/>
        <v>0</v>
      </c>
      <c r="AD122" s="212">
        <f t="shared" si="61"/>
        <v>0</v>
      </c>
      <c r="AE122" s="212">
        <f t="shared" si="61"/>
        <v>0</v>
      </c>
      <c r="AF122" s="212">
        <f t="shared" si="61"/>
        <v>0</v>
      </c>
      <c r="AG122" s="212">
        <f t="shared" si="61"/>
        <v>0</v>
      </c>
      <c r="AH122" s="212">
        <f t="shared" si="61"/>
        <v>0</v>
      </c>
      <c r="AI122" s="212">
        <f t="shared" si="61"/>
        <v>0</v>
      </c>
      <c r="AJ122" s="212">
        <f t="shared" si="61"/>
        <v>0</v>
      </c>
      <c r="AK122" s="212">
        <f t="shared" si="61"/>
        <v>0</v>
      </c>
      <c r="AL122" s="212">
        <f t="shared" si="61"/>
        <v>0</v>
      </c>
      <c r="AM122" s="212">
        <f t="shared" si="61"/>
        <v>0</v>
      </c>
      <c r="AN122" s="212">
        <f t="shared" si="61"/>
        <v>0</v>
      </c>
      <c r="AO122" s="212">
        <f t="shared" si="61"/>
        <v>0</v>
      </c>
      <c r="AP122" s="212">
        <f t="shared" si="61"/>
        <v>0</v>
      </c>
    </row>
    <row r="123" spans="1:42" x14ac:dyDescent="0.2">
      <c r="A123" s="127"/>
      <c r="B123" s="221"/>
      <c r="C123" s="212"/>
      <c r="D123" s="212"/>
      <c r="E123" s="212"/>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212"/>
      <c r="AC123" s="212"/>
      <c r="AD123" s="212"/>
      <c r="AE123" s="212"/>
      <c r="AF123" s="212"/>
      <c r="AG123" s="212"/>
      <c r="AH123" s="212"/>
      <c r="AI123" s="212"/>
      <c r="AJ123" s="212"/>
      <c r="AK123" s="212"/>
      <c r="AL123" s="212"/>
      <c r="AM123" s="212"/>
      <c r="AN123" s="212"/>
      <c r="AO123" s="212"/>
      <c r="AP123" s="212"/>
    </row>
    <row r="124" spans="1:42" x14ac:dyDescent="0.2">
      <c r="A124" s="127" t="s">
        <v>281</v>
      </c>
      <c r="B124" s="251" t="e">
        <f>B116+NPV(NominalDiscountRate/100,C116:AP116)</f>
        <v>#DIV/0!</v>
      </c>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row>
    <row r="125" spans="1:42" s="132" customFormat="1" x14ac:dyDescent="0.2">
      <c r="A125" s="4"/>
      <c r="B125" s="217"/>
    </row>
    <row r="126" spans="1:42" s="132" customFormat="1" x14ac:dyDescent="0.2">
      <c r="A126" s="119" t="s">
        <v>283</v>
      </c>
      <c r="B126" s="306"/>
      <c r="C126" s="306"/>
      <c r="D126" s="306"/>
      <c r="E126" s="306"/>
      <c r="F126" s="306"/>
      <c r="G126" s="306"/>
      <c r="H126" s="306"/>
      <c r="I126" s="306"/>
      <c r="J126" s="306"/>
      <c r="K126" s="306"/>
      <c r="L126" s="306"/>
      <c r="M126" s="306"/>
      <c r="N126" s="306"/>
      <c r="O126" s="306"/>
      <c r="P126" s="306"/>
      <c r="Q126" s="306"/>
      <c r="R126" s="306"/>
      <c r="S126" s="306"/>
      <c r="T126" s="306"/>
      <c r="U126" s="306"/>
      <c r="V126" s="306"/>
      <c r="W126" s="306"/>
      <c r="X126" s="306"/>
      <c r="Y126" s="306"/>
      <c r="Z126" s="306"/>
      <c r="AA126" s="306"/>
      <c r="AB126" s="306"/>
      <c r="AC126" s="306"/>
      <c r="AD126" s="306"/>
      <c r="AE126" s="306"/>
      <c r="AF126" s="306"/>
      <c r="AG126" s="306"/>
      <c r="AH126" s="306"/>
      <c r="AI126" s="306"/>
      <c r="AJ126" s="306"/>
      <c r="AK126" s="306"/>
      <c r="AL126" s="306"/>
      <c r="AM126" s="306"/>
      <c r="AN126" s="306"/>
      <c r="AO126" s="306"/>
      <c r="AP126" s="306"/>
    </row>
    <row r="127" spans="1:42" x14ac:dyDescent="0.2">
      <c r="A127" s="24" t="s">
        <v>270</v>
      </c>
      <c r="B127" s="256">
        <f>B77</f>
        <v>0</v>
      </c>
      <c r="C127" s="207" t="e">
        <f>C536+C174+C213-C41-C540</f>
        <v>#DIV/0!</v>
      </c>
      <c r="D127" s="207" t="e">
        <f t="shared" ref="D127:AP127" si="62">D536+D174+D213-D41-D540</f>
        <v>#DIV/0!</v>
      </c>
      <c r="E127" s="207" t="e">
        <f t="shared" si="62"/>
        <v>#DIV/0!</v>
      </c>
      <c r="F127" s="207" t="e">
        <f t="shared" si="62"/>
        <v>#DIV/0!</v>
      </c>
      <c r="G127" s="207" t="e">
        <f t="shared" si="62"/>
        <v>#DIV/0!</v>
      </c>
      <c r="H127" s="207" t="e">
        <f t="shared" si="62"/>
        <v>#DIV/0!</v>
      </c>
      <c r="I127" s="207" t="e">
        <f t="shared" si="62"/>
        <v>#DIV/0!</v>
      </c>
      <c r="J127" s="207" t="e">
        <f t="shared" si="62"/>
        <v>#DIV/0!</v>
      </c>
      <c r="K127" s="207" t="e">
        <f t="shared" si="62"/>
        <v>#DIV/0!</v>
      </c>
      <c r="L127" s="207" t="e">
        <f t="shared" si="62"/>
        <v>#DIV/0!</v>
      </c>
      <c r="M127" s="207" t="e">
        <f t="shared" si="62"/>
        <v>#DIV/0!</v>
      </c>
      <c r="N127" s="207" t="e">
        <f t="shared" si="62"/>
        <v>#DIV/0!</v>
      </c>
      <c r="O127" s="207" t="e">
        <f t="shared" si="62"/>
        <v>#DIV/0!</v>
      </c>
      <c r="P127" s="207" t="e">
        <f t="shared" si="62"/>
        <v>#DIV/0!</v>
      </c>
      <c r="Q127" s="207" t="e">
        <f t="shared" si="62"/>
        <v>#DIV/0!</v>
      </c>
      <c r="R127" s="207" t="e">
        <f t="shared" si="62"/>
        <v>#DIV/0!</v>
      </c>
      <c r="S127" s="207" t="e">
        <f t="shared" si="62"/>
        <v>#DIV/0!</v>
      </c>
      <c r="T127" s="207" t="e">
        <f t="shared" si="62"/>
        <v>#DIV/0!</v>
      </c>
      <c r="U127" s="207" t="e">
        <f t="shared" si="62"/>
        <v>#DIV/0!</v>
      </c>
      <c r="V127" s="207" t="e">
        <f t="shared" si="62"/>
        <v>#DIV/0!</v>
      </c>
      <c r="W127" s="207" t="e">
        <f t="shared" si="62"/>
        <v>#DIV/0!</v>
      </c>
      <c r="X127" s="207" t="e">
        <f t="shared" si="62"/>
        <v>#DIV/0!</v>
      </c>
      <c r="Y127" s="207" t="e">
        <f t="shared" si="62"/>
        <v>#DIV/0!</v>
      </c>
      <c r="Z127" s="207" t="e">
        <f t="shared" si="62"/>
        <v>#DIV/0!</v>
      </c>
      <c r="AA127" s="207" t="e">
        <f t="shared" si="62"/>
        <v>#DIV/0!</v>
      </c>
      <c r="AB127" s="207" t="e">
        <f t="shared" si="62"/>
        <v>#DIV/0!</v>
      </c>
      <c r="AC127" s="207" t="e">
        <f t="shared" si="62"/>
        <v>#DIV/0!</v>
      </c>
      <c r="AD127" s="207" t="e">
        <f t="shared" si="62"/>
        <v>#DIV/0!</v>
      </c>
      <c r="AE127" s="207" t="e">
        <f t="shared" si="62"/>
        <v>#DIV/0!</v>
      </c>
      <c r="AF127" s="207" t="e">
        <f t="shared" si="62"/>
        <v>#DIV/0!</v>
      </c>
      <c r="AG127" s="207" t="e">
        <f t="shared" si="62"/>
        <v>#DIV/0!</v>
      </c>
      <c r="AH127" s="207" t="e">
        <f t="shared" si="62"/>
        <v>#DIV/0!</v>
      </c>
      <c r="AI127" s="207" t="e">
        <f t="shared" si="62"/>
        <v>#DIV/0!</v>
      </c>
      <c r="AJ127" s="207" t="e">
        <f t="shared" si="62"/>
        <v>#DIV/0!</v>
      </c>
      <c r="AK127" s="207" t="e">
        <f t="shared" si="62"/>
        <v>#DIV/0!</v>
      </c>
      <c r="AL127" s="207" t="e">
        <f t="shared" si="62"/>
        <v>#DIV/0!</v>
      </c>
      <c r="AM127" s="207" t="e">
        <f t="shared" si="62"/>
        <v>#DIV/0!</v>
      </c>
      <c r="AN127" s="207" t="e">
        <f t="shared" si="62"/>
        <v>#DIV/0!</v>
      </c>
      <c r="AO127" s="207" t="e">
        <f t="shared" si="62"/>
        <v>#DIV/0!</v>
      </c>
      <c r="AP127" s="207" t="e">
        <f t="shared" si="62"/>
        <v>#DIV/0!</v>
      </c>
    </row>
    <row r="128" spans="1:42" x14ac:dyDescent="0.2">
      <c r="A128" s="24" t="s">
        <v>286</v>
      </c>
      <c r="B128" s="256"/>
      <c r="C128" s="207">
        <f>C12</f>
        <v>0</v>
      </c>
      <c r="D128" s="207">
        <f t="shared" ref="D128:AP128" si="63">D12</f>
        <v>0</v>
      </c>
      <c r="E128" s="207">
        <f t="shared" si="63"/>
        <v>0</v>
      </c>
      <c r="F128" s="207">
        <f t="shared" si="63"/>
        <v>0</v>
      </c>
      <c r="G128" s="207">
        <f t="shared" si="63"/>
        <v>0</v>
      </c>
      <c r="H128" s="207">
        <f t="shared" si="63"/>
        <v>0</v>
      </c>
      <c r="I128" s="207">
        <f t="shared" si="63"/>
        <v>0</v>
      </c>
      <c r="J128" s="207">
        <f t="shared" si="63"/>
        <v>0</v>
      </c>
      <c r="K128" s="207">
        <f t="shared" si="63"/>
        <v>0</v>
      </c>
      <c r="L128" s="207">
        <f t="shared" si="63"/>
        <v>0</v>
      </c>
      <c r="M128" s="207">
        <f t="shared" si="63"/>
        <v>0</v>
      </c>
      <c r="N128" s="207">
        <f t="shared" si="63"/>
        <v>0</v>
      </c>
      <c r="O128" s="207">
        <f t="shared" si="63"/>
        <v>0</v>
      </c>
      <c r="P128" s="207">
        <f t="shared" si="63"/>
        <v>0</v>
      </c>
      <c r="Q128" s="207">
        <f t="shared" si="63"/>
        <v>0</v>
      </c>
      <c r="R128" s="207">
        <f t="shared" si="63"/>
        <v>0</v>
      </c>
      <c r="S128" s="207">
        <f t="shared" si="63"/>
        <v>0</v>
      </c>
      <c r="T128" s="207">
        <f t="shared" si="63"/>
        <v>0</v>
      </c>
      <c r="U128" s="207">
        <f t="shared" si="63"/>
        <v>0</v>
      </c>
      <c r="V128" s="207">
        <f t="shared" si="63"/>
        <v>0</v>
      </c>
      <c r="W128" s="207">
        <f t="shared" si="63"/>
        <v>0</v>
      </c>
      <c r="X128" s="207">
        <f t="shared" si="63"/>
        <v>0</v>
      </c>
      <c r="Y128" s="207">
        <f t="shared" si="63"/>
        <v>0</v>
      </c>
      <c r="Z128" s="207">
        <f t="shared" si="63"/>
        <v>0</v>
      </c>
      <c r="AA128" s="207">
        <f t="shared" si="63"/>
        <v>0</v>
      </c>
      <c r="AB128" s="207">
        <f t="shared" si="63"/>
        <v>0</v>
      </c>
      <c r="AC128" s="207">
        <f t="shared" si="63"/>
        <v>0</v>
      </c>
      <c r="AD128" s="207">
        <f t="shared" si="63"/>
        <v>0</v>
      </c>
      <c r="AE128" s="207">
        <f t="shared" si="63"/>
        <v>0</v>
      </c>
      <c r="AF128" s="207">
        <f t="shared" si="63"/>
        <v>0</v>
      </c>
      <c r="AG128" s="207">
        <f t="shared" si="63"/>
        <v>0</v>
      </c>
      <c r="AH128" s="207">
        <f t="shared" si="63"/>
        <v>0</v>
      </c>
      <c r="AI128" s="207">
        <f t="shared" si="63"/>
        <v>0</v>
      </c>
      <c r="AJ128" s="207">
        <f t="shared" si="63"/>
        <v>0</v>
      </c>
      <c r="AK128" s="207">
        <f t="shared" si="63"/>
        <v>0</v>
      </c>
      <c r="AL128" s="207">
        <f t="shared" si="63"/>
        <v>0</v>
      </c>
      <c r="AM128" s="207">
        <f t="shared" si="63"/>
        <v>0</v>
      </c>
      <c r="AN128" s="207">
        <f t="shared" si="63"/>
        <v>0</v>
      </c>
      <c r="AO128" s="207">
        <f t="shared" si="63"/>
        <v>0</v>
      </c>
      <c r="AP128" s="207">
        <f t="shared" si="63"/>
        <v>0</v>
      </c>
    </row>
    <row r="129" spans="1:42" x14ac:dyDescent="0.2">
      <c r="A129" s="24" t="s">
        <v>271</v>
      </c>
      <c r="B129" s="256"/>
      <c r="C129" s="207">
        <f t="shared" ref="C129:AP129" si="64">C5</f>
        <v>0</v>
      </c>
      <c r="D129" s="207">
        <f t="shared" si="64"/>
        <v>0</v>
      </c>
      <c r="E129" s="207">
        <f t="shared" si="64"/>
        <v>0</v>
      </c>
      <c r="F129" s="207">
        <f t="shared" si="64"/>
        <v>0</v>
      </c>
      <c r="G129" s="207">
        <f t="shared" si="64"/>
        <v>0</v>
      </c>
      <c r="H129" s="207">
        <f t="shared" si="64"/>
        <v>0</v>
      </c>
      <c r="I129" s="207">
        <f t="shared" si="64"/>
        <v>0</v>
      </c>
      <c r="J129" s="207">
        <f t="shared" si="64"/>
        <v>0</v>
      </c>
      <c r="K129" s="207">
        <f t="shared" si="64"/>
        <v>0</v>
      </c>
      <c r="L129" s="207">
        <f t="shared" si="64"/>
        <v>0</v>
      </c>
      <c r="M129" s="207">
        <f t="shared" si="64"/>
        <v>0</v>
      </c>
      <c r="N129" s="207">
        <f t="shared" si="64"/>
        <v>0</v>
      </c>
      <c r="O129" s="207">
        <f t="shared" si="64"/>
        <v>0</v>
      </c>
      <c r="P129" s="207">
        <f t="shared" si="64"/>
        <v>0</v>
      </c>
      <c r="Q129" s="207">
        <f t="shared" si="64"/>
        <v>0</v>
      </c>
      <c r="R129" s="207">
        <f t="shared" si="64"/>
        <v>0</v>
      </c>
      <c r="S129" s="207">
        <f t="shared" si="64"/>
        <v>0</v>
      </c>
      <c r="T129" s="207">
        <f t="shared" si="64"/>
        <v>0</v>
      </c>
      <c r="U129" s="207">
        <f t="shared" si="64"/>
        <v>0</v>
      </c>
      <c r="V129" s="207">
        <f t="shared" si="64"/>
        <v>0</v>
      </c>
      <c r="W129" s="207">
        <f t="shared" si="64"/>
        <v>0</v>
      </c>
      <c r="X129" s="207">
        <f t="shared" si="64"/>
        <v>0</v>
      </c>
      <c r="Y129" s="207">
        <f t="shared" si="64"/>
        <v>0</v>
      </c>
      <c r="Z129" s="207">
        <f t="shared" si="64"/>
        <v>0</v>
      </c>
      <c r="AA129" s="207">
        <f t="shared" si="64"/>
        <v>0</v>
      </c>
      <c r="AB129" s="207">
        <f t="shared" si="64"/>
        <v>0</v>
      </c>
      <c r="AC129" s="207">
        <f t="shared" si="64"/>
        <v>0</v>
      </c>
      <c r="AD129" s="207">
        <f t="shared" si="64"/>
        <v>0</v>
      </c>
      <c r="AE129" s="207">
        <f t="shared" si="64"/>
        <v>0</v>
      </c>
      <c r="AF129" s="207">
        <f t="shared" si="64"/>
        <v>0</v>
      </c>
      <c r="AG129" s="207">
        <f t="shared" si="64"/>
        <v>0</v>
      </c>
      <c r="AH129" s="207">
        <f t="shared" si="64"/>
        <v>0</v>
      </c>
      <c r="AI129" s="207">
        <f t="shared" si="64"/>
        <v>0</v>
      </c>
      <c r="AJ129" s="207">
        <f t="shared" si="64"/>
        <v>0</v>
      </c>
      <c r="AK129" s="207">
        <f t="shared" si="64"/>
        <v>0</v>
      </c>
      <c r="AL129" s="207">
        <f t="shared" si="64"/>
        <v>0</v>
      </c>
      <c r="AM129" s="207">
        <f t="shared" si="64"/>
        <v>0</v>
      </c>
      <c r="AN129" s="207">
        <f t="shared" si="64"/>
        <v>0</v>
      </c>
      <c r="AO129" s="207">
        <f t="shared" si="64"/>
        <v>0</v>
      </c>
      <c r="AP129" s="207">
        <f t="shared" si="64"/>
        <v>0</v>
      </c>
    </row>
    <row r="130" spans="1:42" s="132" customFormat="1" x14ac:dyDescent="0.2">
      <c r="A130" s="4"/>
      <c r="G130" s="217"/>
      <c r="H130" s="217"/>
      <c r="I130" s="217"/>
      <c r="J130" s="217"/>
      <c r="K130" s="217"/>
      <c r="L130" s="217"/>
      <c r="M130" s="217"/>
      <c r="N130" s="217"/>
      <c r="O130" s="217"/>
      <c r="P130" s="217"/>
      <c r="Q130" s="217"/>
      <c r="R130" s="217"/>
      <c r="S130" s="217"/>
      <c r="T130" s="217"/>
      <c r="U130" s="217"/>
      <c r="V130" s="217"/>
      <c r="W130" s="217"/>
      <c r="X130" s="217"/>
      <c r="Y130" s="217"/>
      <c r="Z130" s="217"/>
      <c r="AA130" s="217"/>
      <c r="AB130" s="217"/>
      <c r="AC130" s="217"/>
      <c r="AD130" s="217"/>
      <c r="AE130" s="217"/>
      <c r="AF130" s="217"/>
      <c r="AG130" s="217"/>
      <c r="AH130" s="217"/>
      <c r="AI130" s="217"/>
      <c r="AJ130" s="217"/>
      <c r="AK130" s="217"/>
      <c r="AL130" s="217"/>
      <c r="AM130" s="217"/>
      <c r="AN130" s="217"/>
      <c r="AO130" s="217"/>
      <c r="AP130" s="217"/>
    </row>
    <row r="131" spans="1:42" s="132" customFormat="1" x14ac:dyDescent="0.2">
      <c r="A131" s="4" t="s">
        <v>269</v>
      </c>
      <c r="B131" s="209" t="e">
        <f>-B127+NPV(NominalDiscountRate/100,C127:AP127)</f>
        <v>#DIV/0!</v>
      </c>
      <c r="C131" s="207"/>
      <c r="D131" s="207"/>
      <c r="G131" s="217"/>
      <c r="H131" s="217"/>
      <c r="I131" s="217"/>
      <c r="J131" s="217"/>
      <c r="K131" s="217"/>
      <c r="L131" s="217"/>
      <c r="M131" s="217"/>
      <c r="N131" s="217"/>
      <c r="O131" s="217"/>
      <c r="P131" s="217"/>
      <c r="Q131" s="217"/>
      <c r="R131" s="217"/>
      <c r="S131" s="217"/>
      <c r="T131" s="217"/>
      <c r="U131" s="217"/>
      <c r="V131" s="217"/>
      <c r="W131" s="217"/>
      <c r="X131" s="217"/>
      <c r="Y131" s="217"/>
      <c r="Z131" s="217"/>
      <c r="AA131" s="217"/>
      <c r="AB131" s="217"/>
      <c r="AC131" s="217"/>
      <c r="AD131" s="217"/>
      <c r="AE131" s="217"/>
      <c r="AF131" s="217"/>
      <c r="AG131" s="217"/>
      <c r="AH131" s="217"/>
      <c r="AI131" s="217"/>
      <c r="AJ131" s="217"/>
      <c r="AK131" s="217"/>
      <c r="AL131" s="217"/>
      <c r="AM131" s="217"/>
      <c r="AN131" s="217"/>
      <c r="AO131" s="217"/>
      <c r="AP131" s="217"/>
    </row>
    <row r="132" spans="1:42" s="132" customFormat="1" x14ac:dyDescent="0.2">
      <c r="A132" s="4" t="s">
        <v>268</v>
      </c>
      <c r="B132" s="209">
        <f>NPV(NominalDiscountRate/100,C129:AP129)</f>
        <v>0</v>
      </c>
      <c r="G132" s="217"/>
      <c r="H132" s="217"/>
      <c r="I132" s="217"/>
      <c r="J132" s="217"/>
      <c r="K132" s="217"/>
      <c r="L132" s="217"/>
      <c r="M132" s="217"/>
      <c r="N132" s="217"/>
      <c r="O132" s="217"/>
      <c r="P132" s="217"/>
      <c r="Q132" s="217"/>
      <c r="R132" s="217"/>
      <c r="S132" s="217"/>
      <c r="T132" s="217"/>
      <c r="U132" s="217"/>
      <c r="V132" s="217"/>
      <c r="W132" s="217"/>
      <c r="X132" s="217"/>
      <c r="Y132" s="217"/>
      <c r="Z132" s="217"/>
      <c r="AA132" s="217"/>
      <c r="AB132" s="217"/>
      <c r="AC132" s="217"/>
      <c r="AD132" s="217"/>
      <c r="AE132" s="217"/>
      <c r="AF132" s="217"/>
      <c r="AG132" s="217"/>
      <c r="AH132" s="217"/>
      <c r="AI132" s="217"/>
      <c r="AJ132" s="217"/>
      <c r="AK132" s="217"/>
      <c r="AL132" s="217"/>
      <c r="AM132" s="217"/>
      <c r="AN132" s="217"/>
      <c r="AO132" s="217"/>
      <c r="AP132" s="217"/>
    </row>
    <row r="133" spans="1:42" s="132" customFormat="1" x14ac:dyDescent="0.2">
      <c r="A133" s="4" t="s">
        <v>278</v>
      </c>
      <c r="B133" s="299" t="e">
        <f>B131/B132*100</f>
        <v>#DIV/0!</v>
      </c>
      <c r="G133" s="217"/>
      <c r="H133" s="217"/>
      <c r="I133" s="217"/>
      <c r="J133" s="217"/>
      <c r="K133" s="217"/>
      <c r="L133" s="217"/>
      <c r="M133" s="217"/>
      <c r="N133" s="217"/>
      <c r="O133" s="217"/>
      <c r="P133" s="217"/>
      <c r="Q133" s="217"/>
      <c r="R133" s="217"/>
      <c r="S133" s="217"/>
      <c r="T133" s="217"/>
      <c r="U133" s="217"/>
      <c r="V133" s="217"/>
      <c r="W133" s="217"/>
      <c r="X133" s="217"/>
      <c r="Y133" s="217"/>
      <c r="Z133" s="217"/>
      <c r="AA133" s="217"/>
      <c r="AB133" s="217"/>
      <c r="AC133" s="217"/>
      <c r="AD133" s="217"/>
      <c r="AE133" s="217"/>
      <c r="AF133" s="217"/>
      <c r="AG133" s="217"/>
      <c r="AH133" s="217"/>
      <c r="AI133" s="217"/>
      <c r="AJ133" s="217"/>
      <c r="AK133" s="217"/>
      <c r="AL133" s="217"/>
      <c r="AM133" s="217"/>
      <c r="AN133" s="217"/>
      <c r="AO133" s="217"/>
      <c r="AP133" s="217"/>
    </row>
    <row r="134" spans="1:42" s="132" customFormat="1" x14ac:dyDescent="0.2">
      <c r="A134" s="4"/>
      <c r="B134" s="286"/>
      <c r="G134" s="217"/>
      <c r="H134" s="217"/>
      <c r="I134" s="217"/>
      <c r="J134" s="217"/>
      <c r="K134" s="217"/>
      <c r="L134" s="217"/>
      <c r="M134" s="217"/>
      <c r="N134" s="217"/>
      <c r="O134" s="217"/>
      <c r="P134" s="217"/>
      <c r="Q134" s="217"/>
      <c r="R134" s="217"/>
      <c r="S134" s="217"/>
      <c r="T134" s="217"/>
      <c r="U134" s="217"/>
      <c r="V134" s="217"/>
      <c r="W134" s="217"/>
      <c r="X134" s="217"/>
      <c r="Y134" s="217"/>
      <c r="Z134" s="217"/>
      <c r="AA134" s="217"/>
      <c r="AB134" s="217"/>
      <c r="AC134" s="217"/>
      <c r="AD134" s="217"/>
      <c r="AE134" s="217"/>
      <c r="AF134" s="217"/>
      <c r="AG134" s="217"/>
      <c r="AH134" s="217"/>
      <c r="AI134" s="217"/>
      <c r="AJ134" s="217"/>
      <c r="AK134" s="217"/>
      <c r="AL134" s="217"/>
      <c r="AM134" s="217"/>
      <c r="AN134" s="217"/>
      <c r="AO134" s="217"/>
      <c r="AP134" s="217"/>
    </row>
    <row r="135" spans="1:42" s="132" customFormat="1" x14ac:dyDescent="0.2">
      <c r="A135" s="4" t="s">
        <v>287</v>
      </c>
      <c r="B135" s="209">
        <f>NPV(NominalDiscountRate/100,C128:AP128)</f>
        <v>0</v>
      </c>
      <c r="G135" s="217"/>
      <c r="H135" s="217"/>
      <c r="I135" s="217"/>
      <c r="J135" s="217"/>
      <c r="K135" s="217"/>
      <c r="L135" s="217"/>
      <c r="M135" s="217"/>
      <c r="N135" s="217"/>
      <c r="O135" s="217"/>
      <c r="P135" s="217"/>
      <c r="Q135" s="217"/>
      <c r="R135" s="217"/>
      <c r="S135" s="217"/>
      <c r="T135" s="217"/>
      <c r="U135" s="217"/>
      <c r="V135" s="217"/>
      <c r="W135" s="217"/>
      <c r="X135" s="217"/>
      <c r="Y135" s="217"/>
      <c r="Z135" s="217"/>
      <c r="AA135" s="217"/>
      <c r="AB135" s="217"/>
      <c r="AC135" s="217"/>
      <c r="AD135" s="217"/>
      <c r="AE135" s="217"/>
      <c r="AF135" s="217"/>
      <c r="AG135" s="217"/>
      <c r="AH135" s="217"/>
      <c r="AI135" s="217"/>
      <c r="AJ135" s="217"/>
      <c r="AK135" s="217"/>
      <c r="AL135" s="217"/>
      <c r="AM135" s="217"/>
      <c r="AN135" s="217"/>
      <c r="AO135" s="217"/>
      <c r="AP135" s="217"/>
    </row>
    <row r="136" spans="1:42" s="132" customFormat="1" x14ac:dyDescent="0.2">
      <c r="A136" s="4" t="s">
        <v>268</v>
      </c>
      <c r="B136" s="209">
        <f>B132</f>
        <v>0</v>
      </c>
      <c r="G136" s="217"/>
      <c r="H136" s="217"/>
      <c r="I136" s="217"/>
      <c r="J136" s="217"/>
      <c r="K136" s="217"/>
      <c r="L136" s="217"/>
      <c r="M136" s="217"/>
      <c r="N136" s="217"/>
      <c r="O136" s="217"/>
      <c r="P136" s="217"/>
      <c r="Q136" s="217"/>
      <c r="R136" s="217"/>
      <c r="S136" s="217"/>
      <c r="T136" s="217"/>
      <c r="U136" s="217"/>
      <c r="V136" s="217"/>
      <c r="W136" s="217"/>
      <c r="X136" s="217"/>
      <c r="Y136" s="217"/>
      <c r="Z136" s="217"/>
      <c r="AA136" s="217"/>
      <c r="AB136" s="217"/>
      <c r="AC136" s="217"/>
      <c r="AD136" s="217"/>
      <c r="AE136" s="217"/>
      <c r="AF136" s="217"/>
      <c r="AG136" s="217"/>
      <c r="AH136" s="217"/>
      <c r="AI136" s="217"/>
      <c r="AJ136" s="217"/>
      <c r="AK136" s="217"/>
      <c r="AL136" s="217"/>
      <c r="AM136" s="217"/>
      <c r="AN136" s="217"/>
      <c r="AO136" s="217"/>
      <c r="AP136" s="217"/>
    </row>
    <row r="137" spans="1:42" s="132" customFormat="1" x14ac:dyDescent="0.2">
      <c r="A137" s="4" t="s">
        <v>279</v>
      </c>
      <c r="B137" s="299" t="e">
        <f>B135/B136*100</f>
        <v>#DIV/0!</v>
      </c>
      <c r="G137" s="217"/>
      <c r="H137" s="217"/>
      <c r="I137" s="217"/>
      <c r="J137" s="217"/>
      <c r="K137" s="217"/>
      <c r="L137" s="217"/>
      <c r="M137" s="217"/>
      <c r="N137" s="217"/>
      <c r="O137" s="217"/>
      <c r="P137" s="217"/>
      <c r="Q137" s="217"/>
      <c r="R137" s="217"/>
      <c r="S137" s="217"/>
      <c r="T137" s="217"/>
      <c r="U137" s="217"/>
      <c r="V137" s="217"/>
      <c r="W137" s="217"/>
      <c r="X137" s="217"/>
      <c r="Y137" s="217"/>
      <c r="Z137" s="217"/>
      <c r="AA137" s="217"/>
      <c r="AB137" s="217"/>
      <c r="AC137" s="217"/>
      <c r="AD137" s="217"/>
      <c r="AE137" s="217"/>
      <c r="AF137" s="217"/>
      <c r="AG137" s="217"/>
      <c r="AH137" s="217"/>
      <c r="AI137" s="217"/>
      <c r="AJ137" s="217"/>
      <c r="AK137" s="217"/>
      <c r="AL137" s="217"/>
      <c r="AM137" s="217"/>
      <c r="AN137" s="217"/>
      <c r="AO137" s="217"/>
      <c r="AP137" s="217"/>
    </row>
    <row r="138" spans="1:42" s="132" customFormat="1" x14ac:dyDescent="0.2">
      <c r="A138" s="4"/>
      <c r="G138" s="217"/>
      <c r="H138" s="217"/>
      <c r="I138" s="217"/>
      <c r="J138" s="217"/>
      <c r="K138" s="217"/>
      <c r="L138" s="217"/>
      <c r="M138" s="217"/>
      <c r="N138" s="217"/>
      <c r="O138" s="217"/>
      <c r="P138" s="217"/>
      <c r="Q138" s="217"/>
      <c r="R138" s="217"/>
      <c r="S138" s="217"/>
      <c r="T138" s="217"/>
      <c r="U138" s="217"/>
      <c r="V138" s="217"/>
      <c r="W138" s="217"/>
      <c r="X138" s="217"/>
      <c r="Y138" s="217"/>
      <c r="Z138" s="217"/>
      <c r="AA138" s="217"/>
      <c r="AB138" s="217"/>
      <c r="AC138" s="217"/>
      <c r="AD138" s="217"/>
      <c r="AE138" s="217"/>
      <c r="AF138" s="217"/>
      <c r="AG138" s="217"/>
      <c r="AH138" s="217"/>
      <c r="AI138" s="217"/>
      <c r="AJ138" s="217"/>
      <c r="AK138" s="217"/>
      <c r="AL138" s="217"/>
      <c r="AM138" s="217"/>
      <c r="AN138" s="217"/>
      <c r="AO138" s="217"/>
      <c r="AP138" s="217"/>
    </row>
    <row r="139" spans="1:42" s="132" customFormat="1" x14ac:dyDescent="0.2">
      <c r="A139" s="119" t="s">
        <v>40</v>
      </c>
      <c r="B139" s="306"/>
      <c r="C139" s="306"/>
      <c r="D139" s="306"/>
      <c r="E139" s="306"/>
      <c r="F139" s="306"/>
      <c r="G139" s="306"/>
      <c r="H139" s="306"/>
      <c r="I139" s="306"/>
      <c r="J139" s="306"/>
      <c r="K139" s="306"/>
      <c r="L139" s="306"/>
      <c r="M139" s="306"/>
      <c r="N139" s="306"/>
      <c r="O139" s="306"/>
      <c r="P139" s="306"/>
      <c r="Q139" s="306"/>
      <c r="R139" s="306"/>
      <c r="S139" s="306"/>
      <c r="T139" s="306"/>
      <c r="U139" s="306"/>
      <c r="V139" s="306"/>
      <c r="W139" s="306"/>
      <c r="X139" s="306"/>
      <c r="Y139" s="306"/>
      <c r="Z139" s="306"/>
      <c r="AA139" s="306"/>
      <c r="AB139" s="306"/>
      <c r="AC139" s="306"/>
      <c r="AD139" s="306"/>
      <c r="AE139" s="306"/>
      <c r="AF139" s="306"/>
      <c r="AG139" s="306"/>
      <c r="AH139" s="306"/>
      <c r="AI139" s="306"/>
      <c r="AJ139" s="306"/>
      <c r="AK139" s="306"/>
      <c r="AL139" s="306"/>
      <c r="AM139" s="306"/>
      <c r="AN139" s="306"/>
      <c r="AO139" s="306"/>
      <c r="AP139" s="306"/>
    </row>
    <row r="140" spans="1:42" s="218" customFormat="1" x14ac:dyDescent="0.2">
      <c r="A140" s="30" t="s">
        <v>54</v>
      </c>
    </row>
    <row r="141" spans="1:42" s="17" customFormat="1" x14ac:dyDescent="0.2">
      <c r="A141" s="128" t="s">
        <v>41</v>
      </c>
      <c r="B141" s="218"/>
      <c r="C141" s="201">
        <f t="shared" ref="C141:AP141" si="65">C43</f>
        <v>0</v>
      </c>
      <c r="D141" s="201">
        <f t="shared" si="65"/>
        <v>0</v>
      </c>
      <c r="E141" s="201">
        <f t="shared" si="65"/>
        <v>0</v>
      </c>
      <c r="F141" s="201">
        <f t="shared" si="65"/>
        <v>0</v>
      </c>
      <c r="G141" s="201">
        <f t="shared" si="65"/>
        <v>0</v>
      </c>
      <c r="H141" s="201">
        <f t="shared" si="65"/>
        <v>0</v>
      </c>
      <c r="I141" s="201">
        <f t="shared" si="65"/>
        <v>0</v>
      </c>
      <c r="J141" s="201">
        <f t="shared" si="65"/>
        <v>0</v>
      </c>
      <c r="K141" s="201">
        <f t="shared" si="65"/>
        <v>0</v>
      </c>
      <c r="L141" s="201">
        <f t="shared" si="65"/>
        <v>0</v>
      </c>
      <c r="M141" s="201">
        <f t="shared" si="65"/>
        <v>0</v>
      </c>
      <c r="N141" s="201">
        <f t="shared" si="65"/>
        <v>0</v>
      </c>
      <c r="O141" s="201">
        <f t="shared" si="65"/>
        <v>0</v>
      </c>
      <c r="P141" s="201">
        <f t="shared" si="65"/>
        <v>0</v>
      </c>
      <c r="Q141" s="201">
        <f t="shared" si="65"/>
        <v>0</v>
      </c>
      <c r="R141" s="201">
        <f t="shared" si="65"/>
        <v>0</v>
      </c>
      <c r="S141" s="201">
        <f t="shared" si="65"/>
        <v>0</v>
      </c>
      <c r="T141" s="201">
        <f t="shared" si="65"/>
        <v>0</v>
      </c>
      <c r="U141" s="201">
        <f t="shared" si="65"/>
        <v>0</v>
      </c>
      <c r="V141" s="201">
        <f t="shared" si="65"/>
        <v>0</v>
      </c>
      <c r="W141" s="201">
        <f t="shared" si="65"/>
        <v>0</v>
      </c>
      <c r="X141" s="201">
        <f t="shared" si="65"/>
        <v>0</v>
      </c>
      <c r="Y141" s="201">
        <f t="shared" si="65"/>
        <v>0</v>
      </c>
      <c r="Z141" s="201">
        <f t="shared" si="65"/>
        <v>0</v>
      </c>
      <c r="AA141" s="201">
        <f t="shared" si="65"/>
        <v>0</v>
      </c>
      <c r="AB141" s="201">
        <f t="shared" si="65"/>
        <v>0</v>
      </c>
      <c r="AC141" s="201">
        <f t="shared" si="65"/>
        <v>0</v>
      </c>
      <c r="AD141" s="201">
        <f t="shared" si="65"/>
        <v>0</v>
      </c>
      <c r="AE141" s="201">
        <f t="shared" si="65"/>
        <v>0</v>
      </c>
      <c r="AF141" s="201">
        <f t="shared" si="65"/>
        <v>0</v>
      </c>
      <c r="AG141" s="201">
        <f t="shared" si="65"/>
        <v>0</v>
      </c>
      <c r="AH141" s="201">
        <f t="shared" si="65"/>
        <v>0</v>
      </c>
      <c r="AI141" s="201">
        <f t="shared" si="65"/>
        <v>0</v>
      </c>
      <c r="AJ141" s="201">
        <f t="shared" si="65"/>
        <v>0</v>
      </c>
      <c r="AK141" s="201">
        <f t="shared" si="65"/>
        <v>0</v>
      </c>
      <c r="AL141" s="201">
        <f t="shared" si="65"/>
        <v>0</v>
      </c>
      <c r="AM141" s="201">
        <f t="shared" si="65"/>
        <v>0</v>
      </c>
      <c r="AN141" s="201">
        <f t="shared" si="65"/>
        <v>0</v>
      </c>
      <c r="AO141" s="201">
        <f t="shared" si="65"/>
        <v>0</v>
      </c>
      <c r="AP141" s="201">
        <f t="shared" si="65"/>
        <v>0</v>
      </c>
    </row>
    <row r="142" spans="1:42" s="17" customFormat="1" x14ac:dyDescent="0.2">
      <c r="A142" s="128" t="s">
        <v>50</v>
      </c>
      <c r="B142" s="218"/>
      <c r="C142" s="201">
        <f t="shared" ref="C142:AP142" si="66">C664</f>
        <v>0</v>
      </c>
      <c r="D142" s="201">
        <f t="shared" si="66"/>
        <v>0</v>
      </c>
      <c r="E142" s="201">
        <f t="shared" si="66"/>
        <v>0</v>
      </c>
      <c r="F142" s="201">
        <f t="shared" si="66"/>
        <v>0</v>
      </c>
      <c r="G142" s="201">
        <f t="shared" si="66"/>
        <v>0</v>
      </c>
      <c r="H142" s="201">
        <f t="shared" si="66"/>
        <v>0</v>
      </c>
      <c r="I142" s="201">
        <f t="shared" si="66"/>
        <v>0</v>
      </c>
      <c r="J142" s="201">
        <f t="shared" si="66"/>
        <v>0</v>
      </c>
      <c r="K142" s="201">
        <f t="shared" si="66"/>
        <v>0</v>
      </c>
      <c r="L142" s="201">
        <f t="shared" si="66"/>
        <v>0</v>
      </c>
      <c r="M142" s="201">
        <f t="shared" si="66"/>
        <v>0</v>
      </c>
      <c r="N142" s="201">
        <f t="shared" si="66"/>
        <v>0</v>
      </c>
      <c r="O142" s="201">
        <f t="shared" si="66"/>
        <v>0</v>
      </c>
      <c r="P142" s="201">
        <f t="shared" si="66"/>
        <v>0</v>
      </c>
      <c r="Q142" s="201">
        <f t="shared" si="66"/>
        <v>0</v>
      </c>
      <c r="R142" s="201">
        <f t="shared" si="66"/>
        <v>0</v>
      </c>
      <c r="S142" s="201">
        <f t="shared" si="66"/>
        <v>0</v>
      </c>
      <c r="T142" s="201">
        <f t="shared" si="66"/>
        <v>0</v>
      </c>
      <c r="U142" s="201">
        <f t="shared" si="66"/>
        <v>0</v>
      </c>
      <c r="V142" s="201">
        <f t="shared" si="66"/>
        <v>0</v>
      </c>
      <c r="W142" s="201">
        <f t="shared" si="66"/>
        <v>0</v>
      </c>
      <c r="X142" s="201">
        <f t="shared" si="66"/>
        <v>0</v>
      </c>
      <c r="Y142" s="201">
        <f t="shared" si="66"/>
        <v>0</v>
      </c>
      <c r="Z142" s="201">
        <f t="shared" si="66"/>
        <v>0</v>
      </c>
      <c r="AA142" s="201">
        <f t="shared" si="66"/>
        <v>0</v>
      </c>
      <c r="AB142" s="201">
        <f t="shared" si="66"/>
        <v>0</v>
      </c>
      <c r="AC142" s="201">
        <f t="shared" si="66"/>
        <v>0</v>
      </c>
      <c r="AD142" s="201">
        <f t="shared" si="66"/>
        <v>0</v>
      </c>
      <c r="AE142" s="201">
        <f t="shared" si="66"/>
        <v>0</v>
      </c>
      <c r="AF142" s="201">
        <f t="shared" si="66"/>
        <v>0</v>
      </c>
      <c r="AG142" s="201">
        <f t="shared" si="66"/>
        <v>0</v>
      </c>
      <c r="AH142" s="201">
        <f t="shared" si="66"/>
        <v>0</v>
      </c>
      <c r="AI142" s="201">
        <f t="shared" si="66"/>
        <v>0</v>
      </c>
      <c r="AJ142" s="201">
        <f t="shared" si="66"/>
        <v>0</v>
      </c>
      <c r="AK142" s="201">
        <f t="shared" si="66"/>
        <v>0</v>
      </c>
      <c r="AL142" s="201">
        <f t="shared" si="66"/>
        <v>0</v>
      </c>
      <c r="AM142" s="201">
        <f t="shared" si="66"/>
        <v>0</v>
      </c>
      <c r="AN142" s="201">
        <f t="shared" si="66"/>
        <v>0</v>
      </c>
      <c r="AO142" s="201">
        <f t="shared" si="66"/>
        <v>0</v>
      </c>
      <c r="AP142" s="201">
        <f t="shared" si="66"/>
        <v>0</v>
      </c>
    </row>
    <row r="143" spans="1:42" s="17" customFormat="1" x14ac:dyDescent="0.2">
      <c r="A143" s="128" t="s">
        <v>42</v>
      </c>
      <c r="B143" s="218"/>
      <c r="C143" s="201">
        <f t="shared" ref="C143:AP143" si="67">-C541</f>
        <v>0</v>
      </c>
      <c r="D143" s="201">
        <f t="shared" si="67"/>
        <v>0</v>
      </c>
      <c r="E143" s="201">
        <f t="shared" si="67"/>
        <v>0</v>
      </c>
      <c r="F143" s="201">
        <f t="shared" si="67"/>
        <v>0</v>
      </c>
      <c r="G143" s="201">
        <f t="shared" si="67"/>
        <v>0</v>
      </c>
      <c r="H143" s="201">
        <f t="shared" si="67"/>
        <v>0</v>
      </c>
      <c r="I143" s="201">
        <f t="shared" si="67"/>
        <v>0</v>
      </c>
      <c r="J143" s="201">
        <f t="shared" si="67"/>
        <v>0</v>
      </c>
      <c r="K143" s="201">
        <f t="shared" si="67"/>
        <v>0</v>
      </c>
      <c r="L143" s="201">
        <f t="shared" si="67"/>
        <v>0</v>
      </c>
      <c r="M143" s="201">
        <f t="shared" si="67"/>
        <v>0</v>
      </c>
      <c r="N143" s="201">
        <f t="shared" si="67"/>
        <v>0</v>
      </c>
      <c r="O143" s="201">
        <f t="shared" si="67"/>
        <v>0</v>
      </c>
      <c r="P143" s="201">
        <f t="shared" si="67"/>
        <v>0</v>
      </c>
      <c r="Q143" s="201">
        <f t="shared" si="67"/>
        <v>0</v>
      </c>
      <c r="R143" s="201">
        <f t="shared" si="67"/>
        <v>0</v>
      </c>
      <c r="S143" s="201">
        <f t="shared" si="67"/>
        <v>0</v>
      </c>
      <c r="T143" s="201">
        <f t="shared" si="67"/>
        <v>0</v>
      </c>
      <c r="U143" s="201">
        <f t="shared" si="67"/>
        <v>0</v>
      </c>
      <c r="V143" s="201">
        <f t="shared" si="67"/>
        <v>0</v>
      </c>
      <c r="W143" s="201">
        <f t="shared" si="67"/>
        <v>0</v>
      </c>
      <c r="X143" s="201">
        <f t="shared" si="67"/>
        <v>0</v>
      </c>
      <c r="Y143" s="201">
        <f t="shared" si="67"/>
        <v>0</v>
      </c>
      <c r="Z143" s="201">
        <f t="shared" si="67"/>
        <v>0</v>
      </c>
      <c r="AA143" s="201">
        <f t="shared" si="67"/>
        <v>0</v>
      </c>
      <c r="AB143" s="201">
        <f t="shared" si="67"/>
        <v>0</v>
      </c>
      <c r="AC143" s="201">
        <f t="shared" si="67"/>
        <v>0</v>
      </c>
      <c r="AD143" s="201">
        <f t="shared" si="67"/>
        <v>0</v>
      </c>
      <c r="AE143" s="201">
        <f t="shared" si="67"/>
        <v>0</v>
      </c>
      <c r="AF143" s="201">
        <f t="shared" si="67"/>
        <v>0</v>
      </c>
      <c r="AG143" s="201">
        <f t="shared" si="67"/>
        <v>0</v>
      </c>
      <c r="AH143" s="201">
        <f t="shared" si="67"/>
        <v>0</v>
      </c>
      <c r="AI143" s="201">
        <f t="shared" si="67"/>
        <v>0</v>
      </c>
      <c r="AJ143" s="201">
        <f t="shared" si="67"/>
        <v>0</v>
      </c>
      <c r="AK143" s="201">
        <f t="shared" si="67"/>
        <v>0</v>
      </c>
      <c r="AL143" s="201">
        <f t="shared" si="67"/>
        <v>0</v>
      </c>
      <c r="AM143" s="201">
        <f t="shared" si="67"/>
        <v>0</v>
      </c>
      <c r="AN143" s="201">
        <f t="shared" si="67"/>
        <v>0</v>
      </c>
      <c r="AO143" s="201">
        <f t="shared" si="67"/>
        <v>0</v>
      </c>
      <c r="AP143" s="201">
        <f t="shared" si="67"/>
        <v>0</v>
      </c>
    </row>
    <row r="144" spans="1:42" s="9" customFormat="1" x14ac:dyDescent="0.2">
      <c r="A144" s="128" t="s">
        <v>45</v>
      </c>
      <c r="B144" s="218"/>
      <c r="C144" s="176">
        <f t="shared" ref="C144:AP144" si="68">IF(C$2&lt;=analysis_period,-C265-C295-C321-C347,0)</f>
        <v>0</v>
      </c>
      <c r="D144" s="176">
        <f t="shared" si="68"/>
        <v>0</v>
      </c>
      <c r="E144" s="176">
        <f t="shared" si="68"/>
        <v>0</v>
      </c>
      <c r="F144" s="176">
        <f t="shared" si="68"/>
        <v>0</v>
      </c>
      <c r="G144" s="176">
        <f t="shared" si="68"/>
        <v>0</v>
      </c>
      <c r="H144" s="176">
        <f t="shared" si="68"/>
        <v>0</v>
      </c>
      <c r="I144" s="176">
        <f t="shared" si="68"/>
        <v>0</v>
      </c>
      <c r="J144" s="176">
        <f t="shared" si="68"/>
        <v>0</v>
      </c>
      <c r="K144" s="176">
        <f t="shared" si="68"/>
        <v>0</v>
      </c>
      <c r="L144" s="176">
        <f t="shared" si="68"/>
        <v>0</v>
      </c>
      <c r="M144" s="176">
        <f t="shared" si="68"/>
        <v>0</v>
      </c>
      <c r="N144" s="176">
        <f t="shared" si="68"/>
        <v>0</v>
      </c>
      <c r="O144" s="176">
        <f t="shared" si="68"/>
        <v>0</v>
      </c>
      <c r="P144" s="176">
        <f t="shared" si="68"/>
        <v>0</v>
      </c>
      <c r="Q144" s="176">
        <f t="shared" si="68"/>
        <v>0</v>
      </c>
      <c r="R144" s="176">
        <f t="shared" si="68"/>
        <v>0</v>
      </c>
      <c r="S144" s="176">
        <f t="shared" si="68"/>
        <v>0</v>
      </c>
      <c r="T144" s="176">
        <f t="shared" si="68"/>
        <v>0</v>
      </c>
      <c r="U144" s="176">
        <f t="shared" si="68"/>
        <v>0</v>
      </c>
      <c r="V144" s="176">
        <f t="shared" si="68"/>
        <v>0</v>
      </c>
      <c r="W144" s="176">
        <f t="shared" si="68"/>
        <v>0</v>
      </c>
      <c r="X144" s="176">
        <f t="shared" si="68"/>
        <v>0</v>
      </c>
      <c r="Y144" s="176">
        <f t="shared" si="68"/>
        <v>0</v>
      </c>
      <c r="Z144" s="176">
        <f t="shared" si="68"/>
        <v>0</v>
      </c>
      <c r="AA144" s="176">
        <f t="shared" si="68"/>
        <v>0</v>
      </c>
      <c r="AB144" s="176">
        <f t="shared" si="68"/>
        <v>0</v>
      </c>
      <c r="AC144" s="176">
        <f t="shared" si="68"/>
        <v>0</v>
      </c>
      <c r="AD144" s="176">
        <f t="shared" si="68"/>
        <v>0</v>
      </c>
      <c r="AE144" s="176">
        <f t="shared" si="68"/>
        <v>0</v>
      </c>
      <c r="AF144" s="176">
        <f t="shared" si="68"/>
        <v>0</v>
      </c>
      <c r="AG144" s="176">
        <f t="shared" si="68"/>
        <v>0</v>
      </c>
      <c r="AH144" s="176">
        <f t="shared" si="68"/>
        <v>0</v>
      </c>
      <c r="AI144" s="176">
        <f t="shared" si="68"/>
        <v>0</v>
      </c>
      <c r="AJ144" s="176">
        <f t="shared" si="68"/>
        <v>0</v>
      </c>
      <c r="AK144" s="176">
        <f t="shared" si="68"/>
        <v>0</v>
      </c>
      <c r="AL144" s="176">
        <f t="shared" si="68"/>
        <v>0</v>
      </c>
      <c r="AM144" s="176">
        <f t="shared" si="68"/>
        <v>0</v>
      </c>
      <c r="AN144" s="176">
        <f t="shared" si="68"/>
        <v>0</v>
      </c>
      <c r="AO144" s="176">
        <f t="shared" si="68"/>
        <v>0</v>
      </c>
      <c r="AP144" s="176">
        <f t="shared" si="68"/>
        <v>0</v>
      </c>
    </row>
    <row r="145" spans="1:42" s="17" customFormat="1" x14ac:dyDescent="0.2">
      <c r="A145" s="128" t="s">
        <v>237</v>
      </c>
      <c r="B145" s="218"/>
      <c r="C145" s="201">
        <f t="shared" ref="C145:AP145" si="69">SUM(C141:C144)</f>
        <v>0</v>
      </c>
      <c r="D145" s="201">
        <f t="shared" si="69"/>
        <v>0</v>
      </c>
      <c r="E145" s="201">
        <f t="shared" si="69"/>
        <v>0</v>
      </c>
      <c r="F145" s="201">
        <f t="shared" si="69"/>
        <v>0</v>
      </c>
      <c r="G145" s="201">
        <f t="shared" si="69"/>
        <v>0</v>
      </c>
      <c r="H145" s="201">
        <f t="shared" si="69"/>
        <v>0</v>
      </c>
      <c r="I145" s="201">
        <f t="shared" si="69"/>
        <v>0</v>
      </c>
      <c r="J145" s="201">
        <f t="shared" si="69"/>
        <v>0</v>
      </c>
      <c r="K145" s="201">
        <f t="shared" si="69"/>
        <v>0</v>
      </c>
      <c r="L145" s="201">
        <f t="shared" si="69"/>
        <v>0</v>
      </c>
      <c r="M145" s="201">
        <f t="shared" si="69"/>
        <v>0</v>
      </c>
      <c r="N145" s="201">
        <f t="shared" si="69"/>
        <v>0</v>
      </c>
      <c r="O145" s="201">
        <f t="shared" si="69"/>
        <v>0</v>
      </c>
      <c r="P145" s="201">
        <f t="shared" si="69"/>
        <v>0</v>
      </c>
      <c r="Q145" s="201">
        <f t="shared" si="69"/>
        <v>0</v>
      </c>
      <c r="R145" s="201">
        <f t="shared" si="69"/>
        <v>0</v>
      </c>
      <c r="S145" s="201">
        <f t="shared" si="69"/>
        <v>0</v>
      </c>
      <c r="T145" s="201">
        <f t="shared" si="69"/>
        <v>0</v>
      </c>
      <c r="U145" s="201">
        <f t="shared" si="69"/>
        <v>0</v>
      </c>
      <c r="V145" s="201">
        <f t="shared" si="69"/>
        <v>0</v>
      </c>
      <c r="W145" s="201">
        <f t="shared" si="69"/>
        <v>0</v>
      </c>
      <c r="X145" s="201">
        <f t="shared" si="69"/>
        <v>0</v>
      </c>
      <c r="Y145" s="201">
        <f t="shared" si="69"/>
        <v>0</v>
      </c>
      <c r="Z145" s="201">
        <f t="shared" si="69"/>
        <v>0</v>
      </c>
      <c r="AA145" s="201">
        <f t="shared" si="69"/>
        <v>0</v>
      </c>
      <c r="AB145" s="201">
        <f t="shared" si="69"/>
        <v>0</v>
      </c>
      <c r="AC145" s="201">
        <f t="shared" si="69"/>
        <v>0</v>
      </c>
      <c r="AD145" s="201">
        <f t="shared" si="69"/>
        <v>0</v>
      </c>
      <c r="AE145" s="201">
        <f t="shared" si="69"/>
        <v>0</v>
      </c>
      <c r="AF145" s="201">
        <f t="shared" si="69"/>
        <v>0</v>
      </c>
      <c r="AG145" s="201">
        <f t="shared" si="69"/>
        <v>0</v>
      </c>
      <c r="AH145" s="201">
        <f t="shared" si="69"/>
        <v>0</v>
      </c>
      <c r="AI145" s="201">
        <f t="shared" si="69"/>
        <v>0</v>
      </c>
      <c r="AJ145" s="201">
        <f t="shared" si="69"/>
        <v>0</v>
      </c>
      <c r="AK145" s="201">
        <f t="shared" si="69"/>
        <v>0</v>
      </c>
      <c r="AL145" s="201">
        <f t="shared" si="69"/>
        <v>0</v>
      </c>
      <c r="AM145" s="201">
        <f t="shared" si="69"/>
        <v>0</v>
      </c>
      <c r="AN145" s="201">
        <f t="shared" si="69"/>
        <v>0</v>
      </c>
      <c r="AO145" s="201">
        <f t="shared" si="69"/>
        <v>0</v>
      </c>
      <c r="AP145" s="201">
        <f t="shared" si="69"/>
        <v>0</v>
      </c>
    </row>
    <row r="146" spans="1:42" s="17" customFormat="1" x14ac:dyDescent="0.2">
      <c r="A146" s="128" t="str">
        <f>Inputs!A103</f>
        <v>Investment Based Incentive (IBI)</v>
      </c>
      <c r="B146" s="218"/>
    </row>
    <row r="147" spans="1:42" s="17" customFormat="1" x14ac:dyDescent="0.2">
      <c r="A147" s="130" t="str">
        <f>Inputs!A104</f>
        <v>As fixed amount</v>
      </c>
      <c r="B147" s="218"/>
    </row>
    <row r="148" spans="1:42" s="218" customFormat="1" x14ac:dyDescent="0.2">
      <c r="A148" s="117" t="s">
        <v>4</v>
      </c>
      <c r="C148" s="201">
        <f>IF(ibi_fed_amount_tax_sta="Yes",C499,0)</f>
        <v>0</v>
      </c>
    </row>
    <row r="149" spans="1:42" s="218" customFormat="1" x14ac:dyDescent="0.2">
      <c r="A149" s="117" t="s">
        <v>5</v>
      </c>
      <c r="C149" s="201">
        <f>IF(ibi_sta_amount_tax_sta="Yes",C500,0)</f>
        <v>0</v>
      </c>
    </row>
    <row r="150" spans="1:42" s="218" customFormat="1" x14ac:dyDescent="0.2">
      <c r="A150" s="117" t="s">
        <v>235</v>
      </c>
      <c r="C150" s="201">
        <f>IF(ibi_uti_amount_tax_sta="Yes",C501,0)</f>
        <v>0</v>
      </c>
    </row>
    <row r="151" spans="1:42" s="132" customFormat="1" x14ac:dyDescent="0.2">
      <c r="A151" s="117" t="s">
        <v>236</v>
      </c>
      <c r="C151" s="176">
        <f>IF(ibi_oth_amount_tax_sta="Yes",C502,0)</f>
        <v>0</v>
      </c>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c r="AA151" s="217"/>
      <c r="AB151" s="217"/>
      <c r="AC151" s="217"/>
      <c r="AD151" s="217"/>
      <c r="AE151" s="217"/>
      <c r="AF151" s="217"/>
      <c r="AG151" s="217"/>
      <c r="AH151" s="217"/>
      <c r="AI151" s="217"/>
      <c r="AJ151" s="217"/>
      <c r="AK151" s="217"/>
      <c r="AL151" s="217"/>
      <c r="AM151" s="217"/>
      <c r="AN151" s="217"/>
      <c r="AO151" s="217"/>
      <c r="AP151" s="217"/>
    </row>
    <row r="152" spans="1:42" s="132" customFormat="1" x14ac:dyDescent="0.2">
      <c r="A152" s="117" t="s">
        <v>15</v>
      </c>
      <c r="C152" s="202">
        <f>SUM(C148:C151)</f>
        <v>0</v>
      </c>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c r="AA152" s="217"/>
      <c r="AB152" s="217"/>
      <c r="AC152" s="217"/>
      <c r="AD152" s="217"/>
      <c r="AE152" s="217"/>
      <c r="AF152" s="217"/>
      <c r="AG152" s="217"/>
      <c r="AH152" s="217"/>
      <c r="AI152" s="217"/>
      <c r="AJ152" s="217"/>
      <c r="AK152" s="217"/>
      <c r="AL152" s="217"/>
      <c r="AM152" s="217"/>
      <c r="AN152" s="217"/>
      <c r="AO152" s="217"/>
      <c r="AP152" s="217"/>
    </row>
    <row r="153" spans="1:42" s="132" customFormat="1" x14ac:dyDescent="0.2">
      <c r="A153" s="130" t="str">
        <f>Inputs!A109</f>
        <v>As percentage</v>
      </c>
      <c r="C153" s="29"/>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c r="AA153" s="217"/>
      <c r="AB153" s="217"/>
      <c r="AC153" s="217"/>
      <c r="AD153" s="217"/>
      <c r="AE153" s="217"/>
      <c r="AF153" s="217"/>
      <c r="AG153" s="217"/>
      <c r="AH153" s="217"/>
      <c r="AI153" s="217"/>
      <c r="AJ153" s="217"/>
      <c r="AK153" s="217"/>
      <c r="AL153" s="217"/>
      <c r="AM153" s="217"/>
      <c r="AN153" s="217"/>
      <c r="AO153" s="217"/>
      <c r="AP153" s="217"/>
    </row>
    <row r="154" spans="1:42" s="132" customFormat="1" x14ac:dyDescent="0.2">
      <c r="A154" s="117" t="s">
        <v>4</v>
      </c>
      <c r="C154" s="201">
        <f>IF(ibi_fed_percent_tax_sta="Yes",C505,0)</f>
        <v>0</v>
      </c>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c r="AA154" s="217"/>
      <c r="AB154" s="217"/>
      <c r="AC154" s="217"/>
      <c r="AD154" s="217"/>
      <c r="AE154" s="217"/>
      <c r="AF154" s="217"/>
      <c r="AG154" s="217"/>
      <c r="AH154" s="217"/>
      <c r="AI154" s="217"/>
      <c r="AJ154" s="217"/>
      <c r="AK154" s="217"/>
      <c r="AL154" s="217"/>
      <c r="AM154" s="217"/>
      <c r="AN154" s="217"/>
      <c r="AO154" s="217"/>
      <c r="AP154" s="217"/>
    </row>
    <row r="155" spans="1:42" s="132" customFormat="1" x14ac:dyDescent="0.2">
      <c r="A155" s="117" t="s">
        <v>5</v>
      </c>
      <c r="C155" s="201">
        <f>IF(ibi_fed_percent_tax_sta="Yes",C506,0)</f>
        <v>0</v>
      </c>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c r="AA155" s="217"/>
      <c r="AB155" s="217"/>
      <c r="AC155" s="217"/>
      <c r="AD155" s="217"/>
      <c r="AE155" s="217"/>
      <c r="AF155" s="217"/>
      <c r="AG155" s="217"/>
      <c r="AH155" s="217"/>
      <c r="AI155" s="217"/>
      <c r="AJ155" s="217"/>
      <c r="AK155" s="217"/>
      <c r="AL155" s="217"/>
      <c r="AM155" s="217"/>
      <c r="AN155" s="217"/>
      <c r="AO155" s="217"/>
      <c r="AP155" s="217"/>
    </row>
    <row r="156" spans="1:42" s="132" customFormat="1" x14ac:dyDescent="0.2">
      <c r="A156" s="117" t="s">
        <v>235</v>
      </c>
      <c r="C156" s="201">
        <f>IF(ibi_fed_percent_tax_sta="Yes",C507,0)</f>
        <v>0</v>
      </c>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c r="AA156" s="217"/>
      <c r="AB156" s="217"/>
      <c r="AC156" s="217"/>
      <c r="AD156" s="217"/>
      <c r="AE156" s="217"/>
      <c r="AF156" s="217"/>
      <c r="AG156" s="217"/>
      <c r="AH156" s="217"/>
      <c r="AI156" s="217"/>
      <c r="AJ156" s="217"/>
      <c r="AK156" s="217"/>
      <c r="AL156" s="217"/>
      <c r="AM156" s="217"/>
      <c r="AN156" s="217"/>
      <c r="AO156" s="217"/>
      <c r="AP156" s="217"/>
    </row>
    <row r="157" spans="1:42" s="132" customFormat="1" x14ac:dyDescent="0.2">
      <c r="A157" s="117" t="s">
        <v>236</v>
      </c>
      <c r="C157" s="176">
        <f>IF(ibi_fed_percent_tax_sta="Yes",C508,0)</f>
        <v>0</v>
      </c>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c r="AA157" s="217"/>
      <c r="AB157" s="217"/>
      <c r="AC157" s="217"/>
      <c r="AD157" s="217"/>
      <c r="AE157" s="217"/>
      <c r="AF157" s="217"/>
      <c r="AG157" s="217"/>
      <c r="AH157" s="217"/>
      <c r="AI157" s="217"/>
      <c r="AJ157" s="217"/>
      <c r="AK157" s="217"/>
      <c r="AL157" s="217"/>
      <c r="AM157" s="217"/>
      <c r="AN157" s="217"/>
      <c r="AO157" s="217"/>
      <c r="AP157" s="217"/>
    </row>
    <row r="158" spans="1:42" s="132" customFormat="1" x14ac:dyDescent="0.2">
      <c r="A158" s="117" t="s">
        <v>15</v>
      </c>
      <c r="C158" s="202">
        <f>SUM(C154:C157)</f>
        <v>0</v>
      </c>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c r="AA158" s="217"/>
      <c r="AB158" s="217"/>
      <c r="AC158" s="217"/>
      <c r="AD158" s="217"/>
      <c r="AE158" s="217"/>
      <c r="AF158" s="217"/>
      <c r="AG158" s="217"/>
      <c r="AH158" s="217"/>
      <c r="AI158" s="217"/>
      <c r="AJ158" s="217"/>
      <c r="AK158" s="217"/>
      <c r="AL158" s="217"/>
      <c r="AM158" s="217"/>
      <c r="AN158" s="217"/>
      <c r="AO158" s="217"/>
      <c r="AP158" s="217"/>
    </row>
    <row r="159" spans="1:42" s="132" customFormat="1" x14ac:dyDescent="0.2">
      <c r="A159" s="128" t="str">
        <f>Inputs!A114</f>
        <v>Capacity Based Incentive (CBI)</v>
      </c>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c r="AA159" s="217"/>
      <c r="AB159" s="217"/>
      <c r="AC159" s="217"/>
      <c r="AD159" s="217"/>
      <c r="AE159" s="217"/>
      <c r="AF159" s="217"/>
      <c r="AG159" s="217"/>
      <c r="AH159" s="217"/>
      <c r="AI159" s="217"/>
      <c r="AJ159" s="217"/>
      <c r="AK159" s="217"/>
      <c r="AL159" s="217"/>
      <c r="AM159" s="217"/>
      <c r="AN159" s="217"/>
      <c r="AO159" s="217"/>
      <c r="AP159" s="217"/>
    </row>
    <row r="160" spans="1:42" s="132" customFormat="1" x14ac:dyDescent="0.2">
      <c r="A160" s="130" t="s">
        <v>4</v>
      </c>
      <c r="C160" s="175">
        <f>IF(cbi_fed_tax_sta="Yes",C512,0)</f>
        <v>0</v>
      </c>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c r="AA160" s="217"/>
      <c r="AB160" s="217"/>
      <c r="AC160" s="217"/>
      <c r="AD160" s="217"/>
      <c r="AE160" s="217"/>
      <c r="AF160" s="217"/>
      <c r="AG160" s="217"/>
      <c r="AH160" s="217"/>
      <c r="AI160" s="217"/>
      <c r="AJ160" s="217"/>
      <c r="AK160" s="217"/>
      <c r="AL160" s="217"/>
      <c r="AM160" s="217"/>
      <c r="AN160" s="217"/>
      <c r="AO160" s="217"/>
      <c r="AP160" s="217"/>
    </row>
    <row r="161" spans="1:42" s="132" customFormat="1" x14ac:dyDescent="0.2">
      <c r="A161" s="130" t="s">
        <v>5</v>
      </c>
      <c r="C161" s="175">
        <f>IF(cbi_fed_tax_sta="Yes",C513,0)</f>
        <v>0</v>
      </c>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c r="AA161" s="217"/>
      <c r="AB161" s="217"/>
      <c r="AC161" s="217"/>
      <c r="AD161" s="217"/>
      <c r="AE161" s="217"/>
      <c r="AF161" s="217"/>
      <c r="AG161" s="217"/>
      <c r="AH161" s="217"/>
      <c r="AI161" s="217"/>
      <c r="AJ161" s="217"/>
      <c r="AK161" s="217"/>
      <c r="AL161" s="217"/>
      <c r="AM161" s="217"/>
      <c r="AN161" s="217"/>
      <c r="AO161" s="217"/>
      <c r="AP161" s="217"/>
    </row>
    <row r="162" spans="1:42" s="132" customFormat="1" x14ac:dyDescent="0.2">
      <c r="A162" s="130" t="s">
        <v>235</v>
      </c>
      <c r="C162" s="175">
        <f>IF(cbi_fed_tax_sta="Yes",C514,0)</f>
        <v>0</v>
      </c>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c r="AA162" s="217"/>
      <c r="AB162" s="217"/>
      <c r="AC162" s="217"/>
      <c r="AD162" s="217"/>
      <c r="AE162" s="217"/>
      <c r="AF162" s="217"/>
      <c r="AG162" s="217"/>
      <c r="AH162" s="217"/>
      <c r="AI162" s="217"/>
      <c r="AJ162" s="217"/>
      <c r="AK162" s="217"/>
      <c r="AL162" s="217"/>
      <c r="AM162" s="217"/>
      <c r="AN162" s="217"/>
      <c r="AO162" s="217"/>
      <c r="AP162" s="217"/>
    </row>
    <row r="163" spans="1:42" s="132" customFormat="1" x14ac:dyDescent="0.2">
      <c r="A163" s="130" t="s">
        <v>236</v>
      </c>
      <c r="C163" s="176">
        <f>IF(cbi_fed_tax_sta="Yes",C515,0)</f>
        <v>0</v>
      </c>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c r="AA163" s="217"/>
      <c r="AB163" s="217"/>
      <c r="AC163" s="217"/>
      <c r="AD163" s="217"/>
      <c r="AE163" s="217"/>
      <c r="AF163" s="217"/>
      <c r="AG163" s="217"/>
      <c r="AH163" s="217"/>
      <c r="AI163" s="217"/>
      <c r="AJ163" s="217"/>
      <c r="AK163" s="217"/>
      <c r="AL163" s="217"/>
      <c r="AM163" s="217"/>
      <c r="AN163" s="217"/>
      <c r="AO163" s="217"/>
      <c r="AP163" s="217"/>
    </row>
    <row r="164" spans="1:42" s="132" customFormat="1" x14ac:dyDescent="0.2">
      <c r="A164" s="130" t="s">
        <v>15</v>
      </c>
      <c r="C164" s="202">
        <f>SUM(C160:C163)</f>
        <v>0</v>
      </c>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c r="AA164" s="217"/>
      <c r="AB164" s="217"/>
      <c r="AC164" s="217"/>
      <c r="AD164" s="217"/>
      <c r="AE164" s="217"/>
      <c r="AF164" s="217"/>
      <c r="AG164" s="217"/>
      <c r="AH164" s="217"/>
      <c r="AI164" s="217"/>
      <c r="AJ164" s="217"/>
      <c r="AK164" s="217"/>
      <c r="AL164" s="217"/>
      <c r="AM164" s="217"/>
      <c r="AN164" s="217"/>
      <c r="AO164" s="217"/>
      <c r="AP164" s="217"/>
    </row>
    <row r="165" spans="1:42" s="132" customFormat="1" x14ac:dyDescent="0.2">
      <c r="A165" s="128" t="str">
        <f>Inputs!A119</f>
        <v>Production Based Incentive (PBI)</v>
      </c>
      <c r="C165" s="29"/>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c r="AA165" s="217"/>
      <c r="AB165" s="217"/>
      <c r="AC165" s="217"/>
      <c r="AD165" s="217"/>
      <c r="AE165" s="217"/>
      <c r="AF165" s="217"/>
      <c r="AG165" s="217"/>
      <c r="AH165" s="217"/>
      <c r="AI165" s="217"/>
      <c r="AJ165" s="217"/>
      <c r="AK165" s="217"/>
      <c r="AL165" s="217"/>
      <c r="AM165" s="217"/>
      <c r="AN165" s="217"/>
      <c r="AO165" s="217"/>
      <c r="AP165" s="217"/>
    </row>
    <row r="166" spans="1:42" x14ac:dyDescent="0.2">
      <c r="A166" s="130" t="s">
        <v>4</v>
      </c>
      <c r="B166" s="132"/>
      <c r="C166" s="175">
        <f t="shared" ref="C166:AP166" si="70">IF(AND(pbi_fed_tax_sta="Yes",pbi_fed_for_ds="No"),C522,0)</f>
        <v>0</v>
      </c>
      <c r="D166" s="175">
        <f t="shared" si="70"/>
        <v>0</v>
      </c>
      <c r="E166" s="175">
        <f t="shared" si="70"/>
        <v>0</v>
      </c>
      <c r="F166" s="175">
        <f t="shared" si="70"/>
        <v>0</v>
      </c>
      <c r="G166" s="175">
        <f t="shared" si="70"/>
        <v>0</v>
      </c>
      <c r="H166" s="175">
        <f t="shared" si="70"/>
        <v>0</v>
      </c>
      <c r="I166" s="175">
        <f t="shared" si="70"/>
        <v>0</v>
      </c>
      <c r="J166" s="175">
        <f t="shared" si="70"/>
        <v>0</v>
      </c>
      <c r="K166" s="175">
        <f t="shared" si="70"/>
        <v>0</v>
      </c>
      <c r="L166" s="175">
        <f t="shared" si="70"/>
        <v>0</v>
      </c>
      <c r="M166" s="175">
        <f t="shared" si="70"/>
        <v>0</v>
      </c>
      <c r="N166" s="175">
        <f t="shared" si="70"/>
        <v>0</v>
      </c>
      <c r="O166" s="175">
        <f t="shared" si="70"/>
        <v>0</v>
      </c>
      <c r="P166" s="175">
        <f t="shared" si="70"/>
        <v>0</v>
      </c>
      <c r="Q166" s="175">
        <f t="shared" si="70"/>
        <v>0</v>
      </c>
      <c r="R166" s="175">
        <f t="shared" si="70"/>
        <v>0</v>
      </c>
      <c r="S166" s="175">
        <f t="shared" si="70"/>
        <v>0</v>
      </c>
      <c r="T166" s="175">
        <f t="shared" si="70"/>
        <v>0</v>
      </c>
      <c r="U166" s="175">
        <f t="shared" si="70"/>
        <v>0</v>
      </c>
      <c r="V166" s="175">
        <f t="shared" si="70"/>
        <v>0</v>
      </c>
      <c r="W166" s="175">
        <f t="shared" si="70"/>
        <v>0</v>
      </c>
      <c r="X166" s="175">
        <f t="shared" si="70"/>
        <v>0</v>
      </c>
      <c r="Y166" s="175">
        <f t="shared" si="70"/>
        <v>0</v>
      </c>
      <c r="Z166" s="175">
        <f t="shared" si="70"/>
        <v>0</v>
      </c>
      <c r="AA166" s="175">
        <f t="shared" si="70"/>
        <v>0</v>
      </c>
      <c r="AB166" s="175">
        <f t="shared" si="70"/>
        <v>0</v>
      </c>
      <c r="AC166" s="175">
        <f t="shared" si="70"/>
        <v>0</v>
      </c>
      <c r="AD166" s="175">
        <f t="shared" si="70"/>
        <v>0</v>
      </c>
      <c r="AE166" s="175">
        <f t="shared" si="70"/>
        <v>0</v>
      </c>
      <c r="AF166" s="175">
        <f t="shared" si="70"/>
        <v>0</v>
      </c>
      <c r="AG166" s="175">
        <f t="shared" si="70"/>
        <v>0</v>
      </c>
      <c r="AH166" s="175">
        <f t="shared" si="70"/>
        <v>0</v>
      </c>
      <c r="AI166" s="175">
        <f t="shared" si="70"/>
        <v>0</v>
      </c>
      <c r="AJ166" s="175">
        <f t="shared" si="70"/>
        <v>0</v>
      </c>
      <c r="AK166" s="175">
        <f t="shared" si="70"/>
        <v>0</v>
      </c>
      <c r="AL166" s="175">
        <f t="shared" si="70"/>
        <v>0</v>
      </c>
      <c r="AM166" s="175">
        <f t="shared" si="70"/>
        <v>0</v>
      </c>
      <c r="AN166" s="175">
        <f t="shared" si="70"/>
        <v>0</v>
      </c>
      <c r="AO166" s="175">
        <f t="shared" si="70"/>
        <v>0</v>
      </c>
      <c r="AP166" s="175">
        <f t="shared" si="70"/>
        <v>0</v>
      </c>
    </row>
    <row r="167" spans="1:42" x14ac:dyDescent="0.2">
      <c r="A167" s="130" t="s">
        <v>5</v>
      </c>
      <c r="B167" s="132"/>
      <c r="C167" s="175">
        <f t="shared" ref="C167:AP167" si="71">IF(AND(pbi_sta_tax_sta="Yes",pbi_sta_for_ds="No"),C526,0)</f>
        <v>0</v>
      </c>
      <c r="D167" s="175">
        <f t="shared" si="71"/>
        <v>0</v>
      </c>
      <c r="E167" s="175">
        <f t="shared" si="71"/>
        <v>0</v>
      </c>
      <c r="F167" s="175">
        <f t="shared" si="71"/>
        <v>0</v>
      </c>
      <c r="G167" s="175">
        <f t="shared" si="71"/>
        <v>0</v>
      </c>
      <c r="H167" s="175">
        <f t="shared" si="71"/>
        <v>0</v>
      </c>
      <c r="I167" s="175">
        <f t="shared" si="71"/>
        <v>0</v>
      </c>
      <c r="J167" s="175">
        <f t="shared" si="71"/>
        <v>0</v>
      </c>
      <c r="K167" s="175">
        <f t="shared" si="71"/>
        <v>0</v>
      </c>
      <c r="L167" s="175">
        <f t="shared" si="71"/>
        <v>0</v>
      </c>
      <c r="M167" s="175">
        <f t="shared" si="71"/>
        <v>0</v>
      </c>
      <c r="N167" s="175">
        <f t="shared" si="71"/>
        <v>0</v>
      </c>
      <c r="O167" s="175">
        <f t="shared" si="71"/>
        <v>0</v>
      </c>
      <c r="P167" s="175">
        <f t="shared" si="71"/>
        <v>0</v>
      </c>
      <c r="Q167" s="175">
        <f t="shared" si="71"/>
        <v>0</v>
      </c>
      <c r="R167" s="175">
        <f t="shared" si="71"/>
        <v>0</v>
      </c>
      <c r="S167" s="175">
        <f t="shared" si="71"/>
        <v>0</v>
      </c>
      <c r="T167" s="175">
        <f t="shared" si="71"/>
        <v>0</v>
      </c>
      <c r="U167" s="175">
        <f t="shared" si="71"/>
        <v>0</v>
      </c>
      <c r="V167" s="175">
        <f t="shared" si="71"/>
        <v>0</v>
      </c>
      <c r="W167" s="175">
        <f t="shared" si="71"/>
        <v>0</v>
      </c>
      <c r="X167" s="175">
        <f t="shared" si="71"/>
        <v>0</v>
      </c>
      <c r="Y167" s="175">
        <f t="shared" si="71"/>
        <v>0</v>
      </c>
      <c r="Z167" s="175">
        <f t="shared" si="71"/>
        <v>0</v>
      </c>
      <c r="AA167" s="175">
        <f t="shared" si="71"/>
        <v>0</v>
      </c>
      <c r="AB167" s="175">
        <f t="shared" si="71"/>
        <v>0</v>
      </c>
      <c r="AC167" s="175">
        <f t="shared" si="71"/>
        <v>0</v>
      </c>
      <c r="AD167" s="175">
        <f t="shared" si="71"/>
        <v>0</v>
      </c>
      <c r="AE167" s="175">
        <f t="shared" si="71"/>
        <v>0</v>
      </c>
      <c r="AF167" s="175">
        <f t="shared" si="71"/>
        <v>0</v>
      </c>
      <c r="AG167" s="175">
        <f t="shared" si="71"/>
        <v>0</v>
      </c>
      <c r="AH167" s="175">
        <f t="shared" si="71"/>
        <v>0</v>
      </c>
      <c r="AI167" s="175">
        <f t="shared" si="71"/>
        <v>0</v>
      </c>
      <c r="AJ167" s="175">
        <f t="shared" si="71"/>
        <v>0</v>
      </c>
      <c r="AK167" s="175">
        <f t="shared" si="71"/>
        <v>0</v>
      </c>
      <c r="AL167" s="175">
        <f t="shared" si="71"/>
        <v>0</v>
      </c>
      <c r="AM167" s="175">
        <f t="shared" si="71"/>
        <v>0</v>
      </c>
      <c r="AN167" s="175">
        <f t="shared" si="71"/>
        <v>0</v>
      </c>
      <c r="AO167" s="175">
        <f t="shared" si="71"/>
        <v>0</v>
      </c>
      <c r="AP167" s="175">
        <f t="shared" si="71"/>
        <v>0</v>
      </c>
    </row>
    <row r="168" spans="1:42" x14ac:dyDescent="0.2">
      <c r="A168" s="130" t="s">
        <v>235</v>
      </c>
      <c r="B168" s="132"/>
      <c r="C168" s="175">
        <f t="shared" ref="C168:AP168" si="72">IF(AND(pbi_uti_tax_sta="Yes",pbi_uti_for_ds="No"),C530,0)</f>
        <v>0</v>
      </c>
      <c r="D168" s="175">
        <f t="shared" si="72"/>
        <v>0</v>
      </c>
      <c r="E168" s="175">
        <f t="shared" si="72"/>
        <v>0</v>
      </c>
      <c r="F168" s="175">
        <f t="shared" si="72"/>
        <v>0</v>
      </c>
      <c r="G168" s="175">
        <f t="shared" si="72"/>
        <v>0</v>
      </c>
      <c r="H168" s="175">
        <f t="shared" si="72"/>
        <v>0</v>
      </c>
      <c r="I168" s="175">
        <f t="shared" si="72"/>
        <v>0</v>
      </c>
      <c r="J168" s="175">
        <f t="shared" si="72"/>
        <v>0</v>
      </c>
      <c r="K168" s="175">
        <f t="shared" si="72"/>
        <v>0</v>
      </c>
      <c r="L168" s="175">
        <f t="shared" si="72"/>
        <v>0</v>
      </c>
      <c r="M168" s="175">
        <f t="shared" si="72"/>
        <v>0</v>
      </c>
      <c r="N168" s="175">
        <f t="shared" si="72"/>
        <v>0</v>
      </c>
      <c r="O168" s="175">
        <f t="shared" si="72"/>
        <v>0</v>
      </c>
      <c r="P168" s="175">
        <f t="shared" si="72"/>
        <v>0</v>
      </c>
      <c r="Q168" s="175">
        <f t="shared" si="72"/>
        <v>0</v>
      </c>
      <c r="R168" s="175">
        <f t="shared" si="72"/>
        <v>0</v>
      </c>
      <c r="S168" s="175">
        <f t="shared" si="72"/>
        <v>0</v>
      </c>
      <c r="T168" s="175">
        <f t="shared" si="72"/>
        <v>0</v>
      </c>
      <c r="U168" s="175">
        <f t="shared" si="72"/>
        <v>0</v>
      </c>
      <c r="V168" s="175">
        <f t="shared" si="72"/>
        <v>0</v>
      </c>
      <c r="W168" s="175">
        <f t="shared" si="72"/>
        <v>0</v>
      </c>
      <c r="X168" s="175">
        <f t="shared" si="72"/>
        <v>0</v>
      </c>
      <c r="Y168" s="175">
        <f t="shared" si="72"/>
        <v>0</v>
      </c>
      <c r="Z168" s="175">
        <f t="shared" si="72"/>
        <v>0</v>
      </c>
      <c r="AA168" s="175">
        <f t="shared" si="72"/>
        <v>0</v>
      </c>
      <c r="AB168" s="175">
        <f t="shared" si="72"/>
        <v>0</v>
      </c>
      <c r="AC168" s="175">
        <f t="shared" si="72"/>
        <v>0</v>
      </c>
      <c r="AD168" s="175">
        <f t="shared" si="72"/>
        <v>0</v>
      </c>
      <c r="AE168" s="175">
        <f t="shared" si="72"/>
        <v>0</v>
      </c>
      <c r="AF168" s="175">
        <f t="shared" si="72"/>
        <v>0</v>
      </c>
      <c r="AG168" s="175">
        <f t="shared" si="72"/>
        <v>0</v>
      </c>
      <c r="AH168" s="175">
        <f t="shared" si="72"/>
        <v>0</v>
      </c>
      <c r="AI168" s="175">
        <f t="shared" si="72"/>
        <v>0</v>
      </c>
      <c r="AJ168" s="175">
        <f t="shared" si="72"/>
        <v>0</v>
      </c>
      <c r="AK168" s="175">
        <f t="shared" si="72"/>
        <v>0</v>
      </c>
      <c r="AL168" s="175">
        <f t="shared" si="72"/>
        <v>0</v>
      </c>
      <c r="AM168" s="175">
        <f t="shared" si="72"/>
        <v>0</v>
      </c>
      <c r="AN168" s="175">
        <f t="shared" si="72"/>
        <v>0</v>
      </c>
      <c r="AO168" s="175">
        <f t="shared" si="72"/>
        <v>0</v>
      </c>
      <c r="AP168" s="175">
        <f t="shared" si="72"/>
        <v>0</v>
      </c>
    </row>
    <row r="169" spans="1:42" x14ac:dyDescent="0.2">
      <c r="A169" s="130" t="s">
        <v>236</v>
      </c>
      <c r="B169" s="132"/>
      <c r="C169" s="176">
        <f t="shared" ref="C169:AP169" si="73">IF(AND(pbi_oth_tax_sta="Yes",pbi_oth_for_ds="No"),C534,0)</f>
        <v>0</v>
      </c>
      <c r="D169" s="176">
        <f t="shared" si="73"/>
        <v>0</v>
      </c>
      <c r="E169" s="176">
        <f t="shared" si="73"/>
        <v>0</v>
      </c>
      <c r="F169" s="176">
        <f t="shared" si="73"/>
        <v>0</v>
      </c>
      <c r="G169" s="176">
        <f t="shared" si="73"/>
        <v>0</v>
      </c>
      <c r="H169" s="176">
        <f t="shared" si="73"/>
        <v>0</v>
      </c>
      <c r="I169" s="176">
        <f t="shared" si="73"/>
        <v>0</v>
      </c>
      <c r="J169" s="176">
        <f t="shared" si="73"/>
        <v>0</v>
      </c>
      <c r="K169" s="176">
        <f t="shared" si="73"/>
        <v>0</v>
      </c>
      <c r="L169" s="176">
        <f t="shared" si="73"/>
        <v>0</v>
      </c>
      <c r="M169" s="176">
        <f t="shared" si="73"/>
        <v>0</v>
      </c>
      <c r="N169" s="176">
        <f t="shared" si="73"/>
        <v>0</v>
      </c>
      <c r="O169" s="176">
        <f t="shared" si="73"/>
        <v>0</v>
      </c>
      <c r="P169" s="176">
        <f t="shared" si="73"/>
        <v>0</v>
      </c>
      <c r="Q169" s="176">
        <f t="shared" si="73"/>
        <v>0</v>
      </c>
      <c r="R169" s="176">
        <f t="shared" si="73"/>
        <v>0</v>
      </c>
      <c r="S169" s="176">
        <f t="shared" si="73"/>
        <v>0</v>
      </c>
      <c r="T169" s="176">
        <f t="shared" si="73"/>
        <v>0</v>
      </c>
      <c r="U169" s="176">
        <f t="shared" si="73"/>
        <v>0</v>
      </c>
      <c r="V169" s="176">
        <f t="shared" si="73"/>
        <v>0</v>
      </c>
      <c r="W169" s="176">
        <f t="shared" si="73"/>
        <v>0</v>
      </c>
      <c r="X169" s="176">
        <f t="shared" si="73"/>
        <v>0</v>
      </c>
      <c r="Y169" s="176">
        <f t="shared" si="73"/>
        <v>0</v>
      </c>
      <c r="Z169" s="176">
        <f t="shared" si="73"/>
        <v>0</v>
      </c>
      <c r="AA169" s="176">
        <f t="shared" si="73"/>
        <v>0</v>
      </c>
      <c r="AB169" s="176">
        <f t="shared" si="73"/>
        <v>0</v>
      </c>
      <c r="AC169" s="176">
        <f t="shared" si="73"/>
        <v>0</v>
      </c>
      <c r="AD169" s="176">
        <f t="shared" si="73"/>
        <v>0</v>
      </c>
      <c r="AE169" s="176">
        <f t="shared" si="73"/>
        <v>0</v>
      </c>
      <c r="AF169" s="176">
        <f t="shared" si="73"/>
        <v>0</v>
      </c>
      <c r="AG169" s="176">
        <f t="shared" si="73"/>
        <v>0</v>
      </c>
      <c r="AH169" s="176">
        <f t="shared" si="73"/>
        <v>0</v>
      </c>
      <c r="AI169" s="176">
        <f t="shared" si="73"/>
        <v>0</v>
      </c>
      <c r="AJ169" s="176">
        <f t="shared" si="73"/>
        <v>0</v>
      </c>
      <c r="AK169" s="176">
        <f t="shared" si="73"/>
        <v>0</v>
      </c>
      <c r="AL169" s="176">
        <f t="shared" si="73"/>
        <v>0</v>
      </c>
      <c r="AM169" s="176">
        <f t="shared" si="73"/>
        <v>0</v>
      </c>
      <c r="AN169" s="176">
        <f t="shared" si="73"/>
        <v>0</v>
      </c>
      <c r="AO169" s="176">
        <f t="shared" si="73"/>
        <v>0</v>
      </c>
      <c r="AP169" s="176">
        <f t="shared" si="73"/>
        <v>0</v>
      </c>
    </row>
    <row r="170" spans="1:42" x14ac:dyDescent="0.2">
      <c r="A170" s="130" t="s">
        <v>15</v>
      </c>
      <c r="B170" s="132"/>
      <c r="C170" s="206">
        <f>SUM(C166:C169)</f>
        <v>0</v>
      </c>
      <c r="D170" s="206">
        <f t="shared" ref="D170:AL170" si="74">SUM(D166:D169)</f>
        <v>0</v>
      </c>
      <c r="E170" s="206">
        <f t="shared" si="74"/>
        <v>0</v>
      </c>
      <c r="F170" s="206">
        <f t="shared" si="74"/>
        <v>0</v>
      </c>
      <c r="G170" s="206">
        <f t="shared" si="74"/>
        <v>0</v>
      </c>
      <c r="H170" s="206">
        <f t="shared" si="74"/>
        <v>0</v>
      </c>
      <c r="I170" s="206">
        <f t="shared" si="74"/>
        <v>0</v>
      </c>
      <c r="J170" s="206">
        <f t="shared" si="74"/>
        <v>0</v>
      </c>
      <c r="K170" s="206">
        <f t="shared" si="74"/>
        <v>0</v>
      </c>
      <c r="L170" s="206">
        <f t="shared" si="74"/>
        <v>0</v>
      </c>
      <c r="M170" s="206">
        <f t="shared" si="74"/>
        <v>0</v>
      </c>
      <c r="N170" s="206">
        <f t="shared" si="74"/>
        <v>0</v>
      </c>
      <c r="O170" s="206">
        <f t="shared" si="74"/>
        <v>0</v>
      </c>
      <c r="P170" s="206">
        <f t="shared" si="74"/>
        <v>0</v>
      </c>
      <c r="Q170" s="206">
        <f t="shared" si="74"/>
        <v>0</v>
      </c>
      <c r="R170" s="206">
        <f t="shared" si="74"/>
        <v>0</v>
      </c>
      <c r="S170" s="206">
        <f t="shared" si="74"/>
        <v>0</v>
      </c>
      <c r="T170" s="206">
        <f t="shared" si="74"/>
        <v>0</v>
      </c>
      <c r="U170" s="206">
        <f t="shared" si="74"/>
        <v>0</v>
      </c>
      <c r="V170" s="206">
        <f t="shared" si="74"/>
        <v>0</v>
      </c>
      <c r="W170" s="206">
        <f t="shared" si="74"/>
        <v>0</v>
      </c>
      <c r="X170" s="206">
        <f t="shared" si="74"/>
        <v>0</v>
      </c>
      <c r="Y170" s="206">
        <f t="shared" si="74"/>
        <v>0</v>
      </c>
      <c r="Z170" s="206">
        <f t="shared" si="74"/>
        <v>0</v>
      </c>
      <c r="AA170" s="206">
        <f t="shared" si="74"/>
        <v>0</v>
      </c>
      <c r="AB170" s="206">
        <f t="shared" si="74"/>
        <v>0</v>
      </c>
      <c r="AC170" s="206">
        <f t="shared" si="74"/>
        <v>0</v>
      </c>
      <c r="AD170" s="206">
        <f t="shared" si="74"/>
        <v>0</v>
      </c>
      <c r="AE170" s="206">
        <f t="shared" si="74"/>
        <v>0</v>
      </c>
      <c r="AF170" s="206">
        <f t="shared" si="74"/>
        <v>0</v>
      </c>
      <c r="AG170" s="206">
        <f t="shared" si="74"/>
        <v>0</v>
      </c>
      <c r="AH170" s="206">
        <f t="shared" si="74"/>
        <v>0</v>
      </c>
      <c r="AI170" s="206">
        <f t="shared" si="74"/>
        <v>0</v>
      </c>
      <c r="AJ170" s="206">
        <f t="shared" si="74"/>
        <v>0</v>
      </c>
      <c r="AK170" s="206">
        <f t="shared" si="74"/>
        <v>0</v>
      </c>
      <c r="AL170" s="206">
        <f t="shared" si="74"/>
        <v>0</v>
      </c>
      <c r="AM170" s="206">
        <f>SUM(AM166:AM169)</f>
        <v>0</v>
      </c>
      <c r="AN170" s="206">
        <f t="shared" ref="AN170:AP170" si="75">SUM(AN166:AN169)</f>
        <v>0</v>
      </c>
      <c r="AO170" s="206">
        <f t="shared" si="75"/>
        <v>0</v>
      </c>
      <c r="AP170" s="206">
        <f t="shared" si="75"/>
        <v>0</v>
      </c>
    </row>
    <row r="171" spans="1:42" x14ac:dyDescent="0.2">
      <c r="A171" s="128" t="s">
        <v>52</v>
      </c>
      <c r="B171" s="132"/>
      <c r="C171" s="202">
        <f>C152+C158+C164+C170</f>
        <v>0</v>
      </c>
      <c r="D171" s="202">
        <f>D152+D158+D164+D170</f>
        <v>0</v>
      </c>
      <c r="E171" s="202">
        <f t="shared" ref="E171:AP171" si="76">E152+E158+E164+E170</f>
        <v>0</v>
      </c>
      <c r="F171" s="202">
        <f t="shared" si="76"/>
        <v>0</v>
      </c>
      <c r="G171" s="202">
        <f t="shared" si="76"/>
        <v>0</v>
      </c>
      <c r="H171" s="202">
        <f t="shared" si="76"/>
        <v>0</v>
      </c>
      <c r="I171" s="202">
        <f t="shared" si="76"/>
        <v>0</v>
      </c>
      <c r="J171" s="202">
        <f t="shared" si="76"/>
        <v>0</v>
      </c>
      <c r="K171" s="202">
        <f t="shared" si="76"/>
        <v>0</v>
      </c>
      <c r="L171" s="202">
        <f t="shared" si="76"/>
        <v>0</v>
      </c>
      <c r="M171" s="202">
        <f t="shared" si="76"/>
        <v>0</v>
      </c>
      <c r="N171" s="202">
        <f t="shared" si="76"/>
        <v>0</v>
      </c>
      <c r="O171" s="202">
        <f t="shared" si="76"/>
        <v>0</v>
      </c>
      <c r="P171" s="202">
        <f t="shared" si="76"/>
        <v>0</v>
      </c>
      <c r="Q171" s="202">
        <f t="shared" si="76"/>
        <v>0</v>
      </c>
      <c r="R171" s="202">
        <f t="shared" si="76"/>
        <v>0</v>
      </c>
      <c r="S171" s="202">
        <f t="shared" si="76"/>
        <v>0</v>
      </c>
      <c r="T171" s="202">
        <f t="shared" si="76"/>
        <v>0</v>
      </c>
      <c r="U171" s="202">
        <f t="shared" si="76"/>
        <v>0</v>
      </c>
      <c r="V171" s="202">
        <f t="shared" si="76"/>
        <v>0</v>
      </c>
      <c r="W171" s="202">
        <f t="shared" si="76"/>
        <v>0</v>
      </c>
      <c r="X171" s="202">
        <f t="shared" si="76"/>
        <v>0</v>
      </c>
      <c r="Y171" s="202">
        <f t="shared" si="76"/>
        <v>0</v>
      </c>
      <c r="Z171" s="202">
        <f t="shared" si="76"/>
        <v>0</v>
      </c>
      <c r="AA171" s="202">
        <f t="shared" si="76"/>
        <v>0</v>
      </c>
      <c r="AB171" s="202">
        <f t="shared" si="76"/>
        <v>0</v>
      </c>
      <c r="AC171" s="202">
        <f t="shared" si="76"/>
        <v>0</v>
      </c>
      <c r="AD171" s="202">
        <f t="shared" si="76"/>
        <v>0</v>
      </c>
      <c r="AE171" s="202">
        <f t="shared" si="76"/>
        <v>0</v>
      </c>
      <c r="AF171" s="202">
        <f t="shared" si="76"/>
        <v>0</v>
      </c>
      <c r="AG171" s="202">
        <f t="shared" si="76"/>
        <v>0</v>
      </c>
      <c r="AH171" s="202">
        <f t="shared" si="76"/>
        <v>0</v>
      </c>
      <c r="AI171" s="202">
        <f t="shared" si="76"/>
        <v>0</v>
      </c>
      <c r="AJ171" s="202">
        <f t="shared" si="76"/>
        <v>0</v>
      </c>
      <c r="AK171" s="202">
        <f t="shared" si="76"/>
        <v>0</v>
      </c>
      <c r="AL171" s="202">
        <f t="shared" si="76"/>
        <v>0</v>
      </c>
      <c r="AM171" s="202">
        <f t="shared" si="76"/>
        <v>0</v>
      </c>
      <c r="AN171" s="202">
        <f t="shared" si="76"/>
        <v>0</v>
      </c>
      <c r="AO171" s="202">
        <f t="shared" si="76"/>
        <v>0</v>
      </c>
      <c r="AP171" s="202">
        <f t="shared" si="76"/>
        <v>0</v>
      </c>
    </row>
    <row r="172" spans="1:42" s="132" customFormat="1" x14ac:dyDescent="0.2">
      <c r="A172" s="130"/>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c r="AA172" s="217"/>
      <c r="AB172" s="217"/>
      <c r="AC172" s="217"/>
      <c r="AD172" s="217"/>
      <c r="AE172" s="217"/>
      <c r="AF172" s="217"/>
      <c r="AG172" s="217"/>
      <c r="AH172" s="217"/>
      <c r="AI172" s="217"/>
      <c r="AJ172" s="217"/>
      <c r="AK172" s="217"/>
      <c r="AL172" s="217"/>
      <c r="AM172" s="217"/>
      <c r="AN172" s="217"/>
      <c r="AO172" s="217"/>
      <c r="AP172" s="217"/>
    </row>
    <row r="173" spans="1:42" x14ac:dyDescent="0.2">
      <c r="A173" s="128" t="s">
        <v>238</v>
      </c>
      <c r="B173" s="132"/>
      <c r="C173" s="227">
        <f>C145+C171</f>
        <v>0</v>
      </c>
      <c r="D173" s="227">
        <f t="shared" ref="D173:AP173" si="77">D145+D171</f>
        <v>0</v>
      </c>
      <c r="E173" s="227">
        <f t="shared" si="77"/>
        <v>0</v>
      </c>
      <c r="F173" s="227">
        <f t="shared" si="77"/>
        <v>0</v>
      </c>
      <c r="G173" s="227">
        <f t="shared" si="77"/>
        <v>0</v>
      </c>
      <c r="H173" s="227">
        <f t="shared" si="77"/>
        <v>0</v>
      </c>
      <c r="I173" s="227">
        <f t="shared" si="77"/>
        <v>0</v>
      </c>
      <c r="J173" s="227">
        <f t="shared" si="77"/>
        <v>0</v>
      </c>
      <c r="K173" s="227">
        <f t="shared" si="77"/>
        <v>0</v>
      </c>
      <c r="L173" s="227">
        <f t="shared" si="77"/>
        <v>0</v>
      </c>
      <c r="M173" s="227">
        <f t="shared" si="77"/>
        <v>0</v>
      </c>
      <c r="N173" s="227">
        <f t="shared" si="77"/>
        <v>0</v>
      </c>
      <c r="O173" s="227">
        <f t="shared" si="77"/>
        <v>0</v>
      </c>
      <c r="P173" s="227">
        <f t="shared" si="77"/>
        <v>0</v>
      </c>
      <c r="Q173" s="227">
        <f t="shared" si="77"/>
        <v>0</v>
      </c>
      <c r="R173" s="227">
        <f t="shared" si="77"/>
        <v>0</v>
      </c>
      <c r="S173" s="227">
        <f t="shared" si="77"/>
        <v>0</v>
      </c>
      <c r="T173" s="227">
        <f t="shared" si="77"/>
        <v>0</v>
      </c>
      <c r="U173" s="227">
        <f t="shared" si="77"/>
        <v>0</v>
      </c>
      <c r="V173" s="227">
        <f t="shared" si="77"/>
        <v>0</v>
      </c>
      <c r="W173" s="227">
        <f t="shared" si="77"/>
        <v>0</v>
      </c>
      <c r="X173" s="227">
        <f t="shared" si="77"/>
        <v>0</v>
      </c>
      <c r="Y173" s="227">
        <f t="shared" si="77"/>
        <v>0</v>
      </c>
      <c r="Z173" s="227">
        <f t="shared" si="77"/>
        <v>0</v>
      </c>
      <c r="AA173" s="227">
        <f t="shared" si="77"/>
        <v>0</v>
      </c>
      <c r="AB173" s="227">
        <f t="shared" si="77"/>
        <v>0</v>
      </c>
      <c r="AC173" s="227">
        <f t="shared" si="77"/>
        <v>0</v>
      </c>
      <c r="AD173" s="227">
        <f t="shared" si="77"/>
        <v>0</v>
      </c>
      <c r="AE173" s="227">
        <f t="shared" si="77"/>
        <v>0</v>
      </c>
      <c r="AF173" s="227">
        <f t="shared" si="77"/>
        <v>0</v>
      </c>
      <c r="AG173" s="227">
        <f t="shared" si="77"/>
        <v>0</v>
      </c>
      <c r="AH173" s="227">
        <f t="shared" si="77"/>
        <v>0</v>
      </c>
      <c r="AI173" s="227">
        <f t="shared" si="77"/>
        <v>0</v>
      </c>
      <c r="AJ173" s="227">
        <f t="shared" si="77"/>
        <v>0</v>
      </c>
      <c r="AK173" s="227">
        <f t="shared" si="77"/>
        <v>0</v>
      </c>
      <c r="AL173" s="227">
        <f t="shared" si="77"/>
        <v>0</v>
      </c>
      <c r="AM173" s="227">
        <f t="shared" si="77"/>
        <v>0</v>
      </c>
      <c r="AN173" s="227">
        <f t="shared" si="77"/>
        <v>0</v>
      </c>
      <c r="AO173" s="227">
        <f t="shared" si="77"/>
        <v>0</v>
      </c>
      <c r="AP173" s="227">
        <f t="shared" si="77"/>
        <v>0</v>
      </c>
    </row>
    <row r="174" spans="1:42" x14ac:dyDescent="0.2">
      <c r="A174" s="31" t="s">
        <v>51</v>
      </c>
      <c r="B174" s="132"/>
      <c r="C174" s="230">
        <f t="shared" ref="C174:AP174" si="78">C173*-state_tax_rate/100</f>
        <v>0</v>
      </c>
      <c r="D174" s="230">
        <f t="shared" si="78"/>
        <v>0</v>
      </c>
      <c r="E174" s="230">
        <f t="shared" si="78"/>
        <v>0</v>
      </c>
      <c r="F174" s="230">
        <f t="shared" si="78"/>
        <v>0</v>
      </c>
      <c r="G174" s="230">
        <f t="shared" si="78"/>
        <v>0</v>
      </c>
      <c r="H174" s="230">
        <f t="shared" si="78"/>
        <v>0</v>
      </c>
      <c r="I174" s="230">
        <f t="shared" si="78"/>
        <v>0</v>
      </c>
      <c r="J174" s="230">
        <f t="shared" si="78"/>
        <v>0</v>
      </c>
      <c r="K174" s="230">
        <f t="shared" si="78"/>
        <v>0</v>
      </c>
      <c r="L174" s="230">
        <f t="shared" si="78"/>
        <v>0</v>
      </c>
      <c r="M174" s="230">
        <f t="shared" si="78"/>
        <v>0</v>
      </c>
      <c r="N174" s="230">
        <f t="shared" si="78"/>
        <v>0</v>
      </c>
      <c r="O174" s="230">
        <f t="shared" si="78"/>
        <v>0</v>
      </c>
      <c r="P174" s="230">
        <f t="shared" si="78"/>
        <v>0</v>
      </c>
      <c r="Q174" s="230">
        <f t="shared" si="78"/>
        <v>0</v>
      </c>
      <c r="R174" s="230">
        <f t="shared" si="78"/>
        <v>0</v>
      </c>
      <c r="S174" s="230">
        <f t="shared" si="78"/>
        <v>0</v>
      </c>
      <c r="T174" s="230">
        <f t="shared" si="78"/>
        <v>0</v>
      </c>
      <c r="U174" s="230">
        <f t="shared" si="78"/>
        <v>0</v>
      </c>
      <c r="V174" s="230">
        <f t="shared" si="78"/>
        <v>0</v>
      </c>
      <c r="W174" s="230">
        <f t="shared" si="78"/>
        <v>0</v>
      </c>
      <c r="X174" s="230">
        <f t="shared" si="78"/>
        <v>0</v>
      </c>
      <c r="Y174" s="230">
        <f t="shared" si="78"/>
        <v>0</v>
      </c>
      <c r="Z174" s="230">
        <f t="shared" si="78"/>
        <v>0</v>
      </c>
      <c r="AA174" s="230">
        <f t="shared" si="78"/>
        <v>0</v>
      </c>
      <c r="AB174" s="230">
        <f t="shared" si="78"/>
        <v>0</v>
      </c>
      <c r="AC174" s="230">
        <f t="shared" si="78"/>
        <v>0</v>
      </c>
      <c r="AD174" s="230">
        <f t="shared" si="78"/>
        <v>0</v>
      </c>
      <c r="AE174" s="230">
        <f t="shared" si="78"/>
        <v>0</v>
      </c>
      <c r="AF174" s="230">
        <f t="shared" si="78"/>
        <v>0</v>
      </c>
      <c r="AG174" s="230">
        <f t="shared" si="78"/>
        <v>0</v>
      </c>
      <c r="AH174" s="230">
        <f t="shared" si="78"/>
        <v>0</v>
      </c>
      <c r="AI174" s="230">
        <f t="shared" si="78"/>
        <v>0</v>
      </c>
      <c r="AJ174" s="230">
        <f t="shared" si="78"/>
        <v>0</v>
      </c>
      <c r="AK174" s="230">
        <f t="shared" si="78"/>
        <v>0</v>
      </c>
      <c r="AL174" s="230">
        <f t="shared" si="78"/>
        <v>0</v>
      </c>
      <c r="AM174" s="230">
        <f t="shared" si="78"/>
        <v>0</v>
      </c>
      <c r="AN174" s="230">
        <f t="shared" si="78"/>
        <v>0</v>
      </c>
      <c r="AO174" s="230">
        <f t="shared" si="78"/>
        <v>0</v>
      </c>
      <c r="AP174" s="230">
        <f t="shared" si="78"/>
        <v>0</v>
      </c>
    </row>
    <row r="175" spans="1:42" s="218" customFormat="1" x14ac:dyDescent="0.2">
      <c r="A175" s="9"/>
    </row>
    <row r="176" spans="1:42" s="218" customFormat="1" x14ac:dyDescent="0.2">
      <c r="A176" s="30" t="s">
        <v>44</v>
      </c>
    </row>
    <row r="177" spans="1:42" s="17" customFormat="1" x14ac:dyDescent="0.2">
      <c r="A177" s="128" t="s">
        <v>41</v>
      </c>
      <c r="B177" s="218"/>
      <c r="C177" s="225">
        <f>C$43</f>
        <v>0</v>
      </c>
      <c r="D177" s="225">
        <f t="shared" ref="D177:AP177" si="79">D$43</f>
        <v>0</v>
      </c>
      <c r="E177" s="225">
        <f t="shared" si="79"/>
        <v>0</v>
      </c>
      <c r="F177" s="225">
        <f t="shared" si="79"/>
        <v>0</v>
      </c>
      <c r="G177" s="225">
        <f t="shared" si="79"/>
        <v>0</v>
      </c>
      <c r="H177" s="225">
        <f t="shared" si="79"/>
        <v>0</v>
      </c>
      <c r="I177" s="225">
        <f t="shared" si="79"/>
        <v>0</v>
      </c>
      <c r="J177" s="225">
        <f t="shared" si="79"/>
        <v>0</v>
      </c>
      <c r="K177" s="225">
        <f t="shared" si="79"/>
        <v>0</v>
      </c>
      <c r="L177" s="225">
        <f t="shared" si="79"/>
        <v>0</v>
      </c>
      <c r="M177" s="225">
        <f t="shared" si="79"/>
        <v>0</v>
      </c>
      <c r="N177" s="225">
        <f t="shared" si="79"/>
        <v>0</v>
      </c>
      <c r="O177" s="225">
        <f t="shared" si="79"/>
        <v>0</v>
      </c>
      <c r="P177" s="225">
        <f t="shared" si="79"/>
        <v>0</v>
      </c>
      <c r="Q177" s="225">
        <f t="shared" si="79"/>
        <v>0</v>
      </c>
      <c r="R177" s="225">
        <f t="shared" si="79"/>
        <v>0</v>
      </c>
      <c r="S177" s="225">
        <f t="shared" si="79"/>
        <v>0</v>
      </c>
      <c r="T177" s="225">
        <f t="shared" si="79"/>
        <v>0</v>
      </c>
      <c r="U177" s="225">
        <f t="shared" si="79"/>
        <v>0</v>
      </c>
      <c r="V177" s="225">
        <f t="shared" si="79"/>
        <v>0</v>
      </c>
      <c r="W177" s="225">
        <f t="shared" si="79"/>
        <v>0</v>
      </c>
      <c r="X177" s="225">
        <f t="shared" si="79"/>
        <v>0</v>
      </c>
      <c r="Y177" s="225">
        <f t="shared" si="79"/>
        <v>0</v>
      </c>
      <c r="Z177" s="225">
        <f t="shared" si="79"/>
        <v>0</v>
      </c>
      <c r="AA177" s="225">
        <f t="shared" si="79"/>
        <v>0</v>
      </c>
      <c r="AB177" s="225">
        <f t="shared" si="79"/>
        <v>0</v>
      </c>
      <c r="AC177" s="225">
        <f t="shared" si="79"/>
        <v>0</v>
      </c>
      <c r="AD177" s="225">
        <f t="shared" si="79"/>
        <v>0</v>
      </c>
      <c r="AE177" s="225">
        <f t="shared" si="79"/>
        <v>0</v>
      </c>
      <c r="AF177" s="225">
        <f t="shared" si="79"/>
        <v>0</v>
      </c>
      <c r="AG177" s="225">
        <f t="shared" si="79"/>
        <v>0</v>
      </c>
      <c r="AH177" s="225">
        <f t="shared" si="79"/>
        <v>0</v>
      </c>
      <c r="AI177" s="225">
        <f t="shared" si="79"/>
        <v>0</v>
      </c>
      <c r="AJ177" s="225">
        <f t="shared" si="79"/>
        <v>0</v>
      </c>
      <c r="AK177" s="225">
        <f t="shared" si="79"/>
        <v>0</v>
      </c>
      <c r="AL177" s="225">
        <f t="shared" si="79"/>
        <v>0</v>
      </c>
      <c r="AM177" s="225">
        <f t="shared" si="79"/>
        <v>0</v>
      </c>
      <c r="AN177" s="225">
        <f t="shared" si="79"/>
        <v>0</v>
      </c>
      <c r="AO177" s="225">
        <f t="shared" si="79"/>
        <v>0</v>
      </c>
      <c r="AP177" s="225">
        <f t="shared" si="79"/>
        <v>0</v>
      </c>
    </row>
    <row r="178" spans="1:42" s="17" customFormat="1" x14ac:dyDescent="0.2">
      <c r="A178" s="128" t="s">
        <v>50</v>
      </c>
      <c r="B178" s="218"/>
      <c r="C178" s="225">
        <f t="shared" ref="C178:AP178" si="80">C664</f>
        <v>0</v>
      </c>
      <c r="D178" s="225">
        <f t="shared" si="80"/>
        <v>0</v>
      </c>
      <c r="E178" s="225">
        <f t="shared" si="80"/>
        <v>0</v>
      </c>
      <c r="F178" s="225">
        <f t="shared" si="80"/>
        <v>0</v>
      </c>
      <c r="G178" s="225">
        <f t="shared" si="80"/>
        <v>0</v>
      </c>
      <c r="H178" s="225">
        <f t="shared" si="80"/>
        <v>0</v>
      </c>
      <c r="I178" s="225">
        <f t="shared" si="80"/>
        <v>0</v>
      </c>
      <c r="J178" s="225">
        <f t="shared" si="80"/>
        <v>0</v>
      </c>
      <c r="K178" s="225">
        <f t="shared" si="80"/>
        <v>0</v>
      </c>
      <c r="L178" s="225">
        <f t="shared" si="80"/>
        <v>0</v>
      </c>
      <c r="M178" s="225">
        <f t="shared" si="80"/>
        <v>0</v>
      </c>
      <c r="N178" s="225">
        <f t="shared" si="80"/>
        <v>0</v>
      </c>
      <c r="O178" s="225">
        <f t="shared" si="80"/>
        <v>0</v>
      </c>
      <c r="P178" s="225">
        <f t="shared" si="80"/>
        <v>0</v>
      </c>
      <c r="Q178" s="225">
        <f t="shared" si="80"/>
        <v>0</v>
      </c>
      <c r="R178" s="225">
        <f t="shared" si="80"/>
        <v>0</v>
      </c>
      <c r="S178" s="225">
        <f t="shared" si="80"/>
        <v>0</v>
      </c>
      <c r="T178" s="225">
        <f t="shared" si="80"/>
        <v>0</v>
      </c>
      <c r="U178" s="225">
        <f t="shared" si="80"/>
        <v>0</v>
      </c>
      <c r="V178" s="225">
        <f t="shared" si="80"/>
        <v>0</v>
      </c>
      <c r="W178" s="225">
        <f t="shared" si="80"/>
        <v>0</v>
      </c>
      <c r="X178" s="225">
        <f t="shared" si="80"/>
        <v>0</v>
      </c>
      <c r="Y178" s="225">
        <f t="shared" si="80"/>
        <v>0</v>
      </c>
      <c r="Z178" s="225">
        <f t="shared" si="80"/>
        <v>0</v>
      </c>
      <c r="AA178" s="225">
        <f t="shared" si="80"/>
        <v>0</v>
      </c>
      <c r="AB178" s="225">
        <f t="shared" si="80"/>
        <v>0</v>
      </c>
      <c r="AC178" s="225">
        <f t="shared" si="80"/>
        <v>0</v>
      </c>
      <c r="AD178" s="225">
        <f t="shared" si="80"/>
        <v>0</v>
      </c>
      <c r="AE178" s="225">
        <f t="shared" si="80"/>
        <v>0</v>
      </c>
      <c r="AF178" s="225">
        <f t="shared" si="80"/>
        <v>0</v>
      </c>
      <c r="AG178" s="225">
        <f t="shared" si="80"/>
        <v>0</v>
      </c>
      <c r="AH178" s="225">
        <f t="shared" si="80"/>
        <v>0</v>
      </c>
      <c r="AI178" s="225">
        <f t="shared" si="80"/>
        <v>0</v>
      </c>
      <c r="AJ178" s="225">
        <f t="shared" si="80"/>
        <v>0</v>
      </c>
      <c r="AK178" s="225">
        <f t="shared" si="80"/>
        <v>0</v>
      </c>
      <c r="AL178" s="225">
        <f t="shared" si="80"/>
        <v>0</v>
      </c>
      <c r="AM178" s="225">
        <f t="shared" si="80"/>
        <v>0</v>
      </c>
      <c r="AN178" s="225">
        <f t="shared" si="80"/>
        <v>0</v>
      </c>
      <c r="AO178" s="225">
        <f t="shared" si="80"/>
        <v>0</v>
      </c>
      <c r="AP178" s="225">
        <f t="shared" si="80"/>
        <v>0</v>
      </c>
    </row>
    <row r="179" spans="1:42" s="17" customFormat="1" x14ac:dyDescent="0.2">
      <c r="A179" s="128" t="s">
        <v>42</v>
      </c>
      <c r="B179" s="218"/>
      <c r="C179" s="225">
        <f t="shared" ref="C179:AP179" si="81">-C541</f>
        <v>0</v>
      </c>
      <c r="D179" s="225">
        <f t="shared" si="81"/>
        <v>0</v>
      </c>
      <c r="E179" s="225">
        <f t="shared" si="81"/>
        <v>0</v>
      </c>
      <c r="F179" s="225">
        <f t="shared" si="81"/>
        <v>0</v>
      </c>
      <c r="G179" s="225">
        <f t="shared" si="81"/>
        <v>0</v>
      </c>
      <c r="H179" s="225">
        <f t="shared" si="81"/>
        <v>0</v>
      </c>
      <c r="I179" s="225">
        <f t="shared" si="81"/>
        <v>0</v>
      </c>
      <c r="J179" s="225">
        <f t="shared" si="81"/>
        <v>0</v>
      </c>
      <c r="K179" s="225">
        <f t="shared" si="81"/>
        <v>0</v>
      </c>
      <c r="L179" s="225">
        <f t="shared" si="81"/>
        <v>0</v>
      </c>
      <c r="M179" s="225">
        <f t="shared" si="81"/>
        <v>0</v>
      </c>
      <c r="N179" s="225">
        <f t="shared" si="81"/>
        <v>0</v>
      </c>
      <c r="O179" s="225">
        <f t="shared" si="81"/>
        <v>0</v>
      </c>
      <c r="P179" s="225">
        <f t="shared" si="81"/>
        <v>0</v>
      </c>
      <c r="Q179" s="225">
        <f t="shared" si="81"/>
        <v>0</v>
      </c>
      <c r="R179" s="225">
        <f t="shared" si="81"/>
        <v>0</v>
      </c>
      <c r="S179" s="225">
        <f t="shared" si="81"/>
        <v>0</v>
      </c>
      <c r="T179" s="225">
        <f t="shared" si="81"/>
        <v>0</v>
      </c>
      <c r="U179" s="225">
        <f t="shared" si="81"/>
        <v>0</v>
      </c>
      <c r="V179" s="225">
        <f t="shared" si="81"/>
        <v>0</v>
      </c>
      <c r="W179" s="225">
        <f t="shared" si="81"/>
        <v>0</v>
      </c>
      <c r="X179" s="225">
        <f t="shared" si="81"/>
        <v>0</v>
      </c>
      <c r="Y179" s="225">
        <f t="shared" si="81"/>
        <v>0</v>
      </c>
      <c r="Z179" s="225">
        <f t="shared" si="81"/>
        <v>0</v>
      </c>
      <c r="AA179" s="225">
        <f t="shared" si="81"/>
        <v>0</v>
      </c>
      <c r="AB179" s="225">
        <f t="shared" si="81"/>
        <v>0</v>
      </c>
      <c r="AC179" s="225">
        <f t="shared" si="81"/>
        <v>0</v>
      </c>
      <c r="AD179" s="225">
        <f t="shared" si="81"/>
        <v>0</v>
      </c>
      <c r="AE179" s="225">
        <f t="shared" si="81"/>
        <v>0</v>
      </c>
      <c r="AF179" s="225">
        <f t="shared" si="81"/>
        <v>0</v>
      </c>
      <c r="AG179" s="225">
        <f t="shared" si="81"/>
        <v>0</v>
      </c>
      <c r="AH179" s="225">
        <f t="shared" si="81"/>
        <v>0</v>
      </c>
      <c r="AI179" s="225">
        <f t="shared" si="81"/>
        <v>0</v>
      </c>
      <c r="AJ179" s="225">
        <f t="shared" si="81"/>
        <v>0</v>
      </c>
      <c r="AK179" s="225">
        <f t="shared" si="81"/>
        <v>0</v>
      </c>
      <c r="AL179" s="225">
        <f t="shared" si="81"/>
        <v>0</v>
      </c>
      <c r="AM179" s="225">
        <f t="shared" si="81"/>
        <v>0</v>
      </c>
      <c r="AN179" s="225">
        <f t="shared" si="81"/>
        <v>0</v>
      </c>
      <c r="AO179" s="225">
        <f t="shared" si="81"/>
        <v>0</v>
      </c>
      <c r="AP179" s="225">
        <f t="shared" si="81"/>
        <v>0</v>
      </c>
    </row>
    <row r="180" spans="1:42" s="9" customFormat="1" x14ac:dyDescent="0.2">
      <c r="A180" s="128" t="s">
        <v>45</v>
      </c>
      <c r="B180" s="218"/>
      <c r="C180" s="228">
        <f t="shared" ref="C180:AP180" si="82">IF(C$2&lt;=analysis_period,-C398-C429-C455-C481,0)</f>
        <v>0</v>
      </c>
      <c r="D180" s="228">
        <f t="shared" si="82"/>
        <v>0</v>
      </c>
      <c r="E180" s="228">
        <f t="shared" si="82"/>
        <v>0</v>
      </c>
      <c r="F180" s="228">
        <f t="shared" si="82"/>
        <v>0</v>
      </c>
      <c r="G180" s="228">
        <f t="shared" si="82"/>
        <v>0</v>
      </c>
      <c r="H180" s="228">
        <f t="shared" si="82"/>
        <v>0</v>
      </c>
      <c r="I180" s="228">
        <f t="shared" si="82"/>
        <v>0</v>
      </c>
      <c r="J180" s="228">
        <f t="shared" si="82"/>
        <v>0</v>
      </c>
      <c r="K180" s="228">
        <f t="shared" si="82"/>
        <v>0</v>
      </c>
      <c r="L180" s="228">
        <f t="shared" si="82"/>
        <v>0</v>
      </c>
      <c r="M180" s="228">
        <f t="shared" si="82"/>
        <v>0</v>
      </c>
      <c r="N180" s="228">
        <f t="shared" si="82"/>
        <v>0</v>
      </c>
      <c r="O180" s="228">
        <f t="shared" si="82"/>
        <v>0</v>
      </c>
      <c r="P180" s="228">
        <f t="shared" si="82"/>
        <v>0</v>
      </c>
      <c r="Q180" s="228">
        <f t="shared" si="82"/>
        <v>0</v>
      </c>
      <c r="R180" s="228">
        <f t="shared" si="82"/>
        <v>0</v>
      </c>
      <c r="S180" s="228">
        <f t="shared" si="82"/>
        <v>0</v>
      </c>
      <c r="T180" s="228">
        <f t="shared" si="82"/>
        <v>0</v>
      </c>
      <c r="U180" s="228">
        <f t="shared" si="82"/>
        <v>0</v>
      </c>
      <c r="V180" s="228">
        <f t="shared" si="82"/>
        <v>0</v>
      </c>
      <c r="W180" s="228">
        <f t="shared" si="82"/>
        <v>0</v>
      </c>
      <c r="X180" s="228">
        <f t="shared" si="82"/>
        <v>0</v>
      </c>
      <c r="Y180" s="228">
        <f t="shared" si="82"/>
        <v>0</v>
      </c>
      <c r="Z180" s="228">
        <f t="shared" si="82"/>
        <v>0</v>
      </c>
      <c r="AA180" s="228">
        <f t="shared" si="82"/>
        <v>0</v>
      </c>
      <c r="AB180" s="228">
        <f t="shared" si="82"/>
        <v>0</v>
      </c>
      <c r="AC180" s="228">
        <f t="shared" si="82"/>
        <v>0</v>
      </c>
      <c r="AD180" s="228">
        <f t="shared" si="82"/>
        <v>0</v>
      </c>
      <c r="AE180" s="228">
        <f t="shared" si="82"/>
        <v>0</v>
      </c>
      <c r="AF180" s="228">
        <f t="shared" si="82"/>
        <v>0</v>
      </c>
      <c r="AG180" s="228">
        <f t="shared" si="82"/>
        <v>0</v>
      </c>
      <c r="AH180" s="228">
        <f t="shared" si="82"/>
        <v>0</v>
      </c>
      <c r="AI180" s="228">
        <f t="shared" si="82"/>
        <v>0</v>
      </c>
      <c r="AJ180" s="228">
        <f t="shared" si="82"/>
        <v>0</v>
      </c>
      <c r="AK180" s="228">
        <f t="shared" si="82"/>
        <v>0</v>
      </c>
      <c r="AL180" s="228">
        <f t="shared" si="82"/>
        <v>0</v>
      </c>
      <c r="AM180" s="228">
        <f t="shared" si="82"/>
        <v>0</v>
      </c>
      <c r="AN180" s="228">
        <f t="shared" si="82"/>
        <v>0</v>
      </c>
      <c r="AO180" s="228">
        <f t="shared" si="82"/>
        <v>0</v>
      </c>
      <c r="AP180" s="228">
        <f t="shared" si="82"/>
        <v>0</v>
      </c>
    </row>
    <row r="181" spans="1:42" s="17" customFormat="1" x14ac:dyDescent="0.2">
      <c r="A181" s="128" t="s">
        <v>51</v>
      </c>
      <c r="B181" s="218"/>
      <c r="C181" s="228">
        <f>C174</f>
        <v>0</v>
      </c>
      <c r="D181" s="228">
        <f t="shared" ref="D181:AP181" si="83">D174</f>
        <v>0</v>
      </c>
      <c r="E181" s="228">
        <f t="shared" si="83"/>
        <v>0</v>
      </c>
      <c r="F181" s="228">
        <f t="shared" si="83"/>
        <v>0</v>
      </c>
      <c r="G181" s="228">
        <f t="shared" si="83"/>
        <v>0</v>
      </c>
      <c r="H181" s="228">
        <f t="shared" si="83"/>
        <v>0</v>
      </c>
      <c r="I181" s="228">
        <f t="shared" si="83"/>
        <v>0</v>
      </c>
      <c r="J181" s="228">
        <f t="shared" si="83"/>
        <v>0</v>
      </c>
      <c r="K181" s="228">
        <f t="shared" si="83"/>
        <v>0</v>
      </c>
      <c r="L181" s="228">
        <f t="shared" si="83"/>
        <v>0</v>
      </c>
      <c r="M181" s="228">
        <f t="shared" si="83"/>
        <v>0</v>
      </c>
      <c r="N181" s="228">
        <f t="shared" si="83"/>
        <v>0</v>
      </c>
      <c r="O181" s="228">
        <f t="shared" si="83"/>
        <v>0</v>
      </c>
      <c r="P181" s="228">
        <f t="shared" si="83"/>
        <v>0</v>
      </c>
      <c r="Q181" s="228">
        <f t="shared" si="83"/>
        <v>0</v>
      </c>
      <c r="R181" s="228">
        <f t="shared" si="83"/>
        <v>0</v>
      </c>
      <c r="S181" s="228">
        <f t="shared" si="83"/>
        <v>0</v>
      </c>
      <c r="T181" s="228">
        <f t="shared" si="83"/>
        <v>0</v>
      </c>
      <c r="U181" s="228">
        <f t="shared" si="83"/>
        <v>0</v>
      </c>
      <c r="V181" s="228">
        <f t="shared" si="83"/>
        <v>0</v>
      </c>
      <c r="W181" s="228">
        <f t="shared" si="83"/>
        <v>0</v>
      </c>
      <c r="X181" s="228">
        <f t="shared" si="83"/>
        <v>0</v>
      </c>
      <c r="Y181" s="228">
        <f t="shared" si="83"/>
        <v>0</v>
      </c>
      <c r="Z181" s="228">
        <f t="shared" si="83"/>
        <v>0</v>
      </c>
      <c r="AA181" s="228">
        <f t="shared" si="83"/>
        <v>0</v>
      </c>
      <c r="AB181" s="228">
        <f t="shared" si="83"/>
        <v>0</v>
      </c>
      <c r="AC181" s="228">
        <f t="shared" si="83"/>
        <v>0</v>
      </c>
      <c r="AD181" s="228">
        <f t="shared" si="83"/>
        <v>0</v>
      </c>
      <c r="AE181" s="228">
        <f t="shared" si="83"/>
        <v>0</v>
      </c>
      <c r="AF181" s="228">
        <f t="shared" si="83"/>
        <v>0</v>
      </c>
      <c r="AG181" s="228">
        <f t="shared" si="83"/>
        <v>0</v>
      </c>
      <c r="AH181" s="228">
        <f t="shared" si="83"/>
        <v>0</v>
      </c>
      <c r="AI181" s="228">
        <f t="shared" si="83"/>
        <v>0</v>
      </c>
      <c r="AJ181" s="228">
        <f t="shared" si="83"/>
        <v>0</v>
      </c>
      <c r="AK181" s="228">
        <f t="shared" si="83"/>
        <v>0</v>
      </c>
      <c r="AL181" s="228">
        <f t="shared" si="83"/>
        <v>0</v>
      </c>
      <c r="AM181" s="228">
        <f t="shared" si="83"/>
        <v>0</v>
      </c>
      <c r="AN181" s="228">
        <f t="shared" si="83"/>
        <v>0</v>
      </c>
      <c r="AO181" s="228">
        <f t="shared" si="83"/>
        <v>0</v>
      </c>
      <c r="AP181" s="228">
        <f t="shared" si="83"/>
        <v>0</v>
      </c>
    </row>
    <row r="182" spans="1:42" s="17" customFormat="1" x14ac:dyDescent="0.2">
      <c r="A182" s="128" t="s">
        <v>71</v>
      </c>
      <c r="B182" s="218"/>
      <c r="C182" s="228">
        <f t="shared" ref="C182:AP182" si="84">C105</f>
        <v>0</v>
      </c>
      <c r="D182" s="228">
        <f t="shared" si="84"/>
        <v>0</v>
      </c>
      <c r="E182" s="228">
        <f t="shared" si="84"/>
        <v>0</v>
      </c>
      <c r="F182" s="228">
        <f t="shared" si="84"/>
        <v>0</v>
      </c>
      <c r="G182" s="228">
        <f t="shared" si="84"/>
        <v>0</v>
      </c>
      <c r="H182" s="228">
        <f t="shared" si="84"/>
        <v>0</v>
      </c>
      <c r="I182" s="228">
        <f t="shared" si="84"/>
        <v>0</v>
      </c>
      <c r="J182" s="228">
        <f t="shared" si="84"/>
        <v>0</v>
      </c>
      <c r="K182" s="228">
        <f t="shared" si="84"/>
        <v>0</v>
      </c>
      <c r="L182" s="228">
        <f t="shared" si="84"/>
        <v>0</v>
      </c>
      <c r="M182" s="228">
        <f t="shared" si="84"/>
        <v>0</v>
      </c>
      <c r="N182" s="228">
        <f t="shared" si="84"/>
        <v>0</v>
      </c>
      <c r="O182" s="228">
        <f t="shared" si="84"/>
        <v>0</v>
      </c>
      <c r="P182" s="228">
        <f t="shared" si="84"/>
        <v>0</v>
      </c>
      <c r="Q182" s="228">
        <f t="shared" si="84"/>
        <v>0</v>
      </c>
      <c r="R182" s="228">
        <f t="shared" si="84"/>
        <v>0</v>
      </c>
      <c r="S182" s="228">
        <f t="shared" si="84"/>
        <v>0</v>
      </c>
      <c r="T182" s="228">
        <f t="shared" si="84"/>
        <v>0</v>
      </c>
      <c r="U182" s="228">
        <f t="shared" si="84"/>
        <v>0</v>
      </c>
      <c r="V182" s="228">
        <f t="shared" si="84"/>
        <v>0</v>
      </c>
      <c r="W182" s="228">
        <f t="shared" si="84"/>
        <v>0</v>
      </c>
      <c r="X182" s="228">
        <f t="shared" si="84"/>
        <v>0</v>
      </c>
      <c r="Y182" s="228">
        <f t="shared" si="84"/>
        <v>0</v>
      </c>
      <c r="Z182" s="228">
        <f t="shared" si="84"/>
        <v>0</v>
      </c>
      <c r="AA182" s="228">
        <f t="shared" si="84"/>
        <v>0</v>
      </c>
      <c r="AB182" s="228">
        <f t="shared" si="84"/>
        <v>0</v>
      </c>
      <c r="AC182" s="228">
        <f t="shared" si="84"/>
        <v>0</v>
      </c>
      <c r="AD182" s="228">
        <f t="shared" si="84"/>
        <v>0</v>
      </c>
      <c r="AE182" s="228">
        <f t="shared" si="84"/>
        <v>0</v>
      </c>
      <c r="AF182" s="228">
        <f t="shared" si="84"/>
        <v>0</v>
      </c>
      <c r="AG182" s="228">
        <f t="shared" si="84"/>
        <v>0</v>
      </c>
      <c r="AH182" s="228">
        <f t="shared" si="84"/>
        <v>0</v>
      </c>
      <c r="AI182" s="228">
        <f t="shared" si="84"/>
        <v>0</v>
      </c>
      <c r="AJ182" s="228">
        <f t="shared" si="84"/>
        <v>0</v>
      </c>
      <c r="AK182" s="228">
        <f t="shared" si="84"/>
        <v>0</v>
      </c>
      <c r="AL182" s="228">
        <f t="shared" si="84"/>
        <v>0</v>
      </c>
      <c r="AM182" s="228">
        <f t="shared" si="84"/>
        <v>0</v>
      </c>
      <c r="AN182" s="228">
        <f t="shared" si="84"/>
        <v>0</v>
      </c>
      <c r="AO182" s="228">
        <f t="shared" si="84"/>
        <v>0</v>
      </c>
      <c r="AP182" s="228">
        <f t="shared" si="84"/>
        <v>0</v>
      </c>
    </row>
    <row r="183" spans="1:42" s="17" customFormat="1" x14ac:dyDescent="0.2">
      <c r="A183" s="128" t="s">
        <v>143</v>
      </c>
      <c r="B183" s="218"/>
      <c r="C183" s="226">
        <f t="shared" ref="C183:AP183" si="85">C109</f>
        <v>0</v>
      </c>
      <c r="D183" s="226">
        <f t="shared" si="85"/>
        <v>0</v>
      </c>
      <c r="E183" s="226">
        <f t="shared" si="85"/>
        <v>0</v>
      </c>
      <c r="F183" s="226">
        <f t="shared" si="85"/>
        <v>0</v>
      </c>
      <c r="G183" s="226">
        <f t="shared" si="85"/>
        <v>0</v>
      </c>
      <c r="H183" s="226">
        <f t="shared" si="85"/>
        <v>0</v>
      </c>
      <c r="I183" s="226">
        <f t="shared" si="85"/>
        <v>0</v>
      </c>
      <c r="J183" s="226">
        <f t="shared" si="85"/>
        <v>0</v>
      </c>
      <c r="K183" s="226">
        <f t="shared" si="85"/>
        <v>0</v>
      </c>
      <c r="L183" s="226">
        <f t="shared" si="85"/>
        <v>0</v>
      </c>
      <c r="M183" s="226">
        <f t="shared" si="85"/>
        <v>0</v>
      </c>
      <c r="N183" s="226">
        <f t="shared" si="85"/>
        <v>0</v>
      </c>
      <c r="O183" s="226">
        <f t="shared" si="85"/>
        <v>0</v>
      </c>
      <c r="P183" s="226">
        <f t="shared" si="85"/>
        <v>0</v>
      </c>
      <c r="Q183" s="226">
        <f t="shared" si="85"/>
        <v>0</v>
      </c>
      <c r="R183" s="226">
        <f t="shared" si="85"/>
        <v>0</v>
      </c>
      <c r="S183" s="226">
        <f t="shared" si="85"/>
        <v>0</v>
      </c>
      <c r="T183" s="226">
        <f t="shared" si="85"/>
        <v>0</v>
      </c>
      <c r="U183" s="226">
        <f t="shared" si="85"/>
        <v>0</v>
      </c>
      <c r="V183" s="226">
        <f t="shared" si="85"/>
        <v>0</v>
      </c>
      <c r="W183" s="226">
        <f t="shared" si="85"/>
        <v>0</v>
      </c>
      <c r="X183" s="226">
        <f t="shared" si="85"/>
        <v>0</v>
      </c>
      <c r="Y183" s="226">
        <f t="shared" si="85"/>
        <v>0</v>
      </c>
      <c r="Z183" s="226">
        <f t="shared" si="85"/>
        <v>0</v>
      </c>
      <c r="AA183" s="226">
        <f t="shared" si="85"/>
        <v>0</v>
      </c>
      <c r="AB183" s="226">
        <f t="shared" si="85"/>
        <v>0</v>
      </c>
      <c r="AC183" s="226">
        <f t="shared" si="85"/>
        <v>0</v>
      </c>
      <c r="AD183" s="226">
        <f t="shared" si="85"/>
        <v>0</v>
      </c>
      <c r="AE183" s="226">
        <f t="shared" si="85"/>
        <v>0</v>
      </c>
      <c r="AF183" s="226">
        <f t="shared" si="85"/>
        <v>0</v>
      </c>
      <c r="AG183" s="226">
        <f t="shared" si="85"/>
        <v>0</v>
      </c>
      <c r="AH183" s="226">
        <f t="shared" si="85"/>
        <v>0</v>
      </c>
      <c r="AI183" s="226">
        <f t="shared" si="85"/>
        <v>0</v>
      </c>
      <c r="AJ183" s="226">
        <f t="shared" si="85"/>
        <v>0</v>
      </c>
      <c r="AK183" s="226">
        <f t="shared" si="85"/>
        <v>0</v>
      </c>
      <c r="AL183" s="226">
        <f t="shared" si="85"/>
        <v>0</v>
      </c>
      <c r="AM183" s="226">
        <f t="shared" si="85"/>
        <v>0</v>
      </c>
      <c r="AN183" s="226">
        <f t="shared" si="85"/>
        <v>0</v>
      </c>
      <c r="AO183" s="226">
        <f t="shared" si="85"/>
        <v>0</v>
      </c>
      <c r="AP183" s="226">
        <f t="shared" si="85"/>
        <v>0</v>
      </c>
    </row>
    <row r="184" spans="1:42" s="17" customFormat="1" x14ac:dyDescent="0.2">
      <c r="A184" s="128" t="s">
        <v>43</v>
      </c>
      <c r="B184" s="218"/>
      <c r="C184" s="225">
        <f>SUM(C177:C183)</f>
        <v>0</v>
      </c>
      <c r="D184" s="225">
        <f t="shared" ref="D184:AP184" si="86">SUM(D177:D183)</f>
        <v>0</v>
      </c>
      <c r="E184" s="225">
        <f t="shared" si="86"/>
        <v>0</v>
      </c>
      <c r="F184" s="225">
        <f t="shared" si="86"/>
        <v>0</v>
      </c>
      <c r="G184" s="225">
        <f t="shared" si="86"/>
        <v>0</v>
      </c>
      <c r="H184" s="225">
        <f t="shared" si="86"/>
        <v>0</v>
      </c>
      <c r="I184" s="225">
        <f t="shared" si="86"/>
        <v>0</v>
      </c>
      <c r="J184" s="225">
        <f t="shared" si="86"/>
        <v>0</v>
      </c>
      <c r="K184" s="225">
        <f t="shared" si="86"/>
        <v>0</v>
      </c>
      <c r="L184" s="225">
        <f t="shared" si="86"/>
        <v>0</v>
      </c>
      <c r="M184" s="225">
        <f t="shared" si="86"/>
        <v>0</v>
      </c>
      <c r="N184" s="225">
        <f t="shared" si="86"/>
        <v>0</v>
      </c>
      <c r="O184" s="225">
        <f t="shared" si="86"/>
        <v>0</v>
      </c>
      <c r="P184" s="225">
        <f t="shared" si="86"/>
        <v>0</v>
      </c>
      <c r="Q184" s="225">
        <f t="shared" si="86"/>
        <v>0</v>
      </c>
      <c r="R184" s="225">
        <f t="shared" si="86"/>
        <v>0</v>
      </c>
      <c r="S184" s="225">
        <f t="shared" si="86"/>
        <v>0</v>
      </c>
      <c r="T184" s="225">
        <f t="shared" si="86"/>
        <v>0</v>
      </c>
      <c r="U184" s="225">
        <f t="shared" si="86"/>
        <v>0</v>
      </c>
      <c r="V184" s="225">
        <f t="shared" si="86"/>
        <v>0</v>
      </c>
      <c r="W184" s="225">
        <f t="shared" si="86"/>
        <v>0</v>
      </c>
      <c r="X184" s="225">
        <f t="shared" si="86"/>
        <v>0</v>
      </c>
      <c r="Y184" s="225">
        <f t="shared" si="86"/>
        <v>0</v>
      </c>
      <c r="Z184" s="225">
        <f t="shared" si="86"/>
        <v>0</v>
      </c>
      <c r="AA184" s="225">
        <f t="shared" si="86"/>
        <v>0</v>
      </c>
      <c r="AB184" s="225">
        <f t="shared" si="86"/>
        <v>0</v>
      </c>
      <c r="AC184" s="225">
        <f t="shared" si="86"/>
        <v>0</v>
      </c>
      <c r="AD184" s="225">
        <f t="shared" si="86"/>
        <v>0</v>
      </c>
      <c r="AE184" s="225">
        <f t="shared" si="86"/>
        <v>0</v>
      </c>
      <c r="AF184" s="225">
        <f t="shared" si="86"/>
        <v>0</v>
      </c>
      <c r="AG184" s="225">
        <f t="shared" si="86"/>
        <v>0</v>
      </c>
      <c r="AH184" s="225">
        <f t="shared" si="86"/>
        <v>0</v>
      </c>
      <c r="AI184" s="225">
        <f t="shared" si="86"/>
        <v>0</v>
      </c>
      <c r="AJ184" s="225">
        <f t="shared" si="86"/>
        <v>0</v>
      </c>
      <c r="AK184" s="225">
        <f t="shared" si="86"/>
        <v>0</v>
      </c>
      <c r="AL184" s="225">
        <f t="shared" si="86"/>
        <v>0</v>
      </c>
      <c r="AM184" s="225">
        <f t="shared" si="86"/>
        <v>0</v>
      </c>
      <c r="AN184" s="225">
        <f t="shared" si="86"/>
        <v>0</v>
      </c>
      <c r="AO184" s="225">
        <f t="shared" si="86"/>
        <v>0</v>
      </c>
      <c r="AP184" s="225">
        <f t="shared" si="86"/>
        <v>0</v>
      </c>
    </row>
    <row r="185" spans="1:42" s="17" customFormat="1" x14ac:dyDescent="0.2">
      <c r="A185" s="128" t="str">
        <f>Inputs!A103</f>
        <v>Investment Based Incentive (IBI)</v>
      </c>
      <c r="B185" s="218"/>
    </row>
    <row r="186" spans="1:42" s="17" customFormat="1" x14ac:dyDescent="0.2">
      <c r="A186" s="130" t="str">
        <f>Inputs!A104</f>
        <v>As fixed amount</v>
      </c>
      <c r="B186" s="218"/>
    </row>
    <row r="187" spans="1:42" s="17" customFormat="1" x14ac:dyDescent="0.2">
      <c r="A187" s="117" t="s">
        <v>4</v>
      </c>
      <c r="B187" s="218"/>
      <c r="C187" s="225">
        <f>IF(ibi_fed_amount_tax_fed="Yes",C499,0)</f>
        <v>0</v>
      </c>
    </row>
    <row r="188" spans="1:42" s="17" customFormat="1" x14ac:dyDescent="0.2">
      <c r="A188" s="117" t="s">
        <v>5</v>
      </c>
      <c r="B188" s="218"/>
      <c r="C188" s="225">
        <f>IF(ibi_sta_amount_tax_fed="Yes",C500,0)</f>
        <v>0</v>
      </c>
    </row>
    <row r="189" spans="1:42" s="17" customFormat="1" x14ac:dyDescent="0.2">
      <c r="A189" s="117" t="s">
        <v>235</v>
      </c>
      <c r="B189" s="218"/>
      <c r="C189" s="225">
        <f>IF(ibi_uti_amount_tax_fed="Yes",C501,0)</f>
        <v>0</v>
      </c>
    </row>
    <row r="190" spans="1:42" x14ac:dyDescent="0.2">
      <c r="A190" s="117" t="s">
        <v>236</v>
      </c>
      <c r="B190" s="132"/>
      <c r="C190" s="226">
        <f>IF(ibi_oth_amount_tax_fed="Yes",C502,0)</f>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7" t="s">
        <v>15</v>
      </c>
      <c r="B191" s="132"/>
      <c r="C191" s="227">
        <f>SUM(C187:C190)</f>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30" t="str">
        <f>Inputs!A109</f>
        <v>As percentage</v>
      </c>
      <c r="B192" s="132"/>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17" t="s">
        <v>4</v>
      </c>
      <c r="B193" s="132"/>
      <c r="C193" s="225">
        <f>C505</f>
        <v>0</v>
      </c>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17" t="s">
        <v>5</v>
      </c>
      <c r="B194" s="132"/>
      <c r="C194" s="225">
        <f t="shared" ref="C194:C196" si="87">C506</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17" t="s">
        <v>235</v>
      </c>
      <c r="B195" s="132"/>
      <c r="C195" s="225">
        <f t="shared" si="87"/>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17" t="s">
        <v>236</v>
      </c>
      <c r="B196" s="132"/>
      <c r="C196" s="226">
        <f t="shared" si="87"/>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17" t="s">
        <v>15</v>
      </c>
      <c r="B197" s="132"/>
      <c r="C197" s="227">
        <f>SUM(C193:C196)</f>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8" t="str">
        <f>Inputs!A114</f>
        <v>Capacity Based Incentive (CBI)</v>
      </c>
      <c r="B198" s="132"/>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30" t="s">
        <v>4</v>
      </c>
      <c r="B199" s="132"/>
      <c r="C199" s="228">
        <f>C512</f>
        <v>0</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30" t="s">
        <v>5</v>
      </c>
      <c r="B200" s="132"/>
      <c r="C200" s="228">
        <f t="shared" ref="C200:C202" si="88">C513</f>
        <v>0</v>
      </c>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row>
    <row r="201" spans="1:42" x14ac:dyDescent="0.2">
      <c r="A201" s="130" t="s">
        <v>235</v>
      </c>
      <c r="B201" s="132"/>
      <c r="C201" s="228">
        <f t="shared" si="88"/>
        <v>0</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row>
    <row r="202" spans="1:42" x14ac:dyDescent="0.2">
      <c r="A202" s="130" t="s">
        <v>236</v>
      </c>
      <c r="B202" s="132"/>
      <c r="C202" s="226">
        <f t="shared" si="88"/>
        <v>0</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row>
    <row r="203" spans="1:42" x14ac:dyDescent="0.2">
      <c r="A203" s="130" t="s">
        <v>15</v>
      </c>
      <c r="B203" s="132"/>
      <c r="C203" s="227">
        <f>SUM(C199:C202)</f>
        <v>0</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row>
    <row r="204" spans="1:42" x14ac:dyDescent="0.2">
      <c r="A204" s="128" t="str">
        <f>Inputs!A119</f>
        <v>Production Based Incentive (PBI)</v>
      </c>
      <c r="B204" s="132"/>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row>
    <row r="205" spans="1:42" x14ac:dyDescent="0.2">
      <c r="A205" s="130" t="s">
        <v>4</v>
      </c>
      <c r="B205" s="132"/>
      <c r="C205" s="228">
        <f t="shared" ref="C205:AP205" si="89">IF(AND(pbi_fed_tax_fed="Yes",pbi_fed_for_ds="No"),C522,0)</f>
        <v>0</v>
      </c>
      <c r="D205" s="228">
        <f t="shared" si="89"/>
        <v>0</v>
      </c>
      <c r="E205" s="228">
        <f t="shared" si="89"/>
        <v>0</v>
      </c>
      <c r="F205" s="228">
        <f t="shared" si="89"/>
        <v>0</v>
      </c>
      <c r="G205" s="228">
        <f t="shared" si="89"/>
        <v>0</v>
      </c>
      <c r="H205" s="228">
        <f t="shared" si="89"/>
        <v>0</v>
      </c>
      <c r="I205" s="228">
        <f t="shared" si="89"/>
        <v>0</v>
      </c>
      <c r="J205" s="228">
        <f t="shared" si="89"/>
        <v>0</v>
      </c>
      <c r="K205" s="228">
        <f t="shared" si="89"/>
        <v>0</v>
      </c>
      <c r="L205" s="228">
        <f t="shared" si="89"/>
        <v>0</v>
      </c>
      <c r="M205" s="228">
        <f t="shared" si="89"/>
        <v>0</v>
      </c>
      <c r="N205" s="228">
        <f t="shared" si="89"/>
        <v>0</v>
      </c>
      <c r="O205" s="228">
        <f t="shared" si="89"/>
        <v>0</v>
      </c>
      <c r="P205" s="228">
        <f t="shared" si="89"/>
        <v>0</v>
      </c>
      <c r="Q205" s="228">
        <f t="shared" si="89"/>
        <v>0</v>
      </c>
      <c r="R205" s="228">
        <f t="shared" si="89"/>
        <v>0</v>
      </c>
      <c r="S205" s="228">
        <f t="shared" si="89"/>
        <v>0</v>
      </c>
      <c r="T205" s="228">
        <f t="shared" si="89"/>
        <v>0</v>
      </c>
      <c r="U205" s="228">
        <f t="shared" si="89"/>
        <v>0</v>
      </c>
      <c r="V205" s="228">
        <f t="shared" si="89"/>
        <v>0</v>
      </c>
      <c r="W205" s="228">
        <f t="shared" si="89"/>
        <v>0</v>
      </c>
      <c r="X205" s="228">
        <f t="shared" si="89"/>
        <v>0</v>
      </c>
      <c r="Y205" s="228">
        <f t="shared" si="89"/>
        <v>0</v>
      </c>
      <c r="Z205" s="228">
        <f t="shared" si="89"/>
        <v>0</v>
      </c>
      <c r="AA205" s="228">
        <f t="shared" si="89"/>
        <v>0</v>
      </c>
      <c r="AB205" s="228">
        <f t="shared" si="89"/>
        <v>0</v>
      </c>
      <c r="AC205" s="228">
        <f t="shared" si="89"/>
        <v>0</v>
      </c>
      <c r="AD205" s="228">
        <f t="shared" si="89"/>
        <v>0</v>
      </c>
      <c r="AE205" s="228">
        <f t="shared" si="89"/>
        <v>0</v>
      </c>
      <c r="AF205" s="228">
        <f t="shared" si="89"/>
        <v>0</v>
      </c>
      <c r="AG205" s="228">
        <f t="shared" si="89"/>
        <v>0</v>
      </c>
      <c r="AH205" s="228">
        <f t="shared" si="89"/>
        <v>0</v>
      </c>
      <c r="AI205" s="228">
        <f t="shared" si="89"/>
        <v>0</v>
      </c>
      <c r="AJ205" s="228">
        <f t="shared" si="89"/>
        <v>0</v>
      </c>
      <c r="AK205" s="228">
        <f t="shared" si="89"/>
        <v>0</v>
      </c>
      <c r="AL205" s="228">
        <f t="shared" si="89"/>
        <v>0</v>
      </c>
      <c r="AM205" s="228">
        <f t="shared" si="89"/>
        <v>0</v>
      </c>
      <c r="AN205" s="228">
        <f t="shared" si="89"/>
        <v>0</v>
      </c>
      <c r="AO205" s="228">
        <f t="shared" si="89"/>
        <v>0</v>
      </c>
      <c r="AP205" s="228">
        <f t="shared" si="89"/>
        <v>0</v>
      </c>
    </row>
    <row r="206" spans="1:42" x14ac:dyDescent="0.2">
      <c r="A206" s="130" t="s">
        <v>5</v>
      </c>
      <c r="B206" s="132"/>
      <c r="C206" s="228">
        <f t="shared" ref="C206:AP206" si="90">IF(AND(pbi_sta_tax_fed="Yes",pbi_sta_for_ds="No"),C526,0)</f>
        <v>0</v>
      </c>
      <c r="D206" s="228">
        <f t="shared" si="90"/>
        <v>0</v>
      </c>
      <c r="E206" s="228">
        <f t="shared" si="90"/>
        <v>0</v>
      </c>
      <c r="F206" s="228">
        <f t="shared" si="90"/>
        <v>0</v>
      </c>
      <c r="G206" s="228">
        <f t="shared" si="90"/>
        <v>0</v>
      </c>
      <c r="H206" s="228">
        <f t="shared" si="90"/>
        <v>0</v>
      </c>
      <c r="I206" s="228">
        <f t="shared" si="90"/>
        <v>0</v>
      </c>
      <c r="J206" s="228">
        <f t="shared" si="90"/>
        <v>0</v>
      </c>
      <c r="K206" s="228">
        <f t="shared" si="90"/>
        <v>0</v>
      </c>
      <c r="L206" s="228">
        <f t="shared" si="90"/>
        <v>0</v>
      </c>
      <c r="M206" s="228">
        <f t="shared" si="90"/>
        <v>0</v>
      </c>
      <c r="N206" s="228">
        <f t="shared" si="90"/>
        <v>0</v>
      </c>
      <c r="O206" s="228">
        <f t="shared" si="90"/>
        <v>0</v>
      </c>
      <c r="P206" s="228">
        <f t="shared" si="90"/>
        <v>0</v>
      </c>
      <c r="Q206" s="228">
        <f t="shared" si="90"/>
        <v>0</v>
      </c>
      <c r="R206" s="228">
        <f t="shared" si="90"/>
        <v>0</v>
      </c>
      <c r="S206" s="228">
        <f t="shared" si="90"/>
        <v>0</v>
      </c>
      <c r="T206" s="228">
        <f t="shared" si="90"/>
        <v>0</v>
      </c>
      <c r="U206" s="228">
        <f t="shared" si="90"/>
        <v>0</v>
      </c>
      <c r="V206" s="228">
        <f t="shared" si="90"/>
        <v>0</v>
      </c>
      <c r="W206" s="228">
        <f t="shared" si="90"/>
        <v>0</v>
      </c>
      <c r="X206" s="228">
        <f t="shared" si="90"/>
        <v>0</v>
      </c>
      <c r="Y206" s="228">
        <f t="shared" si="90"/>
        <v>0</v>
      </c>
      <c r="Z206" s="228">
        <f t="shared" si="90"/>
        <v>0</v>
      </c>
      <c r="AA206" s="228">
        <f t="shared" si="90"/>
        <v>0</v>
      </c>
      <c r="AB206" s="228">
        <f t="shared" si="90"/>
        <v>0</v>
      </c>
      <c r="AC206" s="228">
        <f t="shared" si="90"/>
        <v>0</v>
      </c>
      <c r="AD206" s="228">
        <f t="shared" si="90"/>
        <v>0</v>
      </c>
      <c r="AE206" s="228">
        <f t="shared" si="90"/>
        <v>0</v>
      </c>
      <c r="AF206" s="228">
        <f t="shared" si="90"/>
        <v>0</v>
      </c>
      <c r="AG206" s="228">
        <f t="shared" si="90"/>
        <v>0</v>
      </c>
      <c r="AH206" s="228">
        <f t="shared" si="90"/>
        <v>0</v>
      </c>
      <c r="AI206" s="228">
        <f t="shared" si="90"/>
        <v>0</v>
      </c>
      <c r="AJ206" s="228">
        <f t="shared" si="90"/>
        <v>0</v>
      </c>
      <c r="AK206" s="228">
        <f t="shared" si="90"/>
        <v>0</v>
      </c>
      <c r="AL206" s="228">
        <f t="shared" si="90"/>
        <v>0</v>
      </c>
      <c r="AM206" s="228">
        <f t="shared" si="90"/>
        <v>0</v>
      </c>
      <c r="AN206" s="228">
        <f t="shared" si="90"/>
        <v>0</v>
      </c>
      <c r="AO206" s="228">
        <f t="shared" si="90"/>
        <v>0</v>
      </c>
      <c r="AP206" s="228">
        <f t="shared" si="90"/>
        <v>0</v>
      </c>
    </row>
    <row r="207" spans="1:42" x14ac:dyDescent="0.2">
      <c r="A207" s="130" t="s">
        <v>235</v>
      </c>
      <c r="B207" s="132"/>
      <c r="C207" s="228">
        <f t="shared" ref="C207:AP207" si="91">IF(AND(pbi_uti_tax_fed="Yes",pbi_uti_for_ds="No"),C530,0)</f>
        <v>0</v>
      </c>
      <c r="D207" s="228">
        <f t="shared" si="91"/>
        <v>0</v>
      </c>
      <c r="E207" s="228">
        <f t="shared" si="91"/>
        <v>0</v>
      </c>
      <c r="F207" s="228">
        <f t="shared" si="91"/>
        <v>0</v>
      </c>
      <c r="G207" s="228">
        <f t="shared" si="91"/>
        <v>0</v>
      </c>
      <c r="H207" s="228">
        <f t="shared" si="91"/>
        <v>0</v>
      </c>
      <c r="I207" s="228">
        <f t="shared" si="91"/>
        <v>0</v>
      </c>
      <c r="J207" s="228">
        <f t="shared" si="91"/>
        <v>0</v>
      </c>
      <c r="K207" s="228">
        <f t="shared" si="91"/>
        <v>0</v>
      </c>
      <c r="L207" s="228">
        <f t="shared" si="91"/>
        <v>0</v>
      </c>
      <c r="M207" s="228">
        <f t="shared" si="91"/>
        <v>0</v>
      </c>
      <c r="N207" s="228">
        <f t="shared" si="91"/>
        <v>0</v>
      </c>
      <c r="O207" s="228">
        <f t="shared" si="91"/>
        <v>0</v>
      </c>
      <c r="P207" s="228">
        <f t="shared" si="91"/>
        <v>0</v>
      </c>
      <c r="Q207" s="228">
        <f t="shared" si="91"/>
        <v>0</v>
      </c>
      <c r="R207" s="228">
        <f t="shared" si="91"/>
        <v>0</v>
      </c>
      <c r="S207" s="228">
        <f t="shared" si="91"/>
        <v>0</v>
      </c>
      <c r="T207" s="228">
        <f t="shared" si="91"/>
        <v>0</v>
      </c>
      <c r="U207" s="228">
        <f t="shared" si="91"/>
        <v>0</v>
      </c>
      <c r="V207" s="228">
        <f t="shared" si="91"/>
        <v>0</v>
      </c>
      <c r="W207" s="228">
        <f t="shared" si="91"/>
        <v>0</v>
      </c>
      <c r="X207" s="228">
        <f t="shared" si="91"/>
        <v>0</v>
      </c>
      <c r="Y207" s="228">
        <f t="shared" si="91"/>
        <v>0</v>
      </c>
      <c r="Z207" s="228">
        <f t="shared" si="91"/>
        <v>0</v>
      </c>
      <c r="AA207" s="228">
        <f t="shared" si="91"/>
        <v>0</v>
      </c>
      <c r="AB207" s="228">
        <f t="shared" si="91"/>
        <v>0</v>
      </c>
      <c r="AC207" s="228">
        <f t="shared" si="91"/>
        <v>0</v>
      </c>
      <c r="AD207" s="228">
        <f t="shared" si="91"/>
        <v>0</v>
      </c>
      <c r="AE207" s="228">
        <f t="shared" si="91"/>
        <v>0</v>
      </c>
      <c r="AF207" s="228">
        <f t="shared" si="91"/>
        <v>0</v>
      </c>
      <c r="AG207" s="228">
        <f t="shared" si="91"/>
        <v>0</v>
      </c>
      <c r="AH207" s="228">
        <f t="shared" si="91"/>
        <v>0</v>
      </c>
      <c r="AI207" s="228">
        <f t="shared" si="91"/>
        <v>0</v>
      </c>
      <c r="AJ207" s="228">
        <f t="shared" si="91"/>
        <v>0</v>
      </c>
      <c r="AK207" s="228">
        <f t="shared" si="91"/>
        <v>0</v>
      </c>
      <c r="AL207" s="228">
        <f t="shared" si="91"/>
        <v>0</v>
      </c>
      <c r="AM207" s="228">
        <f t="shared" si="91"/>
        <v>0</v>
      </c>
      <c r="AN207" s="228">
        <f t="shared" si="91"/>
        <v>0</v>
      </c>
      <c r="AO207" s="228">
        <f t="shared" si="91"/>
        <v>0</v>
      </c>
      <c r="AP207" s="228">
        <f t="shared" si="91"/>
        <v>0</v>
      </c>
    </row>
    <row r="208" spans="1:42" x14ac:dyDescent="0.2">
      <c r="A208" s="130" t="s">
        <v>236</v>
      </c>
      <c r="B208" s="132"/>
      <c r="C208" s="228">
        <f t="shared" ref="C208:AP208" si="92">IF(AND(pbi_oth_tax_fed="Yes",pbi_oth_for_ds="No"),C534,0)</f>
        <v>0</v>
      </c>
      <c r="D208" s="228">
        <f t="shared" si="92"/>
        <v>0</v>
      </c>
      <c r="E208" s="228">
        <f t="shared" si="92"/>
        <v>0</v>
      </c>
      <c r="F208" s="228">
        <f t="shared" si="92"/>
        <v>0</v>
      </c>
      <c r="G208" s="228">
        <f t="shared" si="92"/>
        <v>0</v>
      </c>
      <c r="H208" s="228">
        <f t="shared" si="92"/>
        <v>0</v>
      </c>
      <c r="I208" s="228">
        <f t="shared" si="92"/>
        <v>0</v>
      </c>
      <c r="J208" s="228">
        <f t="shared" si="92"/>
        <v>0</v>
      </c>
      <c r="K208" s="228">
        <f t="shared" si="92"/>
        <v>0</v>
      </c>
      <c r="L208" s="228">
        <f t="shared" si="92"/>
        <v>0</v>
      </c>
      <c r="M208" s="228">
        <f t="shared" si="92"/>
        <v>0</v>
      </c>
      <c r="N208" s="228">
        <f t="shared" si="92"/>
        <v>0</v>
      </c>
      <c r="O208" s="228">
        <f t="shared" si="92"/>
        <v>0</v>
      </c>
      <c r="P208" s="228">
        <f t="shared" si="92"/>
        <v>0</v>
      </c>
      <c r="Q208" s="228">
        <f t="shared" si="92"/>
        <v>0</v>
      </c>
      <c r="R208" s="228">
        <f t="shared" si="92"/>
        <v>0</v>
      </c>
      <c r="S208" s="228">
        <f t="shared" si="92"/>
        <v>0</v>
      </c>
      <c r="T208" s="228">
        <f t="shared" si="92"/>
        <v>0</v>
      </c>
      <c r="U208" s="228">
        <f t="shared" si="92"/>
        <v>0</v>
      </c>
      <c r="V208" s="228">
        <f t="shared" si="92"/>
        <v>0</v>
      </c>
      <c r="W208" s="228">
        <f t="shared" si="92"/>
        <v>0</v>
      </c>
      <c r="X208" s="228">
        <f t="shared" si="92"/>
        <v>0</v>
      </c>
      <c r="Y208" s="228">
        <f t="shared" si="92"/>
        <v>0</v>
      </c>
      <c r="Z208" s="228">
        <f t="shared" si="92"/>
        <v>0</v>
      </c>
      <c r="AA208" s="228">
        <f t="shared" si="92"/>
        <v>0</v>
      </c>
      <c r="AB208" s="228">
        <f t="shared" si="92"/>
        <v>0</v>
      </c>
      <c r="AC208" s="228">
        <f t="shared" si="92"/>
        <v>0</v>
      </c>
      <c r="AD208" s="228">
        <f t="shared" si="92"/>
        <v>0</v>
      </c>
      <c r="AE208" s="228">
        <f t="shared" si="92"/>
        <v>0</v>
      </c>
      <c r="AF208" s="228">
        <f t="shared" si="92"/>
        <v>0</v>
      </c>
      <c r="AG208" s="228">
        <f t="shared" si="92"/>
        <v>0</v>
      </c>
      <c r="AH208" s="228">
        <f t="shared" si="92"/>
        <v>0</v>
      </c>
      <c r="AI208" s="228">
        <f t="shared" si="92"/>
        <v>0</v>
      </c>
      <c r="AJ208" s="228">
        <f t="shared" si="92"/>
        <v>0</v>
      </c>
      <c r="AK208" s="228">
        <f t="shared" si="92"/>
        <v>0</v>
      </c>
      <c r="AL208" s="228">
        <f t="shared" si="92"/>
        <v>0</v>
      </c>
      <c r="AM208" s="228">
        <f t="shared" si="92"/>
        <v>0</v>
      </c>
      <c r="AN208" s="228">
        <f t="shared" si="92"/>
        <v>0</v>
      </c>
      <c r="AO208" s="228">
        <f t="shared" si="92"/>
        <v>0</v>
      </c>
      <c r="AP208" s="228">
        <f t="shared" si="92"/>
        <v>0</v>
      </c>
    </row>
    <row r="209" spans="1:42" x14ac:dyDescent="0.2">
      <c r="A209" s="130" t="s">
        <v>15</v>
      </c>
      <c r="B209" s="132"/>
      <c r="C209" s="229">
        <f>SUM(C205:C208)</f>
        <v>0</v>
      </c>
      <c r="D209" s="229">
        <f t="shared" ref="D209:AP209" si="93">SUM(D205:D208)</f>
        <v>0</v>
      </c>
      <c r="E209" s="229">
        <f t="shared" si="93"/>
        <v>0</v>
      </c>
      <c r="F209" s="229">
        <f t="shared" si="93"/>
        <v>0</v>
      </c>
      <c r="G209" s="229">
        <f t="shared" si="93"/>
        <v>0</v>
      </c>
      <c r="H209" s="229">
        <f t="shared" si="93"/>
        <v>0</v>
      </c>
      <c r="I209" s="229">
        <f t="shared" si="93"/>
        <v>0</v>
      </c>
      <c r="J209" s="229">
        <f t="shared" si="93"/>
        <v>0</v>
      </c>
      <c r="K209" s="229">
        <f t="shared" si="93"/>
        <v>0</v>
      </c>
      <c r="L209" s="229">
        <f t="shared" si="93"/>
        <v>0</v>
      </c>
      <c r="M209" s="229">
        <f t="shared" si="93"/>
        <v>0</v>
      </c>
      <c r="N209" s="229">
        <f t="shared" si="93"/>
        <v>0</v>
      </c>
      <c r="O209" s="229">
        <f t="shared" si="93"/>
        <v>0</v>
      </c>
      <c r="P209" s="229">
        <f t="shared" si="93"/>
        <v>0</v>
      </c>
      <c r="Q209" s="229">
        <f t="shared" si="93"/>
        <v>0</v>
      </c>
      <c r="R209" s="229">
        <f t="shared" si="93"/>
        <v>0</v>
      </c>
      <c r="S209" s="229">
        <f t="shared" si="93"/>
        <v>0</v>
      </c>
      <c r="T209" s="229">
        <f t="shared" si="93"/>
        <v>0</v>
      </c>
      <c r="U209" s="229">
        <f t="shared" si="93"/>
        <v>0</v>
      </c>
      <c r="V209" s="229">
        <f t="shared" si="93"/>
        <v>0</v>
      </c>
      <c r="W209" s="229">
        <f t="shared" si="93"/>
        <v>0</v>
      </c>
      <c r="X209" s="229">
        <f t="shared" si="93"/>
        <v>0</v>
      </c>
      <c r="Y209" s="229">
        <f t="shared" si="93"/>
        <v>0</v>
      </c>
      <c r="Z209" s="229">
        <f t="shared" si="93"/>
        <v>0</v>
      </c>
      <c r="AA209" s="229">
        <f t="shared" si="93"/>
        <v>0</v>
      </c>
      <c r="AB209" s="229">
        <f t="shared" si="93"/>
        <v>0</v>
      </c>
      <c r="AC209" s="229">
        <f t="shared" si="93"/>
        <v>0</v>
      </c>
      <c r="AD209" s="229">
        <f t="shared" si="93"/>
        <v>0</v>
      </c>
      <c r="AE209" s="229">
        <f t="shared" si="93"/>
        <v>0</v>
      </c>
      <c r="AF209" s="229">
        <f t="shared" si="93"/>
        <v>0</v>
      </c>
      <c r="AG209" s="229">
        <f t="shared" si="93"/>
        <v>0</v>
      </c>
      <c r="AH209" s="229">
        <f t="shared" si="93"/>
        <v>0</v>
      </c>
      <c r="AI209" s="229">
        <f t="shared" si="93"/>
        <v>0</v>
      </c>
      <c r="AJ209" s="229">
        <f t="shared" si="93"/>
        <v>0</v>
      </c>
      <c r="AK209" s="229">
        <f t="shared" si="93"/>
        <v>0</v>
      </c>
      <c r="AL209" s="229">
        <f t="shared" si="93"/>
        <v>0</v>
      </c>
      <c r="AM209" s="229">
        <f t="shared" si="93"/>
        <v>0</v>
      </c>
      <c r="AN209" s="229">
        <f t="shared" si="93"/>
        <v>0</v>
      </c>
      <c r="AO209" s="229">
        <f t="shared" si="93"/>
        <v>0</v>
      </c>
      <c r="AP209" s="229">
        <f t="shared" si="93"/>
        <v>0</v>
      </c>
    </row>
    <row r="210" spans="1:42" x14ac:dyDescent="0.2">
      <c r="A210" s="128" t="s">
        <v>52</v>
      </c>
      <c r="B210" s="132"/>
      <c r="C210" s="227">
        <f>C191+C197+C203+C209</f>
        <v>0</v>
      </c>
      <c r="D210" s="227">
        <f t="shared" ref="D210:AP210" si="94">D191+D197+D203+D209</f>
        <v>0</v>
      </c>
      <c r="E210" s="227">
        <f t="shared" si="94"/>
        <v>0</v>
      </c>
      <c r="F210" s="227">
        <f t="shared" si="94"/>
        <v>0</v>
      </c>
      <c r="G210" s="227">
        <f t="shared" si="94"/>
        <v>0</v>
      </c>
      <c r="H210" s="227">
        <f t="shared" si="94"/>
        <v>0</v>
      </c>
      <c r="I210" s="227">
        <f t="shared" si="94"/>
        <v>0</v>
      </c>
      <c r="J210" s="227">
        <f t="shared" si="94"/>
        <v>0</v>
      </c>
      <c r="K210" s="227">
        <f t="shared" si="94"/>
        <v>0</v>
      </c>
      <c r="L210" s="227">
        <f t="shared" si="94"/>
        <v>0</v>
      </c>
      <c r="M210" s="227">
        <f t="shared" si="94"/>
        <v>0</v>
      </c>
      <c r="N210" s="227">
        <f t="shared" si="94"/>
        <v>0</v>
      </c>
      <c r="O210" s="227">
        <f t="shared" si="94"/>
        <v>0</v>
      </c>
      <c r="P210" s="227">
        <f t="shared" si="94"/>
        <v>0</v>
      </c>
      <c r="Q210" s="227">
        <f t="shared" si="94"/>
        <v>0</v>
      </c>
      <c r="R210" s="227">
        <f t="shared" si="94"/>
        <v>0</v>
      </c>
      <c r="S210" s="227">
        <f t="shared" si="94"/>
        <v>0</v>
      </c>
      <c r="T210" s="227">
        <f t="shared" si="94"/>
        <v>0</v>
      </c>
      <c r="U210" s="227">
        <f t="shared" si="94"/>
        <v>0</v>
      </c>
      <c r="V210" s="227">
        <f t="shared" si="94"/>
        <v>0</v>
      </c>
      <c r="W210" s="227">
        <f t="shared" si="94"/>
        <v>0</v>
      </c>
      <c r="X210" s="227">
        <f t="shared" si="94"/>
        <v>0</v>
      </c>
      <c r="Y210" s="227">
        <f t="shared" si="94"/>
        <v>0</v>
      </c>
      <c r="Z210" s="227">
        <f t="shared" si="94"/>
        <v>0</v>
      </c>
      <c r="AA210" s="227">
        <f t="shared" si="94"/>
        <v>0</v>
      </c>
      <c r="AB210" s="227">
        <f t="shared" si="94"/>
        <v>0</v>
      </c>
      <c r="AC210" s="227">
        <f t="shared" si="94"/>
        <v>0</v>
      </c>
      <c r="AD210" s="227">
        <f t="shared" si="94"/>
        <v>0</v>
      </c>
      <c r="AE210" s="227">
        <f t="shared" si="94"/>
        <v>0</v>
      </c>
      <c r="AF210" s="227">
        <f t="shared" si="94"/>
        <v>0</v>
      </c>
      <c r="AG210" s="227">
        <f t="shared" si="94"/>
        <v>0</v>
      </c>
      <c r="AH210" s="227">
        <f t="shared" si="94"/>
        <v>0</v>
      </c>
      <c r="AI210" s="227">
        <f t="shared" si="94"/>
        <v>0</v>
      </c>
      <c r="AJ210" s="227">
        <f t="shared" si="94"/>
        <v>0</v>
      </c>
      <c r="AK210" s="227">
        <f t="shared" si="94"/>
        <v>0</v>
      </c>
      <c r="AL210" s="227">
        <f t="shared" si="94"/>
        <v>0</v>
      </c>
      <c r="AM210" s="227">
        <f t="shared" si="94"/>
        <v>0</v>
      </c>
      <c r="AN210" s="227">
        <f t="shared" si="94"/>
        <v>0</v>
      </c>
      <c r="AO210" s="227">
        <f t="shared" si="94"/>
        <v>0</v>
      </c>
      <c r="AP210" s="227">
        <f t="shared" si="94"/>
        <v>0</v>
      </c>
    </row>
    <row r="211" spans="1:42" x14ac:dyDescent="0.2">
      <c r="A211" s="130"/>
      <c r="B211" s="132"/>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row>
    <row r="212" spans="1:42" x14ac:dyDescent="0.2">
      <c r="A212" s="128" t="s">
        <v>53</v>
      </c>
      <c r="B212" s="132"/>
      <c r="C212" s="230">
        <f>C184+C210</f>
        <v>0</v>
      </c>
      <c r="D212" s="230">
        <f t="shared" ref="D212:AP212" si="95">D184+D210</f>
        <v>0</v>
      </c>
      <c r="E212" s="230">
        <f t="shared" si="95"/>
        <v>0</v>
      </c>
      <c r="F212" s="230">
        <f t="shared" si="95"/>
        <v>0</v>
      </c>
      <c r="G212" s="230">
        <f t="shared" si="95"/>
        <v>0</v>
      </c>
      <c r="H212" s="230">
        <f t="shared" si="95"/>
        <v>0</v>
      </c>
      <c r="I212" s="230">
        <f t="shared" si="95"/>
        <v>0</v>
      </c>
      <c r="J212" s="230">
        <f t="shared" si="95"/>
        <v>0</v>
      </c>
      <c r="K212" s="230">
        <f t="shared" si="95"/>
        <v>0</v>
      </c>
      <c r="L212" s="230">
        <f t="shared" si="95"/>
        <v>0</v>
      </c>
      <c r="M212" s="230">
        <f t="shared" si="95"/>
        <v>0</v>
      </c>
      <c r="N212" s="230">
        <f t="shared" si="95"/>
        <v>0</v>
      </c>
      <c r="O212" s="230">
        <f t="shared" si="95"/>
        <v>0</v>
      </c>
      <c r="P212" s="230">
        <f t="shared" si="95"/>
        <v>0</v>
      </c>
      <c r="Q212" s="230">
        <f t="shared" si="95"/>
        <v>0</v>
      </c>
      <c r="R212" s="230">
        <f t="shared" si="95"/>
        <v>0</v>
      </c>
      <c r="S212" s="230">
        <f t="shared" si="95"/>
        <v>0</v>
      </c>
      <c r="T212" s="230">
        <f t="shared" si="95"/>
        <v>0</v>
      </c>
      <c r="U212" s="230">
        <f t="shared" si="95"/>
        <v>0</v>
      </c>
      <c r="V212" s="230">
        <f t="shared" si="95"/>
        <v>0</v>
      </c>
      <c r="W212" s="230">
        <f t="shared" si="95"/>
        <v>0</v>
      </c>
      <c r="X212" s="230">
        <f t="shared" si="95"/>
        <v>0</v>
      </c>
      <c r="Y212" s="230">
        <f t="shared" si="95"/>
        <v>0</v>
      </c>
      <c r="Z212" s="230">
        <f t="shared" si="95"/>
        <v>0</v>
      </c>
      <c r="AA212" s="230">
        <f t="shared" si="95"/>
        <v>0</v>
      </c>
      <c r="AB212" s="230">
        <f t="shared" si="95"/>
        <v>0</v>
      </c>
      <c r="AC212" s="230">
        <f t="shared" si="95"/>
        <v>0</v>
      </c>
      <c r="AD212" s="230">
        <f t="shared" si="95"/>
        <v>0</v>
      </c>
      <c r="AE212" s="230">
        <f t="shared" si="95"/>
        <v>0</v>
      </c>
      <c r="AF212" s="230">
        <f t="shared" si="95"/>
        <v>0</v>
      </c>
      <c r="AG212" s="230">
        <f t="shared" si="95"/>
        <v>0</v>
      </c>
      <c r="AH212" s="230">
        <f t="shared" si="95"/>
        <v>0</v>
      </c>
      <c r="AI212" s="230">
        <f t="shared" si="95"/>
        <v>0</v>
      </c>
      <c r="AJ212" s="230">
        <f t="shared" si="95"/>
        <v>0</v>
      </c>
      <c r="AK212" s="230">
        <f t="shared" si="95"/>
        <v>0</v>
      </c>
      <c r="AL212" s="230">
        <f t="shared" si="95"/>
        <v>0</v>
      </c>
      <c r="AM212" s="230">
        <f t="shared" si="95"/>
        <v>0</v>
      </c>
      <c r="AN212" s="230">
        <f t="shared" si="95"/>
        <v>0</v>
      </c>
      <c r="AO212" s="230">
        <f t="shared" si="95"/>
        <v>0</v>
      </c>
      <c r="AP212" s="230">
        <f t="shared" si="95"/>
        <v>0</v>
      </c>
    </row>
    <row r="213" spans="1:42" x14ac:dyDescent="0.2">
      <c r="A213" s="128" t="s">
        <v>112</v>
      </c>
      <c r="B213" s="132"/>
      <c r="C213" s="230">
        <f t="shared" ref="C213:AP213" si="96">C212*-federal_tax_rate/100</f>
        <v>0</v>
      </c>
      <c r="D213" s="230">
        <f t="shared" si="96"/>
        <v>0</v>
      </c>
      <c r="E213" s="230">
        <f t="shared" si="96"/>
        <v>0</v>
      </c>
      <c r="F213" s="230">
        <f t="shared" si="96"/>
        <v>0</v>
      </c>
      <c r="G213" s="230">
        <f t="shared" si="96"/>
        <v>0</v>
      </c>
      <c r="H213" s="230">
        <f t="shared" si="96"/>
        <v>0</v>
      </c>
      <c r="I213" s="230">
        <f t="shared" si="96"/>
        <v>0</v>
      </c>
      <c r="J213" s="230">
        <f t="shared" si="96"/>
        <v>0</v>
      </c>
      <c r="K213" s="230">
        <f t="shared" si="96"/>
        <v>0</v>
      </c>
      <c r="L213" s="230">
        <f t="shared" si="96"/>
        <v>0</v>
      </c>
      <c r="M213" s="230">
        <f t="shared" si="96"/>
        <v>0</v>
      </c>
      <c r="N213" s="230">
        <f t="shared" si="96"/>
        <v>0</v>
      </c>
      <c r="O213" s="230">
        <f t="shared" si="96"/>
        <v>0</v>
      </c>
      <c r="P213" s="230">
        <f t="shared" si="96"/>
        <v>0</v>
      </c>
      <c r="Q213" s="230">
        <f t="shared" si="96"/>
        <v>0</v>
      </c>
      <c r="R213" s="230">
        <f t="shared" si="96"/>
        <v>0</v>
      </c>
      <c r="S213" s="230">
        <f t="shared" si="96"/>
        <v>0</v>
      </c>
      <c r="T213" s="230">
        <f t="shared" si="96"/>
        <v>0</v>
      </c>
      <c r="U213" s="230">
        <f t="shared" si="96"/>
        <v>0</v>
      </c>
      <c r="V213" s="230">
        <f t="shared" si="96"/>
        <v>0</v>
      </c>
      <c r="W213" s="230">
        <f t="shared" si="96"/>
        <v>0</v>
      </c>
      <c r="X213" s="230">
        <f t="shared" si="96"/>
        <v>0</v>
      </c>
      <c r="Y213" s="230">
        <f t="shared" si="96"/>
        <v>0</v>
      </c>
      <c r="Z213" s="230">
        <f t="shared" si="96"/>
        <v>0</v>
      </c>
      <c r="AA213" s="230">
        <f t="shared" si="96"/>
        <v>0</v>
      </c>
      <c r="AB213" s="230">
        <f t="shared" si="96"/>
        <v>0</v>
      </c>
      <c r="AC213" s="230">
        <f t="shared" si="96"/>
        <v>0</v>
      </c>
      <c r="AD213" s="230">
        <f t="shared" si="96"/>
        <v>0</v>
      </c>
      <c r="AE213" s="230">
        <f t="shared" si="96"/>
        <v>0</v>
      </c>
      <c r="AF213" s="230">
        <f t="shared" si="96"/>
        <v>0</v>
      </c>
      <c r="AG213" s="230">
        <f t="shared" si="96"/>
        <v>0</v>
      </c>
      <c r="AH213" s="230">
        <f t="shared" si="96"/>
        <v>0</v>
      </c>
      <c r="AI213" s="230">
        <f t="shared" si="96"/>
        <v>0</v>
      </c>
      <c r="AJ213" s="230">
        <f t="shared" si="96"/>
        <v>0</v>
      </c>
      <c r="AK213" s="230">
        <f t="shared" si="96"/>
        <v>0</v>
      </c>
      <c r="AL213" s="230">
        <f t="shared" si="96"/>
        <v>0</v>
      </c>
      <c r="AM213" s="230">
        <f t="shared" si="96"/>
        <v>0</v>
      </c>
      <c r="AN213" s="230">
        <f t="shared" si="96"/>
        <v>0</v>
      </c>
      <c r="AO213" s="230">
        <f t="shared" si="96"/>
        <v>0</v>
      </c>
      <c r="AP213" s="230">
        <f t="shared" si="96"/>
        <v>0</v>
      </c>
    </row>
    <row r="214" spans="1:42" x14ac:dyDescent="0.2">
      <c r="A214" s="33"/>
      <c r="B214" s="132"/>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row>
    <row r="215" spans="1:42" x14ac:dyDescent="0.2">
      <c r="A215" s="119" t="s">
        <v>140</v>
      </c>
      <c r="B215" s="306"/>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row>
    <row r="216" spans="1:42" x14ac:dyDescent="0.2">
      <c r="A216" s="30" t="s">
        <v>141</v>
      </c>
      <c r="B216" s="132"/>
    </row>
    <row r="217" spans="1:42" x14ac:dyDescent="0.2">
      <c r="A217" s="4" t="s">
        <v>320</v>
      </c>
      <c r="B217" s="132"/>
      <c r="G217" s="362" t="s">
        <v>77</v>
      </c>
      <c r="H217" s="363"/>
      <c r="I217" s="363"/>
      <c r="J217" s="364"/>
      <c r="K217" s="365" t="s">
        <v>78</v>
      </c>
      <c r="L217" s="366"/>
    </row>
    <row r="218" spans="1:42" ht="51" x14ac:dyDescent="0.2">
      <c r="B218" s="222" t="s">
        <v>67</v>
      </c>
      <c r="C218" s="19" t="s">
        <v>63</v>
      </c>
      <c r="D218" s="19" t="s">
        <v>65</v>
      </c>
      <c r="E218" s="35" t="s">
        <v>66</v>
      </c>
      <c r="F218" s="19" t="s">
        <v>68</v>
      </c>
      <c r="G218" s="19" t="s">
        <v>72</v>
      </c>
      <c r="H218" s="19" t="s">
        <v>74</v>
      </c>
      <c r="I218" s="73" t="s">
        <v>73</v>
      </c>
      <c r="J218" s="19" t="s">
        <v>75</v>
      </c>
      <c r="K218" s="41" t="s">
        <v>3</v>
      </c>
      <c r="L218" s="196" t="s">
        <v>75</v>
      </c>
      <c r="M218" s="36" t="s">
        <v>79</v>
      </c>
      <c r="N218" s="36" t="s">
        <v>80</v>
      </c>
      <c r="O218" s="19" t="s">
        <v>69</v>
      </c>
      <c r="P218" s="195" t="s">
        <v>122</v>
      </c>
      <c r="Q218" s="19" t="s">
        <v>123</v>
      </c>
    </row>
    <row r="219" spans="1:42" s="17" customFormat="1" x14ac:dyDescent="0.2">
      <c r="A219" s="42" t="str">
        <f>Inputs!A127</f>
        <v>5-yr MACRS</v>
      </c>
      <c r="B219" s="300" t="e">
        <f>depr_alloc_macrs_5_percent*100/Inputs!$B$134</f>
        <v>#DIV/0!</v>
      </c>
      <c r="C219" s="175">
        <f>-$B$77*depr_alloc_macrs_5_percent/100</f>
        <v>0</v>
      </c>
      <c r="D219" s="175" t="e">
        <f>$B219/100*D$225</f>
        <v>#DIV/0!</v>
      </c>
      <c r="E219" s="175" t="e">
        <f>$B219/100*E$225</f>
        <v>#DIV/0!</v>
      </c>
      <c r="F219" s="177" t="e">
        <f>C219-D219-E219</f>
        <v>#DIV/0!</v>
      </c>
      <c r="G219" s="178">
        <f>IF(Inputs!F127="Yes",F219,0)</f>
        <v>0</v>
      </c>
      <c r="H219" s="185">
        <f t="shared" ref="H219:H224" si="97">IF($G$225=0,0,G219/$G$225)*100</f>
        <v>0</v>
      </c>
      <c r="I219" s="181">
        <f t="shared" ref="I219:I224" si="98">$I$225*H219/100</f>
        <v>0</v>
      </c>
      <c r="J219" s="182">
        <f>I219*0.5</f>
        <v>0</v>
      </c>
      <c r="K219" s="179">
        <f t="shared" ref="K219:K224" si="99">H219/100*$K$225</f>
        <v>0</v>
      </c>
      <c r="L219" s="182">
        <f>K219*0.5</f>
        <v>0</v>
      </c>
      <c r="M219" s="175">
        <f t="shared" ref="M219:M224" si="100">IF(itc_sta_amount_deprbas_sta="Yes",L219,0)+IF(itc_sta_percent_deprbas_sta="Yes",J219,0)</f>
        <v>0</v>
      </c>
      <c r="N219" s="175">
        <f t="shared" ref="N219:N224" si="101">IF(itc_fed_amount_deprbas_sta="Yes",L352,0)+IF(itc_fed_percent_deprbas_sta="Yes",J352,0)</f>
        <v>0</v>
      </c>
      <c r="O219" s="183" t="e">
        <f t="shared" ref="O219:O224" si="102">F219-M219-N219</f>
        <v>#DIV/0!</v>
      </c>
      <c r="P219" s="175">
        <f t="shared" ref="P219:P224" si="103">IF(depr_bonus_sta="Yes",O219*depr_bonus_sta/100,0)</f>
        <v>0</v>
      </c>
      <c r="Q219" s="177" t="e">
        <f>O219-P219</f>
        <v>#DIV/0!</v>
      </c>
    </row>
    <row r="220" spans="1:42" s="17" customFormat="1" x14ac:dyDescent="0.2">
      <c r="A220" s="42" t="str">
        <f>Inputs!A128</f>
        <v>15-yr MACRS</v>
      </c>
      <c r="B220" s="300" t="e">
        <f>depr_alloc_macrs_15_percent*100/Inputs!$B$134</f>
        <v>#DIV/0!</v>
      </c>
      <c r="C220" s="175">
        <f>-$B$77*depr_alloc_macrs_15_percent/100</f>
        <v>0</v>
      </c>
      <c r="D220" s="175" t="e">
        <f>$B220/100*D$225</f>
        <v>#DIV/0!</v>
      </c>
      <c r="E220" s="175" t="e">
        <f t="shared" ref="E220:E224" si="104">$B220/100*E$225</f>
        <v>#DIV/0!</v>
      </c>
      <c r="F220" s="177" t="e">
        <f t="shared" ref="F220:F224" si="105">C220-D220-E220</f>
        <v>#DIV/0!</v>
      </c>
      <c r="G220" s="179">
        <f>IF(Inputs!F128="Yes",F220,0)</f>
        <v>0</v>
      </c>
      <c r="H220" s="186">
        <f t="shared" si="97"/>
        <v>0</v>
      </c>
      <c r="I220" s="175">
        <f t="shared" si="98"/>
        <v>0</v>
      </c>
      <c r="J220" s="184">
        <f t="shared" ref="J220:J224" si="106">I220*0.5</f>
        <v>0</v>
      </c>
      <c r="K220" s="179">
        <f t="shared" si="99"/>
        <v>0</v>
      </c>
      <c r="L220" s="184">
        <f t="shared" ref="L220:L224" si="107">K220*0.5</f>
        <v>0</v>
      </c>
      <c r="M220" s="175">
        <f t="shared" si="100"/>
        <v>0</v>
      </c>
      <c r="N220" s="175">
        <f t="shared" si="101"/>
        <v>0</v>
      </c>
      <c r="O220" s="177" t="e">
        <f t="shared" si="102"/>
        <v>#DIV/0!</v>
      </c>
      <c r="P220" s="175">
        <f t="shared" si="103"/>
        <v>0</v>
      </c>
      <c r="Q220" s="177" t="e">
        <f t="shared" ref="Q220:Q224" si="108">O220-P220</f>
        <v>#DIV/0!</v>
      </c>
    </row>
    <row r="221" spans="1:42" s="17" customFormat="1" x14ac:dyDescent="0.2">
      <c r="A221" s="42" t="str">
        <f>Inputs!A129</f>
        <v>5-yr SL</v>
      </c>
      <c r="B221" s="300" t="e">
        <f>depr_alloc_sl_5_percent*100/Inputs!$B$134</f>
        <v>#DIV/0!</v>
      </c>
      <c r="C221" s="175">
        <f>-$B$77*depr_alloc_sl_5_percent/100</f>
        <v>0</v>
      </c>
      <c r="D221" s="175" t="e">
        <f t="shared" ref="D221:D224" si="109">$B221/100*D$225</f>
        <v>#DIV/0!</v>
      </c>
      <c r="E221" s="175" t="e">
        <f t="shared" si="104"/>
        <v>#DIV/0!</v>
      </c>
      <c r="F221" s="177" t="e">
        <f t="shared" si="105"/>
        <v>#DIV/0!</v>
      </c>
      <c r="G221" s="179">
        <f>IF(Inputs!F129="Yes",F221,0)</f>
        <v>0</v>
      </c>
      <c r="H221" s="186">
        <f t="shared" si="97"/>
        <v>0</v>
      </c>
      <c r="I221" s="175">
        <f t="shared" si="98"/>
        <v>0</v>
      </c>
      <c r="J221" s="184">
        <f t="shared" si="106"/>
        <v>0</v>
      </c>
      <c r="K221" s="179">
        <f t="shared" si="99"/>
        <v>0</v>
      </c>
      <c r="L221" s="184">
        <f t="shared" si="107"/>
        <v>0</v>
      </c>
      <c r="M221" s="175">
        <f t="shared" si="100"/>
        <v>0</v>
      </c>
      <c r="N221" s="175">
        <f t="shared" si="101"/>
        <v>0</v>
      </c>
      <c r="O221" s="177" t="e">
        <f t="shared" si="102"/>
        <v>#DIV/0!</v>
      </c>
      <c r="P221" s="175">
        <f t="shared" si="103"/>
        <v>0</v>
      </c>
      <c r="Q221" s="177" t="e">
        <f t="shared" si="108"/>
        <v>#DIV/0!</v>
      </c>
    </row>
    <row r="222" spans="1:42" s="17" customFormat="1" x14ac:dyDescent="0.2">
      <c r="A222" s="42" t="str">
        <f>Inputs!A130</f>
        <v>15-yr SL</v>
      </c>
      <c r="B222" s="300" t="e">
        <f>depr_alloc_sl_15_percent*100/Inputs!$B$134</f>
        <v>#DIV/0!</v>
      </c>
      <c r="C222" s="175">
        <f>-$B$77*depr_alloc_sl_15_percent/100</f>
        <v>0</v>
      </c>
      <c r="D222" s="175" t="e">
        <f t="shared" si="109"/>
        <v>#DIV/0!</v>
      </c>
      <c r="E222" s="175" t="e">
        <f t="shared" si="104"/>
        <v>#DIV/0!</v>
      </c>
      <c r="F222" s="177" t="e">
        <f t="shared" si="105"/>
        <v>#DIV/0!</v>
      </c>
      <c r="G222" s="179">
        <f>IF(Inputs!F130="Yes",F222,0)</f>
        <v>0</v>
      </c>
      <c r="H222" s="186">
        <f t="shared" si="97"/>
        <v>0</v>
      </c>
      <c r="I222" s="175">
        <f t="shared" si="98"/>
        <v>0</v>
      </c>
      <c r="J222" s="184">
        <f t="shared" si="106"/>
        <v>0</v>
      </c>
      <c r="K222" s="179">
        <f t="shared" si="99"/>
        <v>0</v>
      </c>
      <c r="L222" s="184">
        <f t="shared" si="107"/>
        <v>0</v>
      </c>
      <c r="M222" s="175">
        <f t="shared" si="100"/>
        <v>0</v>
      </c>
      <c r="N222" s="175">
        <f t="shared" si="101"/>
        <v>0</v>
      </c>
      <c r="O222" s="177" t="e">
        <f t="shared" si="102"/>
        <v>#DIV/0!</v>
      </c>
      <c r="P222" s="175">
        <f t="shared" si="103"/>
        <v>0</v>
      </c>
      <c r="Q222" s="177" t="e">
        <f t="shared" si="108"/>
        <v>#DIV/0!</v>
      </c>
    </row>
    <row r="223" spans="1:42" s="17" customFormat="1" x14ac:dyDescent="0.2">
      <c r="A223" s="42" t="str">
        <f>Inputs!A131</f>
        <v>20-yr SL</v>
      </c>
      <c r="B223" s="300" t="e">
        <f>depr_alloc_sl_20_percent*100/Inputs!$B$134</f>
        <v>#DIV/0!</v>
      </c>
      <c r="C223" s="175">
        <f>-$B$77*depr_alloc_sl_20_percent/100</f>
        <v>0</v>
      </c>
      <c r="D223" s="175" t="e">
        <f t="shared" si="109"/>
        <v>#DIV/0!</v>
      </c>
      <c r="E223" s="175" t="e">
        <f t="shared" si="104"/>
        <v>#DIV/0!</v>
      </c>
      <c r="F223" s="177" t="e">
        <f t="shared" si="105"/>
        <v>#DIV/0!</v>
      </c>
      <c r="G223" s="179">
        <f>IF(Inputs!F131="Yes",F223,0)</f>
        <v>0</v>
      </c>
      <c r="H223" s="186">
        <f t="shared" si="97"/>
        <v>0</v>
      </c>
      <c r="I223" s="175">
        <f t="shared" si="98"/>
        <v>0</v>
      </c>
      <c r="J223" s="184">
        <f t="shared" si="106"/>
        <v>0</v>
      </c>
      <c r="K223" s="179">
        <f t="shared" si="99"/>
        <v>0</v>
      </c>
      <c r="L223" s="184">
        <f t="shared" si="107"/>
        <v>0</v>
      </c>
      <c r="M223" s="175">
        <f t="shared" si="100"/>
        <v>0</v>
      </c>
      <c r="N223" s="175">
        <f t="shared" si="101"/>
        <v>0</v>
      </c>
      <c r="O223" s="177" t="e">
        <f t="shared" si="102"/>
        <v>#DIV/0!</v>
      </c>
      <c r="P223" s="175">
        <f t="shared" si="103"/>
        <v>0</v>
      </c>
      <c r="Q223" s="177" t="e">
        <f t="shared" si="108"/>
        <v>#DIV/0!</v>
      </c>
    </row>
    <row r="224" spans="1:42" s="17" customFormat="1" x14ac:dyDescent="0.2">
      <c r="A224" s="42" t="str">
        <f>Inputs!A132</f>
        <v>39-yr SL</v>
      </c>
      <c r="B224" s="301" t="e">
        <f>depr_alloc_sl_39_percent*100/Inputs!$B$134</f>
        <v>#DIV/0!</v>
      </c>
      <c r="C224" s="175">
        <f>-$B$77*depr_alloc_sl_39_percent/100</f>
        <v>0</v>
      </c>
      <c r="D224" s="175" t="e">
        <f t="shared" si="109"/>
        <v>#DIV/0!</v>
      </c>
      <c r="E224" s="175" t="e">
        <f t="shared" si="104"/>
        <v>#DIV/0!</v>
      </c>
      <c r="F224" s="177" t="e">
        <f t="shared" si="105"/>
        <v>#DIV/0!</v>
      </c>
      <c r="G224" s="179">
        <f>IF(Inputs!F132="Yes",F224,0)</f>
        <v>0</v>
      </c>
      <c r="H224" s="186">
        <f t="shared" si="97"/>
        <v>0</v>
      </c>
      <c r="I224" s="175">
        <f t="shared" si="98"/>
        <v>0</v>
      </c>
      <c r="J224" s="184">
        <f t="shared" si="106"/>
        <v>0</v>
      </c>
      <c r="K224" s="179">
        <f t="shared" si="99"/>
        <v>0</v>
      </c>
      <c r="L224" s="184">
        <f t="shared" si="107"/>
        <v>0</v>
      </c>
      <c r="M224" s="190">
        <f t="shared" si="100"/>
        <v>0</v>
      </c>
      <c r="N224" s="176">
        <f t="shared" si="101"/>
        <v>0</v>
      </c>
      <c r="O224" s="180" t="e">
        <f t="shared" si="102"/>
        <v>#DIV/0!</v>
      </c>
      <c r="P224" s="176">
        <f t="shared" si="103"/>
        <v>0</v>
      </c>
      <c r="Q224" s="180" t="e">
        <f t="shared" si="108"/>
        <v>#DIV/0!</v>
      </c>
    </row>
    <row r="225" spans="1:17" s="17" customFormat="1" x14ac:dyDescent="0.2">
      <c r="A225" s="42" t="s">
        <v>15</v>
      </c>
      <c r="B225" s="301" t="e">
        <f>SUM(B219:B224)</f>
        <v>#DIV/0!</v>
      </c>
      <c r="C225" s="193">
        <f>SUM(C219:C224)</f>
        <v>0</v>
      </c>
      <c r="D225" s="193">
        <f>B234+B240</f>
        <v>0</v>
      </c>
      <c r="E225" s="193">
        <f>B246</f>
        <v>0</v>
      </c>
      <c r="F225" s="285" t="e">
        <f>SUM(F219:F224)</f>
        <v>#DIV/0!</v>
      </c>
      <c r="G225" s="191">
        <f>SUM(G219:G224)</f>
        <v>0</v>
      </c>
      <c r="H225" s="187">
        <f>SUM(H219:H224)</f>
        <v>0</v>
      </c>
      <c r="I225" s="193">
        <f>MIN(itc_sta_percent_maxvalue,itc_sta_percent/100*G225)</f>
        <v>0</v>
      </c>
      <c r="J225" s="193">
        <f>SUM(J219:J224)</f>
        <v>0</v>
      </c>
      <c r="K225" s="191">
        <f>itc_sta_amount</f>
        <v>0</v>
      </c>
      <c r="L225" s="194">
        <f t="shared" ref="L225:Q225" si="110">SUM(L219:L224)</f>
        <v>0</v>
      </c>
      <c r="M225" s="176">
        <f t="shared" si="110"/>
        <v>0</v>
      </c>
      <c r="N225" s="176">
        <f t="shared" si="110"/>
        <v>0</v>
      </c>
      <c r="O225" s="180" t="e">
        <f t="shared" si="110"/>
        <v>#DIV/0!</v>
      </c>
      <c r="P225" s="180">
        <f>SUM(P219:P224)</f>
        <v>0</v>
      </c>
      <c r="Q225" s="180" t="e">
        <f t="shared" si="110"/>
        <v>#DIV/0!</v>
      </c>
    </row>
    <row r="226" spans="1:17" s="132" customFormat="1" x14ac:dyDescent="0.2">
      <c r="A226" s="4"/>
      <c r="B226" s="4"/>
    </row>
    <row r="227" spans="1:17" s="132" customFormat="1" x14ac:dyDescent="0.2">
      <c r="A227" s="4" t="s">
        <v>76</v>
      </c>
      <c r="B227" s="4"/>
    </row>
    <row r="228" spans="1:17" s="132" customFormat="1" x14ac:dyDescent="0.2">
      <c r="A228" s="127" t="str">
        <f>A497</f>
        <v>Investment Based Incentive (IBI)</v>
      </c>
      <c r="B228" s="4"/>
    </row>
    <row r="229" spans="1:17" s="132" customFormat="1" x14ac:dyDescent="0.2">
      <c r="A229" s="28" t="str">
        <f t="shared" ref="A229:A240" si="111">A498</f>
        <v>As fixed amount</v>
      </c>
      <c r="B229" s="4"/>
    </row>
    <row r="230" spans="1:17" s="132" customFormat="1" x14ac:dyDescent="0.2">
      <c r="A230" s="129" t="str">
        <f t="shared" si="111"/>
        <v>Federal ($)</v>
      </c>
      <c r="B230" s="231">
        <f>IF(ibi_fed_amount_deprbas_sta="Yes",ibi_fed_amount,0)</f>
        <v>0</v>
      </c>
    </row>
    <row r="231" spans="1:17" s="132" customFormat="1" x14ac:dyDescent="0.2">
      <c r="A231" s="129" t="str">
        <f t="shared" si="111"/>
        <v>State ($)</v>
      </c>
      <c r="B231" s="231">
        <f>IF(ibi_sta_amount_deprbas_sta="Yes",ibi_sta_amount,0)</f>
        <v>0</v>
      </c>
    </row>
    <row r="232" spans="1:17" s="132" customFormat="1" x14ac:dyDescent="0.2">
      <c r="A232" s="129" t="str">
        <f t="shared" si="111"/>
        <v>Utility ($)</v>
      </c>
      <c r="B232" s="231">
        <f>IF(ibi_uti_amount_deprbas_sta="Yes",ibi_uti_amount,0)</f>
        <v>0</v>
      </c>
    </row>
    <row r="233" spans="1:17" s="132" customFormat="1" x14ac:dyDescent="0.2">
      <c r="A233" s="129" t="str">
        <f t="shared" si="111"/>
        <v>Other ($)</v>
      </c>
      <c r="B233" s="232">
        <f>IF(ibi_oth_amount_deprbas_sta="Yes",ibi_oth_amount,0)</f>
        <v>0</v>
      </c>
    </row>
    <row r="234" spans="1:17" s="132" customFormat="1" x14ac:dyDescent="0.2">
      <c r="A234" s="129" t="str">
        <f t="shared" si="111"/>
        <v>Total</v>
      </c>
      <c r="B234" s="231">
        <f>SUM(B230:B233)</f>
        <v>0</v>
      </c>
    </row>
    <row r="235" spans="1:17" s="132" customFormat="1" x14ac:dyDescent="0.2">
      <c r="A235" s="28" t="str">
        <f t="shared" si="111"/>
        <v>As percentage</v>
      </c>
      <c r="B235" s="4"/>
    </row>
    <row r="236" spans="1:17" s="132" customFormat="1" x14ac:dyDescent="0.2">
      <c r="A236" s="129" t="str">
        <f t="shared" si="111"/>
        <v>Federal (% of total installed cost)</v>
      </c>
      <c r="B236" s="231">
        <f>IF(ibi_fed_percent_deprbas_sta="Yes",C505,0)</f>
        <v>0</v>
      </c>
    </row>
    <row r="237" spans="1:17" s="132" customFormat="1" x14ac:dyDescent="0.2">
      <c r="A237" s="129" t="str">
        <f>A506</f>
        <v>State (% of total installed cost)</v>
      </c>
      <c r="B237" s="231">
        <f>IF(ibi_sta_percent_deprbas_sta="Yes",C506,0)</f>
        <v>0</v>
      </c>
    </row>
    <row r="238" spans="1:17" s="132" customFormat="1" x14ac:dyDescent="0.2">
      <c r="A238" s="129" t="str">
        <f t="shared" si="111"/>
        <v>Utility (% of total installed cost)</v>
      </c>
      <c r="B238" s="231">
        <f>IF(ibi_uti_percent_deprbas_sta="Yes",C507,0)</f>
        <v>0</v>
      </c>
    </row>
    <row r="239" spans="1:17" s="132" customFormat="1" x14ac:dyDescent="0.2">
      <c r="A239" s="129" t="str">
        <f t="shared" si="111"/>
        <v>Other (% of total installed cost)</v>
      </c>
      <c r="B239" s="232">
        <f>IF(ibi_oth_percent_deprbas_sta="Yes",C508,0)</f>
        <v>0</v>
      </c>
    </row>
    <row r="240" spans="1:17" s="132" customFormat="1" x14ac:dyDescent="0.2">
      <c r="A240" s="129" t="str">
        <f t="shared" si="111"/>
        <v>Total</v>
      </c>
      <c r="B240" s="231">
        <f>SUM(B236:B239)</f>
        <v>0</v>
      </c>
    </row>
    <row r="241" spans="1:42" s="132" customFormat="1" x14ac:dyDescent="0.2">
      <c r="A241" s="127" t="str">
        <f t="shared" ref="A241:A246" si="112">A511</f>
        <v>Capacity Based Incentive (CBI)</v>
      </c>
      <c r="B241" s="4"/>
    </row>
    <row r="242" spans="1:42" s="132" customFormat="1" x14ac:dyDescent="0.2">
      <c r="A242" s="28" t="str">
        <f t="shared" si="112"/>
        <v>Federal ($/W)</v>
      </c>
      <c r="B242" s="231">
        <f>IF(cbi_fed_deprbas_sta="Yes",C512,0)</f>
        <v>0</v>
      </c>
    </row>
    <row r="243" spans="1:42" s="132" customFormat="1" x14ac:dyDescent="0.2">
      <c r="A243" s="28" t="str">
        <f t="shared" si="112"/>
        <v>State ($/W)</v>
      </c>
      <c r="B243" s="231">
        <f>IF(cbi_sta_deprbas_sta="Yes",C513,0)</f>
        <v>0</v>
      </c>
    </row>
    <row r="244" spans="1:42" s="132" customFormat="1" x14ac:dyDescent="0.2">
      <c r="A244" s="28" t="str">
        <f t="shared" si="112"/>
        <v>Utility ($/W)</v>
      </c>
      <c r="B244" s="231">
        <f>IF(cbi_uti_deprbas_sta="Yes",C514,0)</f>
        <v>0</v>
      </c>
    </row>
    <row r="245" spans="1:42" s="132" customFormat="1" x14ac:dyDescent="0.2">
      <c r="A245" s="28" t="str">
        <f t="shared" si="112"/>
        <v>Other ($/W)</v>
      </c>
      <c r="B245" s="231">
        <f>IF(cbi_oth_deprbas_sta="Yes",C515,0)</f>
        <v>0</v>
      </c>
    </row>
    <row r="246" spans="1:42" s="132" customFormat="1" x14ac:dyDescent="0.2">
      <c r="A246" s="28" t="str">
        <f t="shared" si="112"/>
        <v>Total</v>
      </c>
      <c r="B246" s="230">
        <f>SUM(B242:B245)</f>
        <v>0</v>
      </c>
    </row>
    <row r="247" spans="1:42" s="132" customFormat="1" x14ac:dyDescent="0.2">
      <c r="A247" s="127" t="s">
        <v>64</v>
      </c>
      <c r="B247" s="231">
        <f>B234+B240+B246</f>
        <v>0</v>
      </c>
    </row>
    <row r="248" spans="1:42" s="132" customFormat="1" x14ac:dyDescent="0.2">
      <c r="A248" s="4"/>
      <c r="B248" s="4"/>
    </row>
    <row r="249" spans="1:42" s="132" customFormat="1" x14ac:dyDescent="0.2">
      <c r="A249" s="4" t="s">
        <v>114</v>
      </c>
      <c r="B249" s="4"/>
    </row>
    <row r="250" spans="1:42" s="132" customFormat="1" x14ac:dyDescent="0.2">
      <c r="A250" s="28" t="s">
        <v>70</v>
      </c>
      <c r="B250" s="4"/>
    </row>
    <row r="251" spans="1:42" x14ac:dyDescent="0.2">
      <c r="A251" s="34" t="str">
        <f t="shared" ref="A251:A256" si="113">A219</f>
        <v>5-yr MACRS</v>
      </c>
      <c r="B251" s="237">
        <f t="array" ref="B251">SUM(IF(ISNUMBER(C251:AP251),C251:AP251))</f>
        <v>0</v>
      </c>
      <c r="C251" s="238" t="e">
        <f>LOOKUP(C$2,'Depreciation Schedules'!$A$3:$A$42,'Depreciation Schedules'!$B$3:$B$42)</f>
        <v>#N/A</v>
      </c>
      <c r="D251" s="238" t="e">
        <f>LOOKUP(D$2,'Depreciation Schedules'!$A$3:$A$42,'Depreciation Schedules'!$B$3:$B$42)</f>
        <v>#N/A</v>
      </c>
      <c r="E251" s="238" t="e">
        <f>LOOKUP(E$2,'Depreciation Schedules'!$A$3:$A$42,'Depreciation Schedules'!$B$3:$B$42)</f>
        <v>#N/A</v>
      </c>
      <c r="F251" s="238" t="e">
        <f>LOOKUP(F$2,'Depreciation Schedules'!$A$3:$A$42,'Depreciation Schedules'!$B$3:$B$42)</f>
        <v>#N/A</v>
      </c>
      <c r="G251" s="238" t="e">
        <f>LOOKUP(G$2,'Depreciation Schedules'!$A$3:$A$42,'Depreciation Schedules'!$B$3:$B$42)</f>
        <v>#N/A</v>
      </c>
      <c r="H251" s="238" t="e">
        <f>LOOKUP(H$2,'Depreciation Schedules'!$A$3:$A$42,'Depreciation Schedules'!$B$3:$B$42)</f>
        <v>#N/A</v>
      </c>
      <c r="I251" s="238" t="e">
        <f>LOOKUP(I$2,'Depreciation Schedules'!$A$3:$A$42,'Depreciation Schedules'!$B$3:$B$42)</f>
        <v>#N/A</v>
      </c>
      <c r="J251" s="238" t="e">
        <f>LOOKUP(J$2,'Depreciation Schedules'!$A$3:$A$42,'Depreciation Schedules'!$B$3:$B$42)</f>
        <v>#N/A</v>
      </c>
      <c r="K251" s="238" t="e">
        <f>LOOKUP(K$2,'Depreciation Schedules'!$A$3:$A$42,'Depreciation Schedules'!$B$3:$B$42)</f>
        <v>#N/A</v>
      </c>
      <c r="L251" s="238" t="e">
        <f>LOOKUP(L$2,'Depreciation Schedules'!$A$3:$A$42,'Depreciation Schedules'!$B$3:$B$42)</f>
        <v>#N/A</v>
      </c>
      <c r="M251" s="238" t="e">
        <f>LOOKUP(M$2,'Depreciation Schedules'!$A$3:$A$42,'Depreciation Schedules'!$B$3:$B$42)</f>
        <v>#N/A</v>
      </c>
      <c r="N251" s="238" t="e">
        <f>LOOKUP(N$2,'Depreciation Schedules'!$A$3:$A$42,'Depreciation Schedules'!$B$3:$B$42)</f>
        <v>#N/A</v>
      </c>
      <c r="O251" s="238" t="e">
        <f>LOOKUP(O$2,'Depreciation Schedules'!$A$3:$A$42,'Depreciation Schedules'!$B$3:$B$42)</f>
        <v>#N/A</v>
      </c>
      <c r="P251" s="238" t="e">
        <f>LOOKUP(P$2,'Depreciation Schedules'!$A$3:$A$42,'Depreciation Schedules'!$B$3:$B$42)</f>
        <v>#N/A</v>
      </c>
      <c r="Q251" s="238" t="e">
        <f>LOOKUP(Q$2,'Depreciation Schedules'!$A$3:$A$42,'Depreciation Schedules'!$B$3:$B$42)</f>
        <v>#N/A</v>
      </c>
      <c r="R251" s="238" t="e">
        <f>LOOKUP(R$2,'Depreciation Schedules'!$A$3:$A$42,'Depreciation Schedules'!$B$3:$B$42)</f>
        <v>#N/A</v>
      </c>
      <c r="S251" s="238" t="e">
        <f>LOOKUP(S$2,'Depreciation Schedules'!$A$3:$A$42,'Depreciation Schedules'!$B$3:$B$42)</f>
        <v>#N/A</v>
      </c>
      <c r="T251" s="238" t="e">
        <f>LOOKUP(T$2,'Depreciation Schedules'!$A$3:$A$42,'Depreciation Schedules'!$B$3:$B$42)</f>
        <v>#N/A</v>
      </c>
      <c r="U251" s="238" t="e">
        <f>LOOKUP(U$2,'Depreciation Schedules'!$A$3:$A$42,'Depreciation Schedules'!$B$3:$B$42)</f>
        <v>#N/A</v>
      </c>
      <c r="V251" s="238" t="e">
        <f>LOOKUP(V$2,'Depreciation Schedules'!$A$3:$A$42,'Depreciation Schedules'!$B$3:$B$42)</f>
        <v>#N/A</v>
      </c>
      <c r="W251" s="238" t="e">
        <f>LOOKUP(W$2,'Depreciation Schedules'!$A$3:$A$42,'Depreciation Schedules'!$B$3:$B$42)</f>
        <v>#N/A</v>
      </c>
      <c r="X251" s="238" t="e">
        <f>LOOKUP(X$2,'Depreciation Schedules'!$A$3:$A$42,'Depreciation Schedules'!$B$3:$B$42)</f>
        <v>#N/A</v>
      </c>
      <c r="Y251" s="238" t="e">
        <f>LOOKUP(Y$2,'Depreciation Schedules'!$A$3:$A$42,'Depreciation Schedules'!$B$3:$B$42)</f>
        <v>#N/A</v>
      </c>
      <c r="Z251" s="238" t="e">
        <f>LOOKUP(Z$2,'Depreciation Schedules'!$A$3:$A$42,'Depreciation Schedules'!$B$3:$B$42)</f>
        <v>#N/A</v>
      </c>
      <c r="AA251" s="238" t="e">
        <f>LOOKUP(AA$2,'Depreciation Schedules'!$A$3:$A$42,'Depreciation Schedules'!$B$3:$B$42)</f>
        <v>#N/A</v>
      </c>
      <c r="AB251" s="238" t="e">
        <f>LOOKUP(AB$2,'Depreciation Schedules'!$A$3:$A$42,'Depreciation Schedules'!$B$3:$B$42)</f>
        <v>#N/A</v>
      </c>
      <c r="AC251" s="238" t="e">
        <f>LOOKUP(AC$2,'Depreciation Schedules'!$A$3:$A$42,'Depreciation Schedules'!$B$3:$B$42)</f>
        <v>#N/A</v>
      </c>
      <c r="AD251" s="238" t="e">
        <f>LOOKUP(AD$2,'Depreciation Schedules'!$A$3:$A$42,'Depreciation Schedules'!$B$3:$B$42)</f>
        <v>#N/A</v>
      </c>
      <c r="AE251" s="238" t="e">
        <f>LOOKUP(AE$2,'Depreciation Schedules'!$A$3:$A$42,'Depreciation Schedules'!$B$3:$B$42)</f>
        <v>#N/A</v>
      </c>
      <c r="AF251" s="238" t="e">
        <f>LOOKUP(AF$2,'Depreciation Schedules'!$A$3:$A$42,'Depreciation Schedules'!$B$3:$B$42)</f>
        <v>#N/A</v>
      </c>
      <c r="AG251" s="238" t="e">
        <f>LOOKUP(AG$2,'Depreciation Schedules'!$A$3:$A$42,'Depreciation Schedules'!$B$3:$B$42)</f>
        <v>#N/A</v>
      </c>
      <c r="AH251" s="238" t="e">
        <f>LOOKUP(AH$2,'Depreciation Schedules'!$A$3:$A$42,'Depreciation Schedules'!$B$3:$B$42)</f>
        <v>#N/A</v>
      </c>
      <c r="AI251" s="238" t="e">
        <f>LOOKUP(AI$2,'Depreciation Schedules'!$A$3:$A$42,'Depreciation Schedules'!$B$3:$B$42)</f>
        <v>#N/A</v>
      </c>
      <c r="AJ251" s="238" t="e">
        <f>LOOKUP(AJ$2,'Depreciation Schedules'!$A$3:$A$42,'Depreciation Schedules'!$B$3:$B$42)</f>
        <v>#N/A</v>
      </c>
      <c r="AK251" s="238" t="e">
        <f>LOOKUP(AK$2,'Depreciation Schedules'!$A$3:$A$42,'Depreciation Schedules'!$B$3:$B$42)</f>
        <v>#N/A</v>
      </c>
      <c r="AL251" s="238" t="e">
        <f>LOOKUP(AL$2,'Depreciation Schedules'!$A$3:$A$42,'Depreciation Schedules'!$B$3:$B$42)</f>
        <v>#N/A</v>
      </c>
      <c r="AM251" s="238" t="e">
        <f>LOOKUP(AM$2,'Depreciation Schedules'!$A$3:$A$42,'Depreciation Schedules'!$B$3:$B$42)</f>
        <v>#N/A</v>
      </c>
      <c r="AN251" s="238" t="e">
        <f>LOOKUP(AN$2,'Depreciation Schedules'!$A$3:$A$42,'Depreciation Schedules'!$B$3:$B$42)</f>
        <v>#N/A</v>
      </c>
      <c r="AO251" s="238" t="e">
        <f>LOOKUP(AO$2,'Depreciation Schedules'!$A$3:$A$42,'Depreciation Schedules'!$B$3:$B$42)</f>
        <v>#N/A</v>
      </c>
      <c r="AP251" s="238" t="e">
        <f>LOOKUP(AP$2,'Depreciation Schedules'!$A$3:$A$42,'Depreciation Schedules'!$B$3:$B$42)</f>
        <v>#N/A</v>
      </c>
    </row>
    <row r="252" spans="1:42" x14ac:dyDescent="0.2">
      <c r="A252" s="34" t="str">
        <f t="shared" si="113"/>
        <v>15-yr MACRS</v>
      </c>
      <c r="B252" s="237">
        <f t="array" ref="B252">SUM(IF(ISNUMBER(C252:AP252),C252:AP252))</f>
        <v>0</v>
      </c>
      <c r="C252" s="238" t="e">
        <f>LOOKUP(C$2,'Depreciation Schedules'!$A$3:$A$42,'Depreciation Schedules'!$C$3:$C$42)</f>
        <v>#N/A</v>
      </c>
      <c r="D252" s="238" t="e">
        <f>LOOKUP(D$2,'Depreciation Schedules'!$A$3:$A$42,'Depreciation Schedules'!$C$3:$C$42)</f>
        <v>#N/A</v>
      </c>
      <c r="E252" s="238" t="e">
        <f>LOOKUP(E$2,'Depreciation Schedules'!$A$3:$A$42,'Depreciation Schedules'!$C$3:$C$42)</f>
        <v>#N/A</v>
      </c>
      <c r="F252" s="238" t="e">
        <f>LOOKUP(F$2,'Depreciation Schedules'!$A$3:$A$42,'Depreciation Schedules'!$C$3:$C$42)</f>
        <v>#N/A</v>
      </c>
      <c r="G252" s="238" t="e">
        <f>LOOKUP(G$2,'Depreciation Schedules'!$A$3:$A$42,'Depreciation Schedules'!$C$3:$C$42)</f>
        <v>#N/A</v>
      </c>
      <c r="H252" s="238" t="e">
        <f>LOOKUP(H$2,'Depreciation Schedules'!$A$3:$A$42,'Depreciation Schedules'!$C$3:$C$42)</f>
        <v>#N/A</v>
      </c>
      <c r="I252" s="238" t="e">
        <f>LOOKUP(I$2,'Depreciation Schedules'!$A$3:$A$42,'Depreciation Schedules'!$C$3:$C$42)</f>
        <v>#N/A</v>
      </c>
      <c r="J252" s="238" t="e">
        <f>LOOKUP(J$2,'Depreciation Schedules'!$A$3:$A$42,'Depreciation Schedules'!$C$3:$C$42)</f>
        <v>#N/A</v>
      </c>
      <c r="K252" s="238" t="e">
        <f>LOOKUP(K$2,'Depreciation Schedules'!$A$3:$A$42,'Depreciation Schedules'!$C$3:$C$42)</f>
        <v>#N/A</v>
      </c>
      <c r="L252" s="238" t="e">
        <f>LOOKUP(L$2,'Depreciation Schedules'!$A$3:$A$42,'Depreciation Schedules'!$C$3:$C$42)</f>
        <v>#N/A</v>
      </c>
      <c r="M252" s="238" t="e">
        <f>LOOKUP(M$2,'Depreciation Schedules'!$A$3:$A$42,'Depreciation Schedules'!$C$3:$C$42)</f>
        <v>#N/A</v>
      </c>
      <c r="N252" s="238" t="e">
        <f>LOOKUP(N$2,'Depreciation Schedules'!$A$3:$A$42,'Depreciation Schedules'!$C$3:$C$42)</f>
        <v>#N/A</v>
      </c>
      <c r="O252" s="238" t="e">
        <f>LOOKUP(O$2,'Depreciation Schedules'!$A$3:$A$42,'Depreciation Schedules'!$C$3:$C$42)</f>
        <v>#N/A</v>
      </c>
      <c r="P252" s="238" t="e">
        <f>LOOKUP(P$2,'Depreciation Schedules'!$A$3:$A$42,'Depreciation Schedules'!$C$3:$C$42)</f>
        <v>#N/A</v>
      </c>
      <c r="Q252" s="238" t="e">
        <f>LOOKUP(Q$2,'Depreciation Schedules'!$A$3:$A$42,'Depreciation Schedules'!$C$3:$C$42)</f>
        <v>#N/A</v>
      </c>
      <c r="R252" s="238" t="e">
        <f>LOOKUP(R$2,'Depreciation Schedules'!$A$3:$A$42,'Depreciation Schedules'!$C$3:$C$42)</f>
        <v>#N/A</v>
      </c>
      <c r="S252" s="238" t="e">
        <f>LOOKUP(S$2,'Depreciation Schedules'!$A$3:$A$42,'Depreciation Schedules'!$C$3:$C$42)</f>
        <v>#N/A</v>
      </c>
      <c r="T252" s="238" t="e">
        <f>LOOKUP(T$2,'Depreciation Schedules'!$A$3:$A$42,'Depreciation Schedules'!$C$3:$C$42)</f>
        <v>#N/A</v>
      </c>
      <c r="U252" s="238" t="e">
        <f>LOOKUP(U$2,'Depreciation Schedules'!$A$3:$A$42,'Depreciation Schedules'!$C$3:$C$42)</f>
        <v>#N/A</v>
      </c>
      <c r="V252" s="238" t="e">
        <f>LOOKUP(V$2,'Depreciation Schedules'!$A$3:$A$42,'Depreciation Schedules'!$C$3:$C$42)</f>
        <v>#N/A</v>
      </c>
      <c r="W252" s="238" t="e">
        <f>LOOKUP(W$2,'Depreciation Schedules'!$A$3:$A$42,'Depreciation Schedules'!$C$3:$C$42)</f>
        <v>#N/A</v>
      </c>
      <c r="X252" s="238" t="e">
        <f>LOOKUP(X$2,'Depreciation Schedules'!$A$3:$A$42,'Depreciation Schedules'!$C$3:$C$42)</f>
        <v>#N/A</v>
      </c>
      <c r="Y252" s="238" t="e">
        <f>LOOKUP(Y$2,'Depreciation Schedules'!$A$3:$A$42,'Depreciation Schedules'!$C$3:$C$42)</f>
        <v>#N/A</v>
      </c>
      <c r="Z252" s="238" t="e">
        <f>LOOKUP(Z$2,'Depreciation Schedules'!$A$3:$A$42,'Depreciation Schedules'!$C$3:$C$42)</f>
        <v>#N/A</v>
      </c>
      <c r="AA252" s="238" t="e">
        <f>LOOKUP(AA$2,'Depreciation Schedules'!$A$3:$A$42,'Depreciation Schedules'!$C$3:$C$42)</f>
        <v>#N/A</v>
      </c>
      <c r="AB252" s="238" t="e">
        <f>LOOKUP(AB$2,'Depreciation Schedules'!$A$3:$A$42,'Depreciation Schedules'!$C$3:$C$42)</f>
        <v>#N/A</v>
      </c>
      <c r="AC252" s="238" t="e">
        <f>LOOKUP(AC$2,'Depreciation Schedules'!$A$3:$A$42,'Depreciation Schedules'!$C$3:$C$42)</f>
        <v>#N/A</v>
      </c>
      <c r="AD252" s="238" t="e">
        <f>LOOKUP(AD$2,'Depreciation Schedules'!$A$3:$A$42,'Depreciation Schedules'!$C$3:$C$42)</f>
        <v>#N/A</v>
      </c>
      <c r="AE252" s="238" t="e">
        <f>LOOKUP(AE$2,'Depreciation Schedules'!$A$3:$A$42,'Depreciation Schedules'!$C$3:$C$42)</f>
        <v>#N/A</v>
      </c>
      <c r="AF252" s="238" t="e">
        <f>LOOKUP(AF$2,'Depreciation Schedules'!$A$3:$A$42,'Depreciation Schedules'!$C$3:$C$42)</f>
        <v>#N/A</v>
      </c>
      <c r="AG252" s="238" t="e">
        <f>LOOKUP(AG$2,'Depreciation Schedules'!$A$3:$A$42,'Depreciation Schedules'!$C$3:$C$42)</f>
        <v>#N/A</v>
      </c>
      <c r="AH252" s="238" t="e">
        <f>LOOKUP(AH$2,'Depreciation Schedules'!$A$3:$A$42,'Depreciation Schedules'!$C$3:$C$42)</f>
        <v>#N/A</v>
      </c>
      <c r="AI252" s="238" t="e">
        <f>LOOKUP(AI$2,'Depreciation Schedules'!$A$3:$A$42,'Depreciation Schedules'!$C$3:$C$42)</f>
        <v>#N/A</v>
      </c>
      <c r="AJ252" s="238" t="e">
        <f>LOOKUP(AJ$2,'Depreciation Schedules'!$A$3:$A$42,'Depreciation Schedules'!$C$3:$C$42)</f>
        <v>#N/A</v>
      </c>
      <c r="AK252" s="238" t="e">
        <f>LOOKUP(AK$2,'Depreciation Schedules'!$A$3:$A$42,'Depreciation Schedules'!$C$3:$C$42)</f>
        <v>#N/A</v>
      </c>
      <c r="AL252" s="238" t="e">
        <f>LOOKUP(AL$2,'Depreciation Schedules'!$A$3:$A$42,'Depreciation Schedules'!$C$3:$C$42)</f>
        <v>#N/A</v>
      </c>
      <c r="AM252" s="238" t="e">
        <f>LOOKUP(AM$2,'Depreciation Schedules'!$A$3:$A$42,'Depreciation Schedules'!$C$3:$C$42)</f>
        <v>#N/A</v>
      </c>
      <c r="AN252" s="238" t="e">
        <f>LOOKUP(AN$2,'Depreciation Schedules'!$A$3:$A$42,'Depreciation Schedules'!$C$3:$C$42)</f>
        <v>#N/A</v>
      </c>
      <c r="AO252" s="238" t="e">
        <f>LOOKUP(AO$2,'Depreciation Schedules'!$A$3:$A$42,'Depreciation Schedules'!$C$3:$C$42)</f>
        <v>#N/A</v>
      </c>
      <c r="AP252" s="238" t="e">
        <f>LOOKUP(AP$2,'Depreciation Schedules'!$A$3:$A$42,'Depreciation Schedules'!$C$3:$C$42)</f>
        <v>#N/A</v>
      </c>
    </row>
    <row r="253" spans="1:42" x14ac:dyDescent="0.2">
      <c r="A253" s="34" t="str">
        <f t="shared" si="113"/>
        <v>5-yr SL</v>
      </c>
      <c r="B253" s="237">
        <f t="array" ref="B253">SUM(IF(ISNUMBER(C253:AP253),C253:AP253))</f>
        <v>0</v>
      </c>
      <c r="C253" s="238" t="e">
        <f>LOOKUP(C$2,'Depreciation Schedules'!$A$3:$A$42,'Depreciation Schedules'!$D$3:$D$42)</f>
        <v>#N/A</v>
      </c>
      <c r="D253" s="238" t="e">
        <f>LOOKUP(D$2,'Depreciation Schedules'!$A$3:$A$42,'Depreciation Schedules'!$D$3:$D$42)</f>
        <v>#N/A</v>
      </c>
      <c r="E253" s="238" t="e">
        <f>LOOKUP(E$2,'Depreciation Schedules'!$A$3:$A$42,'Depreciation Schedules'!$D$3:$D$42)</f>
        <v>#N/A</v>
      </c>
      <c r="F253" s="238" t="e">
        <f>LOOKUP(F$2,'Depreciation Schedules'!$A$3:$A$42,'Depreciation Schedules'!$D$3:$D$42)</f>
        <v>#N/A</v>
      </c>
      <c r="G253" s="238" t="e">
        <f>LOOKUP(G$2,'Depreciation Schedules'!$A$3:$A$42,'Depreciation Schedules'!$D$3:$D$42)</f>
        <v>#N/A</v>
      </c>
      <c r="H253" s="238" t="e">
        <f>LOOKUP(H$2,'Depreciation Schedules'!$A$3:$A$42,'Depreciation Schedules'!$D$3:$D$42)</f>
        <v>#N/A</v>
      </c>
      <c r="I253" s="238" t="e">
        <f>LOOKUP(I$2,'Depreciation Schedules'!$A$3:$A$42,'Depreciation Schedules'!$D$3:$D$42)</f>
        <v>#N/A</v>
      </c>
      <c r="J253" s="238" t="e">
        <f>LOOKUP(J$2,'Depreciation Schedules'!$A$3:$A$42,'Depreciation Schedules'!$D$3:$D$42)</f>
        <v>#N/A</v>
      </c>
      <c r="K253" s="238" t="e">
        <f>LOOKUP(K$2,'Depreciation Schedules'!$A$3:$A$42,'Depreciation Schedules'!$D$3:$D$42)</f>
        <v>#N/A</v>
      </c>
      <c r="L253" s="238" t="e">
        <f>LOOKUP(L$2,'Depreciation Schedules'!$A$3:$A$42,'Depreciation Schedules'!$D$3:$D$42)</f>
        <v>#N/A</v>
      </c>
      <c r="M253" s="238" t="e">
        <f>LOOKUP(M$2,'Depreciation Schedules'!$A$3:$A$42,'Depreciation Schedules'!$D$3:$D$42)</f>
        <v>#N/A</v>
      </c>
      <c r="N253" s="238" t="e">
        <f>LOOKUP(N$2,'Depreciation Schedules'!$A$3:$A$42,'Depreciation Schedules'!$D$3:$D$42)</f>
        <v>#N/A</v>
      </c>
      <c r="O253" s="238" t="e">
        <f>LOOKUP(O$2,'Depreciation Schedules'!$A$3:$A$42,'Depreciation Schedules'!$D$3:$D$42)</f>
        <v>#N/A</v>
      </c>
      <c r="P253" s="238" t="e">
        <f>LOOKUP(P$2,'Depreciation Schedules'!$A$3:$A$42,'Depreciation Schedules'!$D$3:$D$42)</f>
        <v>#N/A</v>
      </c>
      <c r="Q253" s="238" t="e">
        <f>LOOKUP(Q$2,'Depreciation Schedules'!$A$3:$A$42,'Depreciation Schedules'!$D$3:$D$42)</f>
        <v>#N/A</v>
      </c>
      <c r="R253" s="238" t="e">
        <f>LOOKUP(R$2,'Depreciation Schedules'!$A$3:$A$42,'Depreciation Schedules'!$D$3:$D$42)</f>
        <v>#N/A</v>
      </c>
      <c r="S253" s="238" t="e">
        <f>LOOKUP(S$2,'Depreciation Schedules'!$A$3:$A$42,'Depreciation Schedules'!$D$3:$D$42)</f>
        <v>#N/A</v>
      </c>
      <c r="T253" s="238" t="e">
        <f>LOOKUP(T$2,'Depreciation Schedules'!$A$3:$A$42,'Depreciation Schedules'!$D$3:$D$42)</f>
        <v>#N/A</v>
      </c>
      <c r="U253" s="238" t="e">
        <f>LOOKUP(U$2,'Depreciation Schedules'!$A$3:$A$42,'Depreciation Schedules'!$D$3:$D$42)</f>
        <v>#N/A</v>
      </c>
      <c r="V253" s="238" t="e">
        <f>LOOKUP(V$2,'Depreciation Schedules'!$A$3:$A$42,'Depreciation Schedules'!$D$3:$D$42)</f>
        <v>#N/A</v>
      </c>
      <c r="W253" s="238" t="e">
        <f>LOOKUP(W$2,'Depreciation Schedules'!$A$3:$A$42,'Depreciation Schedules'!$D$3:$D$42)</f>
        <v>#N/A</v>
      </c>
      <c r="X253" s="238" t="e">
        <f>LOOKUP(X$2,'Depreciation Schedules'!$A$3:$A$42,'Depreciation Schedules'!$D$3:$D$42)</f>
        <v>#N/A</v>
      </c>
      <c r="Y253" s="238" t="e">
        <f>LOOKUP(Y$2,'Depreciation Schedules'!$A$3:$A$42,'Depreciation Schedules'!$D$3:$D$42)</f>
        <v>#N/A</v>
      </c>
      <c r="Z253" s="238" t="e">
        <f>LOOKUP(Z$2,'Depreciation Schedules'!$A$3:$A$42,'Depreciation Schedules'!$D$3:$D$42)</f>
        <v>#N/A</v>
      </c>
      <c r="AA253" s="238" t="e">
        <f>LOOKUP(AA$2,'Depreciation Schedules'!$A$3:$A$42,'Depreciation Schedules'!$D$3:$D$42)</f>
        <v>#N/A</v>
      </c>
      <c r="AB253" s="238" t="e">
        <f>LOOKUP(AB$2,'Depreciation Schedules'!$A$3:$A$42,'Depreciation Schedules'!$D$3:$D$42)</f>
        <v>#N/A</v>
      </c>
      <c r="AC253" s="238" t="e">
        <f>LOOKUP(AC$2,'Depreciation Schedules'!$A$3:$A$42,'Depreciation Schedules'!$D$3:$D$42)</f>
        <v>#N/A</v>
      </c>
      <c r="AD253" s="238" t="e">
        <f>LOOKUP(AD$2,'Depreciation Schedules'!$A$3:$A$42,'Depreciation Schedules'!$D$3:$D$42)</f>
        <v>#N/A</v>
      </c>
      <c r="AE253" s="238" t="e">
        <f>LOOKUP(AE$2,'Depreciation Schedules'!$A$3:$A$42,'Depreciation Schedules'!$D$3:$D$42)</f>
        <v>#N/A</v>
      </c>
      <c r="AF253" s="238" t="e">
        <f>LOOKUP(AF$2,'Depreciation Schedules'!$A$3:$A$42,'Depreciation Schedules'!$D$3:$D$42)</f>
        <v>#N/A</v>
      </c>
      <c r="AG253" s="238" t="e">
        <f>LOOKUP(AG$2,'Depreciation Schedules'!$A$3:$A$42,'Depreciation Schedules'!$D$3:$D$42)</f>
        <v>#N/A</v>
      </c>
      <c r="AH253" s="238" t="e">
        <f>LOOKUP(AH$2,'Depreciation Schedules'!$A$3:$A$42,'Depreciation Schedules'!$D$3:$D$42)</f>
        <v>#N/A</v>
      </c>
      <c r="AI253" s="238" t="e">
        <f>LOOKUP(AI$2,'Depreciation Schedules'!$A$3:$A$42,'Depreciation Schedules'!$D$3:$D$42)</f>
        <v>#N/A</v>
      </c>
      <c r="AJ253" s="238" t="e">
        <f>LOOKUP(AJ$2,'Depreciation Schedules'!$A$3:$A$42,'Depreciation Schedules'!$D$3:$D$42)</f>
        <v>#N/A</v>
      </c>
      <c r="AK253" s="238" t="e">
        <f>LOOKUP(AK$2,'Depreciation Schedules'!$A$3:$A$42,'Depreciation Schedules'!$D$3:$D$42)</f>
        <v>#N/A</v>
      </c>
      <c r="AL253" s="238" t="e">
        <f>LOOKUP(AL$2,'Depreciation Schedules'!$A$3:$A$42,'Depreciation Schedules'!$D$3:$D$42)</f>
        <v>#N/A</v>
      </c>
      <c r="AM253" s="238" t="e">
        <f>LOOKUP(AM$2,'Depreciation Schedules'!$A$3:$A$42,'Depreciation Schedules'!$D$3:$D$42)</f>
        <v>#N/A</v>
      </c>
      <c r="AN253" s="238" t="e">
        <f>LOOKUP(AN$2,'Depreciation Schedules'!$A$3:$A$42,'Depreciation Schedules'!$D$3:$D$42)</f>
        <v>#N/A</v>
      </c>
      <c r="AO253" s="238" t="e">
        <f>LOOKUP(AO$2,'Depreciation Schedules'!$A$3:$A$42,'Depreciation Schedules'!$D$3:$D$42)</f>
        <v>#N/A</v>
      </c>
      <c r="AP253" s="238" t="e">
        <f>LOOKUP(AP$2,'Depreciation Schedules'!$A$3:$A$42,'Depreciation Schedules'!$D$3:$D$42)</f>
        <v>#N/A</v>
      </c>
    </row>
    <row r="254" spans="1:42" x14ac:dyDescent="0.2">
      <c r="A254" s="34" t="str">
        <f t="shared" si="113"/>
        <v>15-yr SL</v>
      </c>
      <c r="B254" s="237">
        <f t="array" ref="B254">SUM(IF(ISNUMBER(C254:AP254),C254:AP254))</f>
        <v>0</v>
      </c>
      <c r="C254" s="238" t="e">
        <f>LOOKUP(C$2,'Depreciation Schedules'!$A$3:$A$42,'Depreciation Schedules'!$E$3:$E$42)</f>
        <v>#N/A</v>
      </c>
      <c r="D254" s="238" t="e">
        <f>LOOKUP(D$2,'Depreciation Schedules'!$A$3:$A$42,'Depreciation Schedules'!$E$3:$E$42)</f>
        <v>#N/A</v>
      </c>
      <c r="E254" s="238" t="e">
        <f>LOOKUP(E$2,'Depreciation Schedules'!$A$3:$A$42,'Depreciation Schedules'!$E$3:$E$42)</f>
        <v>#N/A</v>
      </c>
      <c r="F254" s="238" t="e">
        <f>LOOKUP(F$2,'Depreciation Schedules'!$A$3:$A$42,'Depreciation Schedules'!$E$3:$E$42)</f>
        <v>#N/A</v>
      </c>
      <c r="G254" s="238" t="e">
        <f>LOOKUP(G$2,'Depreciation Schedules'!$A$3:$A$42,'Depreciation Schedules'!$E$3:$E$42)</f>
        <v>#N/A</v>
      </c>
      <c r="H254" s="238" t="e">
        <f>LOOKUP(H$2,'Depreciation Schedules'!$A$3:$A$42,'Depreciation Schedules'!$E$3:$E$42)</f>
        <v>#N/A</v>
      </c>
      <c r="I254" s="238" t="e">
        <f>LOOKUP(I$2,'Depreciation Schedules'!$A$3:$A$42,'Depreciation Schedules'!$E$3:$E$42)</f>
        <v>#N/A</v>
      </c>
      <c r="J254" s="238" t="e">
        <f>LOOKUP(J$2,'Depreciation Schedules'!$A$3:$A$42,'Depreciation Schedules'!$E$3:$E$42)</f>
        <v>#N/A</v>
      </c>
      <c r="K254" s="238" t="e">
        <f>LOOKUP(K$2,'Depreciation Schedules'!$A$3:$A$42,'Depreciation Schedules'!$E$3:$E$42)</f>
        <v>#N/A</v>
      </c>
      <c r="L254" s="238" t="e">
        <f>LOOKUP(L$2,'Depreciation Schedules'!$A$3:$A$42,'Depreciation Schedules'!$E$3:$E$42)</f>
        <v>#N/A</v>
      </c>
      <c r="M254" s="238" t="e">
        <f>LOOKUP(M$2,'Depreciation Schedules'!$A$3:$A$42,'Depreciation Schedules'!$E$3:$E$42)</f>
        <v>#N/A</v>
      </c>
      <c r="N254" s="238" t="e">
        <f>LOOKUP(N$2,'Depreciation Schedules'!$A$3:$A$42,'Depreciation Schedules'!$E$3:$E$42)</f>
        <v>#N/A</v>
      </c>
      <c r="O254" s="238" t="e">
        <f>LOOKUP(O$2,'Depreciation Schedules'!$A$3:$A$42,'Depreciation Schedules'!$E$3:$E$42)</f>
        <v>#N/A</v>
      </c>
      <c r="P254" s="238" t="e">
        <f>LOOKUP(P$2,'Depreciation Schedules'!$A$3:$A$42,'Depreciation Schedules'!$E$3:$E$42)</f>
        <v>#N/A</v>
      </c>
      <c r="Q254" s="238" t="e">
        <f>LOOKUP(Q$2,'Depreciation Schedules'!$A$3:$A$42,'Depreciation Schedules'!$E$3:$E$42)</f>
        <v>#N/A</v>
      </c>
      <c r="R254" s="238" t="e">
        <f>LOOKUP(R$2,'Depreciation Schedules'!$A$3:$A$42,'Depreciation Schedules'!$E$3:$E$42)</f>
        <v>#N/A</v>
      </c>
      <c r="S254" s="238" t="e">
        <f>LOOKUP(S$2,'Depreciation Schedules'!$A$3:$A$42,'Depreciation Schedules'!$E$3:$E$42)</f>
        <v>#N/A</v>
      </c>
      <c r="T254" s="238" t="e">
        <f>LOOKUP(T$2,'Depreciation Schedules'!$A$3:$A$42,'Depreciation Schedules'!$E$3:$E$42)</f>
        <v>#N/A</v>
      </c>
      <c r="U254" s="238" t="e">
        <f>LOOKUP(U$2,'Depreciation Schedules'!$A$3:$A$42,'Depreciation Schedules'!$E$3:$E$42)</f>
        <v>#N/A</v>
      </c>
      <c r="V254" s="238" t="e">
        <f>LOOKUP(V$2,'Depreciation Schedules'!$A$3:$A$42,'Depreciation Schedules'!$E$3:$E$42)</f>
        <v>#N/A</v>
      </c>
      <c r="W254" s="238" t="e">
        <f>LOOKUP(W$2,'Depreciation Schedules'!$A$3:$A$42,'Depreciation Schedules'!$E$3:$E$42)</f>
        <v>#N/A</v>
      </c>
      <c r="X254" s="238" t="e">
        <f>LOOKUP(X$2,'Depreciation Schedules'!$A$3:$A$42,'Depreciation Schedules'!$E$3:$E$42)</f>
        <v>#N/A</v>
      </c>
      <c r="Y254" s="238" t="e">
        <f>LOOKUP(Y$2,'Depreciation Schedules'!$A$3:$A$42,'Depreciation Schedules'!$E$3:$E$42)</f>
        <v>#N/A</v>
      </c>
      <c r="Z254" s="238" t="e">
        <f>LOOKUP(Z$2,'Depreciation Schedules'!$A$3:$A$42,'Depreciation Schedules'!$E$3:$E$42)</f>
        <v>#N/A</v>
      </c>
      <c r="AA254" s="238" t="e">
        <f>LOOKUP(AA$2,'Depreciation Schedules'!$A$3:$A$42,'Depreciation Schedules'!$E$3:$E$42)</f>
        <v>#N/A</v>
      </c>
      <c r="AB254" s="238" t="e">
        <f>LOOKUP(AB$2,'Depreciation Schedules'!$A$3:$A$42,'Depreciation Schedules'!$E$3:$E$42)</f>
        <v>#N/A</v>
      </c>
      <c r="AC254" s="238" t="e">
        <f>LOOKUP(AC$2,'Depreciation Schedules'!$A$3:$A$42,'Depreciation Schedules'!$E$3:$E$42)</f>
        <v>#N/A</v>
      </c>
      <c r="AD254" s="238" t="e">
        <f>LOOKUP(AD$2,'Depreciation Schedules'!$A$3:$A$42,'Depreciation Schedules'!$E$3:$E$42)</f>
        <v>#N/A</v>
      </c>
      <c r="AE254" s="238" t="e">
        <f>LOOKUP(AE$2,'Depreciation Schedules'!$A$3:$A$42,'Depreciation Schedules'!$E$3:$E$42)</f>
        <v>#N/A</v>
      </c>
      <c r="AF254" s="238" t="e">
        <f>LOOKUP(AF$2,'Depreciation Schedules'!$A$3:$A$42,'Depreciation Schedules'!$E$3:$E$42)</f>
        <v>#N/A</v>
      </c>
      <c r="AG254" s="238" t="e">
        <f>LOOKUP(AG$2,'Depreciation Schedules'!$A$3:$A$42,'Depreciation Schedules'!$E$3:$E$42)</f>
        <v>#N/A</v>
      </c>
      <c r="AH254" s="238" t="e">
        <f>LOOKUP(AH$2,'Depreciation Schedules'!$A$3:$A$42,'Depreciation Schedules'!$E$3:$E$42)</f>
        <v>#N/A</v>
      </c>
      <c r="AI254" s="238" t="e">
        <f>LOOKUP(AI$2,'Depreciation Schedules'!$A$3:$A$42,'Depreciation Schedules'!$E$3:$E$42)</f>
        <v>#N/A</v>
      </c>
      <c r="AJ254" s="238" t="e">
        <f>LOOKUP(AJ$2,'Depreciation Schedules'!$A$3:$A$42,'Depreciation Schedules'!$E$3:$E$42)</f>
        <v>#N/A</v>
      </c>
      <c r="AK254" s="238" t="e">
        <f>LOOKUP(AK$2,'Depreciation Schedules'!$A$3:$A$42,'Depreciation Schedules'!$E$3:$E$42)</f>
        <v>#N/A</v>
      </c>
      <c r="AL254" s="238" t="e">
        <f>LOOKUP(AL$2,'Depreciation Schedules'!$A$3:$A$42,'Depreciation Schedules'!$E$3:$E$42)</f>
        <v>#N/A</v>
      </c>
      <c r="AM254" s="238" t="e">
        <f>LOOKUP(AM$2,'Depreciation Schedules'!$A$3:$A$42,'Depreciation Schedules'!$E$3:$E$42)</f>
        <v>#N/A</v>
      </c>
      <c r="AN254" s="238" t="e">
        <f>LOOKUP(AN$2,'Depreciation Schedules'!$A$3:$A$42,'Depreciation Schedules'!$E$3:$E$42)</f>
        <v>#N/A</v>
      </c>
      <c r="AO254" s="238" t="e">
        <f>LOOKUP(AO$2,'Depreciation Schedules'!$A$3:$A$42,'Depreciation Schedules'!$E$3:$E$42)</f>
        <v>#N/A</v>
      </c>
      <c r="AP254" s="238" t="e">
        <f>LOOKUP(AP$2,'Depreciation Schedules'!$A$3:$A$42,'Depreciation Schedules'!$E$3:$E$42)</f>
        <v>#N/A</v>
      </c>
    </row>
    <row r="255" spans="1:42" x14ac:dyDescent="0.2">
      <c r="A255" s="34" t="str">
        <f t="shared" si="113"/>
        <v>20-yr SL</v>
      </c>
      <c r="B255" s="237">
        <f t="array" ref="B255">SUM(IF(ISNUMBER(C255:AP255),C255:AP255))</f>
        <v>0</v>
      </c>
      <c r="C255" s="238" t="e">
        <f>LOOKUP(C$2,'Depreciation Schedules'!$A$3:$A$42,'Depreciation Schedules'!$F$3:$F$42)</f>
        <v>#N/A</v>
      </c>
      <c r="D255" s="238" t="e">
        <f>LOOKUP(D$2,'Depreciation Schedules'!$A$3:$A$42,'Depreciation Schedules'!$F$3:$F$42)</f>
        <v>#N/A</v>
      </c>
      <c r="E255" s="238" t="e">
        <f>LOOKUP(E$2,'Depreciation Schedules'!$A$3:$A$42,'Depreciation Schedules'!$F$3:$F$42)</f>
        <v>#N/A</v>
      </c>
      <c r="F255" s="238" t="e">
        <f>LOOKUP(F$2,'Depreciation Schedules'!$A$3:$A$42,'Depreciation Schedules'!$F$3:$F$42)</f>
        <v>#N/A</v>
      </c>
      <c r="G255" s="238" t="e">
        <f>LOOKUP(G$2,'Depreciation Schedules'!$A$3:$A$42,'Depreciation Schedules'!$F$3:$F$42)</f>
        <v>#N/A</v>
      </c>
      <c r="H255" s="238" t="e">
        <f>LOOKUP(H$2,'Depreciation Schedules'!$A$3:$A$42,'Depreciation Schedules'!$F$3:$F$42)</f>
        <v>#N/A</v>
      </c>
      <c r="I255" s="238" t="e">
        <f>LOOKUP(I$2,'Depreciation Schedules'!$A$3:$A$42,'Depreciation Schedules'!$F$3:$F$42)</f>
        <v>#N/A</v>
      </c>
      <c r="J255" s="238" t="e">
        <f>LOOKUP(J$2,'Depreciation Schedules'!$A$3:$A$42,'Depreciation Schedules'!$F$3:$F$42)</f>
        <v>#N/A</v>
      </c>
      <c r="K255" s="238" t="e">
        <f>LOOKUP(K$2,'Depreciation Schedules'!$A$3:$A$42,'Depreciation Schedules'!$F$3:$F$42)</f>
        <v>#N/A</v>
      </c>
      <c r="L255" s="238" t="e">
        <f>LOOKUP(L$2,'Depreciation Schedules'!$A$3:$A$42,'Depreciation Schedules'!$F$3:$F$42)</f>
        <v>#N/A</v>
      </c>
      <c r="M255" s="238" t="e">
        <f>LOOKUP(M$2,'Depreciation Schedules'!$A$3:$A$42,'Depreciation Schedules'!$F$3:$F$42)</f>
        <v>#N/A</v>
      </c>
      <c r="N255" s="238" t="e">
        <f>LOOKUP(N$2,'Depreciation Schedules'!$A$3:$A$42,'Depreciation Schedules'!$F$3:$F$42)</f>
        <v>#N/A</v>
      </c>
      <c r="O255" s="238" t="e">
        <f>LOOKUP(O$2,'Depreciation Schedules'!$A$3:$A$42,'Depreciation Schedules'!$F$3:$F$42)</f>
        <v>#N/A</v>
      </c>
      <c r="P255" s="238" t="e">
        <f>LOOKUP(P$2,'Depreciation Schedules'!$A$3:$A$42,'Depreciation Schedules'!$F$3:$F$42)</f>
        <v>#N/A</v>
      </c>
      <c r="Q255" s="238" t="e">
        <f>LOOKUP(Q$2,'Depreciation Schedules'!$A$3:$A$42,'Depreciation Schedules'!$F$3:$F$42)</f>
        <v>#N/A</v>
      </c>
      <c r="R255" s="238" t="e">
        <f>LOOKUP(R$2,'Depreciation Schedules'!$A$3:$A$42,'Depreciation Schedules'!$F$3:$F$42)</f>
        <v>#N/A</v>
      </c>
      <c r="S255" s="238" t="e">
        <f>LOOKUP(S$2,'Depreciation Schedules'!$A$3:$A$42,'Depreciation Schedules'!$F$3:$F$42)</f>
        <v>#N/A</v>
      </c>
      <c r="T255" s="238" t="e">
        <f>LOOKUP(T$2,'Depreciation Schedules'!$A$3:$A$42,'Depreciation Schedules'!$F$3:$F$42)</f>
        <v>#N/A</v>
      </c>
      <c r="U255" s="238" t="e">
        <f>LOOKUP(U$2,'Depreciation Schedules'!$A$3:$A$42,'Depreciation Schedules'!$F$3:$F$42)</f>
        <v>#N/A</v>
      </c>
      <c r="V255" s="238" t="e">
        <f>LOOKUP(V$2,'Depreciation Schedules'!$A$3:$A$42,'Depreciation Schedules'!$F$3:$F$42)</f>
        <v>#N/A</v>
      </c>
      <c r="W255" s="238" t="e">
        <f>LOOKUP(W$2,'Depreciation Schedules'!$A$3:$A$42,'Depreciation Schedules'!$F$3:$F$42)</f>
        <v>#N/A</v>
      </c>
      <c r="X255" s="238" t="e">
        <f>LOOKUP(X$2,'Depreciation Schedules'!$A$3:$A$42,'Depreciation Schedules'!$F$3:$F$42)</f>
        <v>#N/A</v>
      </c>
      <c r="Y255" s="238" t="e">
        <f>LOOKUP(Y$2,'Depreciation Schedules'!$A$3:$A$42,'Depreciation Schedules'!$F$3:$F$42)</f>
        <v>#N/A</v>
      </c>
      <c r="Z255" s="238" t="e">
        <f>LOOKUP(Z$2,'Depreciation Schedules'!$A$3:$A$42,'Depreciation Schedules'!$F$3:$F$42)</f>
        <v>#N/A</v>
      </c>
      <c r="AA255" s="238" t="e">
        <f>LOOKUP(AA$2,'Depreciation Schedules'!$A$3:$A$42,'Depreciation Schedules'!$F$3:$F$42)</f>
        <v>#N/A</v>
      </c>
      <c r="AB255" s="238" t="e">
        <f>LOOKUP(AB$2,'Depreciation Schedules'!$A$3:$A$42,'Depreciation Schedules'!$F$3:$F$42)</f>
        <v>#N/A</v>
      </c>
      <c r="AC255" s="238" t="e">
        <f>LOOKUP(AC$2,'Depreciation Schedules'!$A$3:$A$42,'Depreciation Schedules'!$F$3:$F$42)</f>
        <v>#N/A</v>
      </c>
      <c r="AD255" s="238" t="e">
        <f>LOOKUP(AD$2,'Depreciation Schedules'!$A$3:$A$42,'Depreciation Schedules'!$F$3:$F$42)</f>
        <v>#N/A</v>
      </c>
      <c r="AE255" s="238" t="e">
        <f>LOOKUP(AE$2,'Depreciation Schedules'!$A$3:$A$42,'Depreciation Schedules'!$F$3:$F$42)</f>
        <v>#N/A</v>
      </c>
      <c r="AF255" s="238" t="e">
        <f>LOOKUP(AF$2,'Depreciation Schedules'!$A$3:$A$42,'Depreciation Schedules'!$F$3:$F$42)</f>
        <v>#N/A</v>
      </c>
      <c r="AG255" s="238" t="e">
        <f>LOOKUP(AG$2,'Depreciation Schedules'!$A$3:$A$42,'Depreciation Schedules'!$F$3:$F$42)</f>
        <v>#N/A</v>
      </c>
      <c r="AH255" s="238" t="e">
        <f>LOOKUP(AH$2,'Depreciation Schedules'!$A$3:$A$42,'Depreciation Schedules'!$F$3:$F$42)</f>
        <v>#N/A</v>
      </c>
      <c r="AI255" s="238" t="e">
        <f>LOOKUP(AI$2,'Depreciation Schedules'!$A$3:$A$42,'Depreciation Schedules'!$F$3:$F$42)</f>
        <v>#N/A</v>
      </c>
      <c r="AJ255" s="238" t="e">
        <f>LOOKUP(AJ$2,'Depreciation Schedules'!$A$3:$A$42,'Depreciation Schedules'!$F$3:$F$42)</f>
        <v>#N/A</v>
      </c>
      <c r="AK255" s="238" t="e">
        <f>LOOKUP(AK$2,'Depreciation Schedules'!$A$3:$A$42,'Depreciation Schedules'!$F$3:$F$42)</f>
        <v>#N/A</v>
      </c>
      <c r="AL255" s="238" t="e">
        <f>LOOKUP(AL$2,'Depreciation Schedules'!$A$3:$A$42,'Depreciation Schedules'!$F$3:$F$42)</f>
        <v>#N/A</v>
      </c>
      <c r="AM255" s="238" t="e">
        <f>LOOKUP(AM$2,'Depreciation Schedules'!$A$3:$A$42,'Depreciation Schedules'!$F$3:$F$42)</f>
        <v>#N/A</v>
      </c>
      <c r="AN255" s="238" t="e">
        <f>LOOKUP(AN$2,'Depreciation Schedules'!$A$3:$A$42,'Depreciation Schedules'!$F$3:$F$42)</f>
        <v>#N/A</v>
      </c>
      <c r="AO255" s="238" t="e">
        <f>LOOKUP(AO$2,'Depreciation Schedules'!$A$3:$A$42,'Depreciation Schedules'!$F$3:$F$42)</f>
        <v>#N/A</v>
      </c>
      <c r="AP255" s="238" t="e">
        <f>LOOKUP(AP$2,'Depreciation Schedules'!$A$3:$A$42,'Depreciation Schedules'!$F$3:$F$42)</f>
        <v>#N/A</v>
      </c>
    </row>
    <row r="256" spans="1:42" x14ac:dyDescent="0.2">
      <c r="A256" s="34" t="str">
        <f t="shared" si="113"/>
        <v>39-yr SL</v>
      </c>
      <c r="B256" s="241">
        <f t="array" ref="B256">SUM(IF(ISNUMBER(C256:AP256),C256:AP256))</f>
        <v>0</v>
      </c>
      <c r="C256" s="238" t="e">
        <f>LOOKUP(C$2,'Depreciation Schedules'!$A$3:$A$42,'Depreciation Schedules'!$G$3:$G$42)</f>
        <v>#N/A</v>
      </c>
      <c r="D256" s="238" t="e">
        <f>LOOKUP(D$2,'Depreciation Schedules'!$A$3:$A$42,'Depreciation Schedules'!$G$3:$G$42)</f>
        <v>#N/A</v>
      </c>
      <c r="E256" s="238" t="e">
        <f>LOOKUP(E$2,'Depreciation Schedules'!$A$3:$A$42,'Depreciation Schedules'!$G$3:$G$42)</f>
        <v>#N/A</v>
      </c>
      <c r="F256" s="238" t="e">
        <f>LOOKUP(F$2,'Depreciation Schedules'!$A$3:$A$42,'Depreciation Schedules'!$G$3:$G$42)</f>
        <v>#N/A</v>
      </c>
      <c r="G256" s="238" t="e">
        <f>LOOKUP(G$2,'Depreciation Schedules'!$A$3:$A$42,'Depreciation Schedules'!$G$3:$G$42)</f>
        <v>#N/A</v>
      </c>
      <c r="H256" s="238" t="e">
        <f>LOOKUP(H$2,'Depreciation Schedules'!$A$3:$A$42,'Depreciation Schedules'!$G$3:$G$42)</f>
        <v>#N/A</v>
      </c>
      <c r="I256" s="238" t="e">
        <f>LOOKUP(I$2,'Depreciation Schedules'!$A$3:$A$42,'Depreciation Schedules'!$G$3:$G$42)</f>
        <v>#N/A</v>
      </c>
      <c r="J256" s="238" t="e">
        <f>LOOKUP(J$2,'Depreciation Schedules'!$A$3:$A$42,'Depreciation Schedules'!$G$3:$G$42)</f>
        <v>#N/A</v>
      </c>
      <c r="K256" s="238" t="e">
        <f>LOOKUP(K$2,'Depreciation Schedules'!$A$3:$A$42,'Depreciation Schedules'!$G$3:$G$42)</f>
        <v>#N/A</v>
      </c>
      <c r="L256" s="238" t="e">
        <f>LOOKUP(L$2,'Depreciation Schedules'!$A$3:$A$42,'Depreciation Schedules'!$G$3:$G$42)</f>
        <v>#N/A</v>
      </c>
      <c r="M256" s="238" t="e">
        <f>LOOKUP(M$2,'Depreciation Schedules'!$A$3:$A$42,'Depreciation Schedules'!$G$3:$G$42)</f>
        <v>#N/A</v>
      </c>
      <c r="N256" s="238" t="e">
        <f>LOOKUP(N$2,'Depreciation Schedules'!$A$3:$A$42,'Depreciation Schedules'!$G$3:$G$42)</f>
        <v>#N/A</v>
      </c>
      <c r="O256" s="238" t="e">
        <f>LOOKUP(O$2,'Depreciation Schedules'!$A$3:$A$42,'Depreciation Schedules'!$G$3:$G$42)</f>
        <v>#N/A</v>
      </c>
      <c r="P256" s="238" t="e">
        <f>LOOKUP(P$2,'Depreciation Schedules'!$A$3:$A$42,'Depreciation Schedules'!$G$3:$G$42)</f>
        <v>#N/A</v>
      </c>
      <c r="Q256" s="238" t="e">
        <f>LOOKUP(Q$2,'Depreciation Schedules'!$A$3:$A$42,'Depreciation Schedules'!$G$3:$G$42)</f>
        <v>#N/A</v>
      </c>
      <c r="R256" s="238" t="e">
        <f>LOOKUP(R$2,'Depreciation Schedules'!$A$3:$A$42,'Depreciation Schedules'!$G$3:$G$42)</f>
        <v>#N/A</v>
      </c>
      <c r="S256" s="238" t="e">
        <f>LOOKUP(S$2,'Depreciation Schedules'!$A$3:$A$42,'Depreciation Schedules'!$G$3:$G$42)</f>
        <v>#N/A</v>
      </c>
      <c r="T256" s="238" t="e">
        <f>LOOKUP(T$2,'Depreciation Schedules'!$A$3:$A$42,'Depreciation Schedules'!$G$3:$G$42)</f>
        <v>#N/A</v>
      </c>
      <c r="U256" s="238" t="e">
        <f>LOOKUP(U$2,'Depreciation Schedules'!$A$3:$A$42,'Depreciation Schedules'!$G$3:$G$42)</f>
        <v>#N/A</v>
      </c>
      <c r="V256" s="238" t="e">
        <f>LOOKUP(V$2,'Depreciation Schedules'!$A$3:$A$42,'Depreciation Schedules'!$G$3:$G$42)</f>
        <v>#N/A</v>
      </c>
      <c r="W256" s="238" t="e">
        <f>LOOKUP(W$2,'Depreciation Schedules'!$A$3:$A$42,'Depreciation Schedules'!$G$3:$G$42)</f>
        <v>#N/A</v>
      </c>
      <c r="X256" s="238" t="e">
        <f>LOOKUP(X$2,'Depreciation Schedules'!$A$3:$A$42,'Depreciation Schedules'!$G$3:$G$42)</f>
        <v>#N/A</v>
      </c>
      <c r="Y256" s="238" t="e">
        <f>LOOKUP(Y$2,'Depreciation Schedules'!$A$3:$A$42,'Depreciation Schedules'!$G$3:$G$42)</f>
        <v>#N/A</v>
      </c>
      <c r="Z256" s="238" t="e">
        <f>LOOKUP(Z$2,'Depreciation Schedules'!$A$3:$A$42,'Depreciation Schedules'!$G$3:$G$42)</f>
        <v>#N/A</v>
      </c>
      <c r="AA256" s="238" t="e">
        <f>LOOKUP(AA$2,'Depreciation Schedules'!$A$3:$A$42,'Depreciation Schedules'!$G$3:$G$42)</f>
        <v>#N/A</v>
      </c>
      <c r="AB256" s="238" t="e">
        <f>LOOKUP(AB$2,'Depreciation Schedules'!$A$3:$A$42,'Depreciation Schedules'!$G$3:$G$42)</f>
        <v>#N/A</v>
      </c>
      <c r="AC256" s="238" t="e">
        <f>LOOKUP(AC$2,'Depreciation Schedules'!$A$3:$A$42,'Depreciation Schedules'!$G$3:$G$42)</f>
        <v>#N/A</v>
      </c>
      <c r="AD256" s="238" t="e">
        <f>LOOKUP(AD$2,'Depreciation Schedules'!$A$3:$A$42,'Depreciation Schedules'!$G$3:$G$42)</f>
        <v>#N/A</v>
      </c>
      <c r="AE256" s="238" t="e">
        <f>LOOKUP(AE$2,'Depreciation Schedules'!$A$3:$A$42,'Depreciation Schedules'!$G$3:$G$42)</f>
        <v>#N/A</v>
      </c>
      <c r="AF256" s="238" t="e">
        <f>LOOKUP(AF$2,'Depreciation Schedules'!$A$3:$A$42,'Depreciation Schedules'!$G$3:$G$42)</f>
        <v>#N/A</v>
      </c>
      <c r="AG256" s="238" t="e">
        <f>LOOKUP(AG$2,'Depreciation Schedules'!$A$3:$A$42,'Depreciation Schedules'!$G$3:$G$42)</f>
        <v>#N/A</v>
      </c>
      <c r="AH256" s="238" t="e">
        <f>LOOKUP(AH$2,'Depreciation Schedules'!$A$3:$A$42,'Depreciation Schedules'!$G$3:$G$42)</f>
        <v>#N/A</v>
      </c>
      <c r="AI256" s="238" t="e">
        <f>LOOKUP(AI$2,'Depreciation Schedules'!$A$3:$A$42,'Depreciation Schedules'!$G$3:$G$42)</f>
        <v>#N/A</v>
      </c>
      <c r="AJ256" s="238" t="e">
        <f>LOOKUP(AJ$2,'Depreciation Schedules'!$A$3:$A$42,'Depreciation Schedules'!$G$3:$G$42)</f>
        <v>#N/A</v>
      </c>
      <c r="AK256" s="238" t="e">
        <f>LOOKUP(AK$2,'Depreciation Schedules'!$A$3:$A$42,'Depreciation Schedules'!$G$3:$G$42)</f>
        <v>#N/A</v>
      </c>
      <c r="AL256" s="238" t="e">
        <f>LOOKUP(AL$2,'Depreciation Schedules'!$A$3:$A$42,'Depreciation Schedules'!$G$3:$G$42)</f>
        <v>#N/A</v>
      </c>
      <c r="AM256" s="238" t="e">
        <f>LOOKUP(AM$2,'Depreciation Schedules'!$A$3:$A$42,'Depreciation Schedules'!$G$3:$G$42)</f>
        <v>#N/A</v>
      </c>
      <c r="AN256" s="238" t="e">
        <f>LOOKUP(AN$2,'Depreciation Schedules'!$A$3:$A$42,'Depreciation Schedules'!$G$3:$G$42)</f>
        <v>#N/A</v>
      </c>
      <c r="AO256" s="238" t="e">
        <f>LOOKUP(AO$2,'Depreciation Schedules'!$A$3:$A$42,'Depreciation Schedules'!$G$3:$G$42)</f>
        <v>#N/A</v>
      </c>
      <c r="AP256" s="238" t="e">
        <f>LOOKUP(AP$2,'Depreciation Schedules'!$A$3:$A$42,'Depreciation Schedules'!$G$3:$G$42)</f>
        <v>#N/A</v>
      </c>
    </row>
    <row r="257" spans="1:42" x14ac:dyDescent="0.2">
      <c r="A257" s="28" t="s">
        <v>3</v>
      </c>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row>
    <row r="258" spans="1:42" x14ac:dyDescent="0.2">
      <c r="A258" s="34" t="str">
        <f>A251</f>
        <v>5-yr MACRS</v>
      </c>
      <c r="B258" s="242">
        <f>SUM(IF(ISNUMBER(C258:AP258),C258:AP258))</f>
        <v>0</v>
      </c>
      <c r="C258" s="202" t="e">
        <f>C251/100*$Q219</f>
        <v>#N/A</v>
      </c>
      <c r="D258" s="202" t="e">
        <f t="shared" ref="D258:AP258" si="114">D251/100*$Q219</f>
        <v>#N/A</v>
      </c>
      <c r="E258" s="202" t="e">
        <f t="shared" si="114"/>
        <v>#N/A</v>
      </c>
      <c r="F258" s="202" t="e">
        <f t="shared" si="114"/>
        <v>#N/A</v>
      </c>
      <c r="G258" s="202" t="e">
        <f t="shared" si="114"/>
        <v>#N/A</v>
      </c>
      <c r="H258" s="202" t="e">
        <f t="shared" si="114"/>
        <v>#N/A</v>
      </c>
      <c r="I258" s="202" t="e">
        <f t="shared" si="114"/>
        <v>#N/A</v>
      </c>
      <c r="J258" s="202" t="e">
        <f t="shared" si="114"/>
        <v>#N/A</v>
      </c>
      <c r="K258" s="202" t="e">
        <f t="shared" si="114"/>
        <v>#N/A</v>
      </c>
      <c r="L258" s="202" t="e">
        <f t="shared" si="114"/>
        <v>#N/A</v>
      </c>
      <c r="M258" s="202" t="e">
        <f t="shared" si="114"/>
        <v>#N/A</v>
      </c>
      <c r="N258" s="202" t="e">
        <f t="shared" si="114"/>
        <v>#N/A</v>
      </c>
      <c r="O258" s="202" t="e">
        <f t="shared" si="114"/>
        <v>#N/A</v>
      </c>
      <c r="P258" s="202" t="e">
        <f t="shared" si="114"/>
        <v>#N/A</v>
      </c>
      <c r="Q258" s="202" t="e">
        <f t="shared" si="114"/>
        <v>#N/A</v>
      </c>
      <c r="R258" s="202" t="e">
        <f t="shared" si="114"/>
        <v>#N/A</v>
      </c>
      <c r="S258" s="202" t="e">
        <f t="shared" si="114"/>
        <v>#N/A</v>
      </c>
      <c r="T258" s="202" t="e">
        <f t="shared" si="114"/>
        <v>#N/A</v>
      </c>
      <c r="U258" s="202" t="e">
        <f t="shared" si="114"/>
        <v>#N/A</v>
      </c>
      <c r="V258" s="202" t="e">
        <f t="shared" si="114"/>
        <v>#N/A</v>
      </c>
      <c r="W258" s="202" t="e">
        <f t="shared" si="114"/>
        <v>#N/A</v>
      </c>
      <c r="X258" s="202" t="e">
        <f t="shared" si="114"/>
        <v>#N/A</v>
      </c>
      <c r="Y258" s="202" t="e">
        <f t="shared" si="114"/>
        <v>#N/A</v>
      </c>
      <c r="Z258" s="202" t="e">
        <f t="shared" si="114"/>
        <v>#N/A</v>
      </c>
      <c r="AA258" s="202" t="e">
        <f t="shared" si="114"/>
        <v>#N/A</v>
      </c>
      <c r="AB258" s="202" t="e">
        <f t="shared" si="114"/>
        <v>#N/A</v>
      </c>
      <c r="AC258" s="202" t="e">
        <f t="shared" si="114"/>
        <v>#N/A</v>
      </c>
      <c r="AD258" s="202" t="e">
        <f t="shared" si="114"/>
        <v>#N/A</v>
      </c>
      <c r="AE258" s="202" t="e">
        <f t="shared" si="114"/>
        <v>#N/A</v>
      </c>
      <c r="AF258" s="202" t="e">
        <f t="shared" si="114"/>
        <v>#N/A</v>
      </c>
      <c r="AG258" s="202" t="e">
        <f t="shared" si="114"/>
        <v>#N/A</v>
      </c>
      <c r="AH258" s="202" t="e">
        <f t="shared" si="114"/>
        <v>#N/A</v>
      </c>
      <c r="AI258" s="202" t="e">
        <f t="shared" si="114"/>
        <v>#N/A</v>
      </c>
      <c r="AJ258" s="202" t="e">
        <f t="shared" si="114"/>
        <v>#N/A</v>
      </c>
      <c r="AK258" s="202" t="e">
        <f t="shared" si="114"/>
        <v>#N/A</v>
      </c>
      <c r="AL258" s="202" t="e">
        <f t="shared" si="114"/>
        <v>#N/A</v>
      </c>
      <c r="AM258" s="202" t="e">
        <f t="shared" si="114"/>
        <v>#N/A</v>
      </c>
      <c r="AN258" s="202" t="e">
        <f t="shared" si="114"/>
        <v>#N/A</v>
      </c>
      <c r="AO258" s="202" t="e">
        <f t="shared" si="114"/>
        <v>#N/A</v>
      </c>
      <c r="AP258" s="202" t="e">
        <f t="shared" si="114"/>
        <v>#N/A</v>
      </c>
    </row>
    <row r="259" spans="1:42" x14ac:dyDescent="0.2">
      <c r="A259" s="34" t="str">
        <f t="shared" ref="A259:A263" si="115">A252</f>
        <v>15-yr MACRS</v>
      </c>
      <c r="B259" s="242">
        <f t="array" ref="B259">SUM(IF(ISNUMBER(C259:AP259),C259:AP259))</f>
        <v>0</v>
      </c>
      <c r="C259" s="202" t="e">
        <f t="shared" ref="C259:AP259" si="116">C252/100*$Q220</f>
        <v>#N/A</v>
      </c>
      <c r="D259" s="202" t="e">
        <f t="shared" si="116"/>
        <v>#N/A</v>
      </c>
      <c r="E259" s="202" t="e">
        <f t="shared" si="116"/>
        <v>#N/A</v>
      </c>
      <c r="F259" s="202" t="e">
        <f t="shared" si="116"/>
        <v>#N/A</v>
      </c>
      <c r="G259" s="202" t="e">
        <f t="shared" si="116"/>
        <v>#N/A</v>
      </c>
      <c r="H259" s="202" t="e">
        <f t="shared" si="116"/>
        <v>#N/A</v>
      </c>
      <c r="I259" s="202" t="e">
        <f t="shared" si="116"/>
        <v>#N/A</v>
      </c>
      <c r="J259" s="202" t="e">
        <f t="shared" si="116"/>
        <v>#N/A</v>
      </c>
      <c r="K259" s="202" t="e">
        <f t="shared" si="116"/>
        <v>#N/A</v>
      </c>
      <c r="L259" s="202" t="e">
        <f t="shared" si="116"/>
        <v>#N/A</v>
      </c>
      <c r="M259" s="202" t="e">
        <f t="shared" si="116"/>
        <v>#N/A</v>
      </c>
      <c r="N259" s="202" t="e">
        <f t="shared" si="116"/>
        <v>#N/A</v>
      </c>
      <c r="O259" s="202" t="e">
        <f t="shared" si="116"/>
        <v>#N/A</v>
      </c>
      <c r="P259" s="202" t="e">
        <f t="shared" si="116"/>
        <v>#N/A</v>
      </c>
      <c r="Q259" s="202" t="e">
        <f t="shared" si="116"/>
        <v>#N/A</v>
      </c>
      <c r="R259" s="202" t="e">
        <f t="shared" si="116"/>
        <v>#N/A</v>
      </c>
      <c r="S259" s="202" t="e">
        <f t="shared" si="116"/>
        <v>#N/A</v>
      </c>
      <c r="T259" s="202" t="e">
        <f t="shared" si="116"/>
        <v>#N/A</v>
      </c>
      <c r="U259" s="202" t="e">
        <f t="shared" si="116"/>
        <v>#N/A</v>
      </c>
      <c r="V259" s="202" t="e">
        <f t="shared" si="116"/>
        <v>#N/A</v>
      </c>
      <c r="W259" s="202" t="e">
        <f t="shared" si="116"/>
        <v>#N/A</v>
      </c>
      <c r="X259" s="202" t="e">
        <f t="shared" si="116"/>
        <v>#N/A</v>
      </c>
      <c r="Y259" s="202" t="e">
        <f t="shared" si="116"/>
        <v>#N/A</v>
      </c>
      <c r="Z259" s="202" t="e">
        <f t="shared" si="116"/>
        <v>#N/A</v>
      </c>
      <c r="AA259" s="202" t="e">
        <f t="shared" si="116"/>
        <v>#N/A</v>
      </c>
      <c r="AB259" s="202" t="e">
        <f t="shared" si="116"/>
        <v>#N/A</v>
      </c>
      <c r="AC259" s="202" t="e">
        <f t="shared" si="116"/>
        <v>#N/A</v>
      </c>
      <c r="AD259" s="202" t="e">
        <f t="shared" si="116"/>
        <v>#N/A</v>
      </c>
      <c r="AE259" s="202" t="e">
        <f t="shared" si="116"/>
        <v>#N/A</v>
      </c>
      <c r="AF259" s="202" t="e">
        <f t="shared" si="116"/>
        <v>#N/A</v>
      </c>
      <c r="AG259" s="202" t="e">
        <f t="shared" si="116"/>
        <v>#N/A</v>
      </c>
      <c r="AH259" s="202" t="e">
        <f t="shared" si="116"/>
        <v>#N/A</v>
      </c>
      <c r="AI259" s="202" t="e">
        <f t="shared" si="116"/>
        <v>#N/A</v>
      </c>
      <c r="AJ259" s="202" t="e">
        <f t="shared" si="116"/>
        <v>#N/A</v>
      </c>
      <c r="AK259" s="202" t="e">
        <f t="shared" si="116"/>
        <v>#N/A</v>
      </c>
      <c r="AL259" s="202" t="e">
        <f t="shared" si="116"/>
        <v>#N/A</v>
      </c>
      <c r="AM259" s="202" t="e">
        <f t="shared" si="116"/>
        <v>#N/A</v>
      </c>
      <c r="AN259" s="202" t="e">
        <f t="shared" si="116"/>
        <v>#N/A</v>
      </c>
      <c r="AO259" s="202" t="e">
        <f t="shared" si="116"/>
        <v>#N/A</v>
      </c>
      <c r="AP259" s="202" t="e">
        <f t="shared" si="116"/>
        <v>#N/A</v>
      </c>
    </row>
    <row r="260" spans="1:42" x14ac:dyDescent="0.2">
      <c r="A260" s="34" t="str">
        <f t="shared" si="115"/>
        <v>5-yr SL</v>
      </c>
      <c r="B260" s="242">
        <f t="array" ref="B260">SUM(IF(ISNUMBER(C260:AP260),C260:AP260))</f>
        <v>0</v>
      </c>
      <c r="C260" s="202" t="e">
        <f t="shared" ref="C260:AP260" si="117">C253/100*$Q221</f>
        <v>#N/A</v>
      </c>
      <c r="D260" s="202" t="e">
        <f t="shared" si="117"/>
        <v>#N/A</v>
      </c>
      <c r="E260" s="202" t="e">
        <f t="shared" si="117"/>
        <v>#N/A</v>
      </c>
      <c r="F260" s="202" t="e">
        <f t="shared" si="117"/>
        <v>#N/A</v>
      </c>
      <c r="G260" s="202" t="e">
        <f t="shared" si="117"/>
        <v>#N/A</v>
      </c>
      <c r="H260" s="202" t="e">
        <f t="shared" si="117"/>
        <v>#N/A</v>
      </c>
      <c r="I260" s="202" t="e">
        <f t="shared" si="117"/>
        <v>#N/A</v>
      </c>
      <c r="J260" s="202" t="e">
        <f t="shared" si="117"/>
        <v>#N/A</v>
      </c>
      <c r="K260" s="202" t="e">
        <f t="shared" si="117"/>
        <v>#N/A</v>
      </c>
      <c r="L260" s="202" t="e">
        <f t="shared" si="117"/>
        <v>#N/A</v>
      </c>
      <c r="M260" s="202" t="e">
        <f t="shared" si="117"/>
        <v>#N/A</v>
      </c>
      <c r="N260" s="202" t="e">
        <f t="shared" si="117"/>
        <v>#N/A</v>
      </c>
      <c r="O260" s="202" t="e">
        <f t="shared" si="117"/>
        <v>#N/A</v>
      </c>
      <c r="P260" s="202" t="e">
        <f t="shared" si="117"/>
        <v>#N/A</v>
      </c>
      <c r="Q260" s="202" t="e">
        <f t="shared" si="117"/>
        <v>#N/A</v>
      </c>
      <c r="R260" s="202" t="e">
        <f t="shared" si="117"/>
        <v>#N/A</v>
      </c>
      <c r="S260" s="202" t="e">
        <f t="shared" si="117"/>
        <v>#N/A</v>
      </c>
      <c r="T260" s="202" t="e">
        <f t="shared" si="117"/>
        <v>#N/A</v>
      </c>
      <c r="U260" s="202" t="e">
        <f t="shared" si="117"/>
        <v>#N/A</v>
      </c>
      <c r="V260" s="202" t="e">
        <f t="shared" si="117"/>
        <v>#N/A</v>
      </c>
      <c r="W260" s="202" t="e">
        <f t="shared" si="117"/>
        <v>#N/A</v>
      </c>
      <c r="X260" s="202" t="e">
        <f t="shared" si="117"/>
        <v>#N/A</v>
      </c>
      <c r="Y260" s="202" t="e">
        <f t="shared" si="117"/>
        <v>#N/A</v>
      </c>
      <c r="Z260" s="202" t="e">
        <f t="shared" si="117"/>
        <v>#N/A</v>
      </c>
      <c r="AA260" s="202" t="e">
        <f t="shared" si="117"/>
        <v>#N/A</v>
      </c>
      <c r="AB260" s="202" t="e">
        <f t="shared" si="117"/>
        <v>#N/A</v>
      </c>
      <c r="AC260" s="202" t="e">
        <f t="shared" si="117"/>
        <v>#N/A</v>
      </c>
      <c r="AD260" s="202" t="e">
        <f t="shared" si="117"/>
        <v>#N/A</v>
      </c>
      <c r="AE260" s="202" t="e">
        <f t="shared" si="117"/>
        <v>#N/A</v>
      </c>
      <c r="AF260" s="202" t="e">
        <f t="shared" si="117"/>
        <v>#N/A</v>
      </c>
      <c r="AG260" s="202" t="e">
        <f t="shared" si="117"/>
        <v>#N/A</v>
      </c>
      <c r="AH260" s="202" t="e">
        <f t="shared" si="117"/>
        <v>#N/A</v>
      </c>
      <c r="AI260" s="202" t="e">
        <f t="shared" si="117"/>
        <v>#N/A</v>
      </c>
      <c r="AJ260" s="202" t="e">
        <f t="shared" si="117"/>
        <v>#N/A</v>
      </c>
      <c r="AK260" s="202" t="e">
        <f t="shared" si="117"/>
        <v>#N/A</v>
      </c>
      <c r="AL260" s="202" t="e">
        <f t="shared" si="117"/>
        <v>#N/A</v>
      </c>
      <c r="AM260" s="202" t="e">
        <f t="shared" si="117"/>
        <v>#N/A</v>
      </c>
      <c r="AN260" s="202" t="e">
        <f t="shared" si="117"/>
        <v>#N/A</v>
      </c>
      <c r="AO260" s="202" t="e">
        <f t="shared" si="117"/>
        <v>#N/A</v>
      </c>
      <c r="AP260" s="202" t="e">
        <f t="shared" si="117"/>
        <v>#N/A</v>
      </c>
    </row>
    <row r="261" spans="1:42" x14ac:dyDescent="0.2">
      <c r="A261" s="34" t="str">
        <f t="shared" si="115"/>
        <v>15-yr SL</v>
      </c>
      <c r="B261" s="242">
        <f t="array" ref="B261">SUM(IF(ISNUMBER(C261:AP261),C261:AP261))</f>
        <v>0</v>
      </c>
      <c r="C261" s="202" t="e">
        <f t="shared" ref="C261:AP261" si="118">C254/100*$Q222</f>
        <v>#N/A</v>
      </c>
      <c r="D261" s="202" t="e">
        <f t="shared" si="118"/>
        <v>#N/A</v>
      </c>
      <c r="E261" s="202" t="e">
        <f t="shared" si="118"/>
        <v>#N/A</v>
      </c>
      <c r="F261" s="202" t="e">
        <f t="shared" si="118"/>
        <v>#N/A</v>
      </c>
      <c r="G261" s="202" t="e">
        <f t="shared" si="118"/>
        <v>#N/A</v>
      </c>
      <c r="H261" s="202" t="e">
        <f t="shared" si="118"/>
        <v>#N/A</v>
      </c>
      <c r="I261" s="202" t="e">
        <f t="shared" si="118"/>
        <v>#N/A</v>
      </c>
      <c r="J261" s="202" t="e">
        <f t="shared" si="118"/>
        <v>#N/A</v>
      </c>
      <c r="K261" s="202" t="e">
        <f t="shared" si="118"/>
        <v>#N/A</v>
      </c>
      <c r="L261" s="202" t="e">
        <f t="shared" si="118"/>
        <v>#N/A</v>
      </c>
      <c r="M261" s="202" t="e">
        <f t="shared" si="118"/>
        <v>#N/A</v>
      </c>
      <c r="N261" s="202" t="e">
        <f t="shared" si="118"/>
        <v>#N/A</v>
      </c>
      <c r="O261" s="202" t="e">
        <f t="shared" si="118"/>
        <v>#N/A</v>
      </c>
      <c r="P261" s="202" t="e">
        <f t="shared" si="118"/>
        <v>#N/A</v>
      </c>
      <c r="Q261" s="202" t="e">
        <f t="shared" si="118"/>
        <v>#N/A</v>
      </c>
      <c r="R261" s="202" t="e">
        <f t="shared" si="118"/>
        <v>#N/A</v>
      </c>
      <c r="S261" s="202" t="e">
        <f t="shared" si="118"/>
        <v>#N/A</v>
      </c>
      <c r="T261" s="202" t="e">
        <f t="shared" si="118"/>
        <v>#N/A</v>
      </c>
      <c r="U261" s="202" t="e">
        <f t="shared" si="118"/>
        <v>#N/A</v>
      </c>
      <c r="V261" s="202" t="e">
        <f t="shared" si="118"/>
        <v>#N/A</v>
      </c>
      <c r="W261" s="202" t="e">
        <f t="shared" si="118"/>
        <v>#N/A</v>
      </c>
      <c r="X261" s="202" t="e">
        <f t="shared" si="118"/>
        <v>#N/A</v>
      </c>
      <c r="Y261" s="202" t="e">
        <f t="shared" si="118"/>
        <v>#N/A</v>
      </c>
      <c r="Z261" s="202" t="e">
        <f t="shared" si="118"/>
        <v>#N/A</v>
      </c>
      <c r="AA261" s="202" t="e">
        <f t="shared" si="118"/>
        <v>#N/A</v>
      </c>
      <c r="AB261" s="202" t="e">
        <f t="shared" si="118"/>
        <v>#N/A</v>
      </c>
      <c r="AC261" s="202" t="e">
        <f t="shared" si="118"/>
        <v>#N/A</v>
      </c>
      <c r="AD261" s="202" t="e">
        <f t="shared" si="118"/>
        <v>#N/A</v>
      </c>
      <c r="AE261" s="202" t="e">
        <f t="shared" si="118"/>
        <v>#N/A</v>
      </c>
      <c r="AF261" s="202" t="e">
        <f t="shared" si="118"/>
        <v>#N/A</v>
      </c>
      <c r="AG261" s="202" t="e">
        <f t="shared" si="118"/>
        <v>#N/A</v>
      </c>
      <c r="AH261" s="202" t="e">
        <f t="shared" si="118"/>
        <v>#N/A</v>
      </c>
      <c r="AI261" s="202" t="e">
        <f t="shared" si="118"/>
        <v>#N/A</v>
      </c>
      <c r="AJ261" s="202" t="e">
        <f t="shared" si="118"/>
        <v>#N/A</v>
      </c>
      <c r="AK261" s="202" t="e">
        <f t="shared" si="118"/>
        <v>#N/A</v>
      </c>
      <c r="AL261" s="202" t="e">
        <f t="shared" si="118"/>
        <v>#N/A</v>
      </c>
      <c r="AM261" s="202" t="e">
        <f t="shared" si="118"/>
        <v>#N/A</v>
      </c>
      <c r="AN261" s="202" t="e">
        <f t="shared" si="118"/>
        <v>#N/A</v>
      </c>
      <c r="AO261" s="202" t="e">
        <f t="shared" si="118"/>
        <v>#N/A</v>
      </c>
      <c r="AP261" s="202" t="e">
        <f t="shared" si="118"/>
        <v>#N/A</v>
      </c>
    </row>
    <row r="262" spans="1:42" x14ac:dyDescent="0.2">
      <c r="A262" s="34" t="str">
        <f t="shared" si="115"/>
        <v>20-yr SL</v>
      </c>
      <c r="B262" s="242">
        <f t="array" ref="B262">SUM(IF(ISNUMBER(C262:AP262),C262:AP262))</f>
        <v>0</v>
      </c>
      <c r="C262" s="202" t="e">
        <f t="shared" ref="C262:AP262" si="119">C255/100*$Q223</f>
        <v>#N/A</v>
      </c>
      <c r="D262" s="202" t="e">
        <f t="shared" si="119"/>
        <v>#N/A</v>
      </c>
      <c r="E262" s="202" t="e">
        <f t="shared" si="119"/>
        <v>#N/A</v>
      </c>
      <c r="F262" s="202" t="e">
        <f t="shared" si="119"/>
        <v>#N/A</v>
      </c>
      <c r="G262" s="202" t="e">
        <f t="shared" si="119"/>
        <v>#N/A</v>
      </c>
      <c r="H262" s="202" t="e">
        <f t="shared" si="119"/>
        <v>#N/A</v>
      </c>
      <c r="I262" s="202" t="e">
        <f t="shared" si="119"/>
        <v>#N/A</v>
      </c>
      <c r="J262" s="202" t="e">
        <f t="shared" si="119"/>
        <v>#N/A</v>
      </c>
      <c r="K262" s="202" t="e">
        <f t="shared" si="119"/>
        <v>#N/A</v>
      </c>
      <c r="L262" s="202" t="e">
        <f t="shared" si="119"/>
        <v>#N/A</v>
      </c>
      <c r="M262" s="202" t="e">
        <f t="shared" si="119"/>
        <v>#N/A</v>
      </c>
      <c r="N262" s="202" t="e">
        <f t="shared" si="119"/>
        <v>#N/A</v>
      </c>
      <c r="O262" s="202" t="e">
        <f t="shared" si="119"/>
        <v>#N/A</v>
      </c>
      <c r="P262" s="202" t="e">
        <f t="shared" si="119"/>
        <v>#N/A</v>
      </c>
      <c r="Q262" s="202" t="e">
        <f t="shared" si="119"/>
        <v>#N/A</v>
      </c>
      <c r="R262" s="202" t="e">
        <f t="shared" si="119"/>
        <v>#N/A</v>
      </c>
      <c r="S262" s="202" t="e">
        <f t="shared" si="119"/>
        <v>#N/A</v>
      </c>
      <c r="T262" s="202" t="e">
        <f t="shared" si="119"/>
        <v>#N/A</v>
      </c>
      <c r="U262" s="202" t="e">
        <f t="shared" si="119"/>
        <v>#N/A</v>
      </c>
      <c r="V262" s="202" t="e">
        <f t="shared" si="119"/>
        <v>#N/A</v>
      </c>
      <c r="W262" s="202" t="e">
        <f t="shared" si="119"/>
        <v>#N/A</v>
      </c>
      <c r="X262" s="202" t="e">
        <f t="shared" si="119"/>
        <v>#N/A</v>
      </c>
      <c r="Y262" s="202" t="e">
        <f t="shared" si="119"/>
        <v>#N/A</v>
      </c>
      <c r="Z262" s="202" t="e">
        <f t="shared" si="119"/>
        <v>#N/A</v>
      </c>
      <c r="AA262" s="202" t="e">
        <f t="shared" si="119"/>
        <v>#N/A</v>
      </c>
      <c r="AB262" s="202" t="e">
        <f t="shared" si="119"/>
        <v>#N/A</v>
      </c>
      <c r="AC262" s="202" t="e">
        <f t="shared" si="119"/>
        <v>#N/A</v>
      </c>
      <c r="AD262" s="202" t="e">
        <f t="shared" si="119"/>
        <v>#N/A</v>
      </c>
      <c r="AE262" s="202" t="e">
        <f t="shared" si="119"/>
        <v>#N/A</v>
      </c>
      <c r="AF262" s="202" t="e">
        <f t="shared" si="119"/>
        <v>#N/A</v>
      </c>
      <c r="AG262" s="202" t="e">
        <f t="shared" si="119"/>
        <v>#N/A</v>
      </c>
      <c r="AH262" s="202" t="e">
        <f t="shared" si="119"/>
        <v>#N/A</v>
      </c>
      <c r="AI262" s="202" t="e">
        <f t="shared" si="119"/>
        <v>#N/A</v>
      </c>
      <c r="AJ262" s="202" t="e">
        <f t="shared" si="119"/>
        <v>#N/A</v>
      </c>
      <c r="AK262" s="202" t="e">
        <f t="shared" si="119"/>
        <v>#N/A</v>
      </c>
      <c r="AL262" s="202" t="e">
        <f t="shared" si="119"/>
        <v>#N/A</v>
      </c>
      <c r="AM262" s="202" t="e">
        <f t="shared" si="119"/>
        <v>#N/A</v>
      </c>
      <c r="AN262" s="202" t="e">
        <f t="shared" si="119"/>
        <v>#N/A</v>
      </c>
      <c r="AO262" s="202" t="e">
        <f t="shared" si="119"/>
        <v>#N/A</v>
      </c>
      <c r="AP262" s="202" t="e">
        <f t="shared" si="119"/>
        <v>#N/A</v>
      </c>
    </row>
    <row r="263" spans="1:42" x14ac:dyDescent="0.2">
      <c r="A263" s="34" t="str">
        <f t="shared" si="115"/>
        <v>39-yr SL</v>
      </c>
      <c r="B263" s="242">
        <f t="array" ref="B263">SUM(IF(ISNUMBER(C263:AP263),C263:AP263))</f>
        <v>0</v>
      </c>
      <c r="C263" s="202" t="e">
        <f t="shared" ref="C263:AP263" si="120">C256/100*$Q224</f>
        <v>#N/A</v>
      </c>
      <c r="D263" s="202" t="e">
        <f t="shared" si="120"/>
        <v>#N/A</v>
      </c>
      <c r="E263" s="202" t="e">
        <f t="shared" si="120"/>
        <v>#N/A</v>
      </c>
      <c r="F263" s="202" t="e">
        <f t="shared" si="120"/>
        <v>#N/A</v>
      </c>
      <c r="G263" s="202" t="e">
        <f t="shared" si="120"/>
        <v>#N/A</v>
      </c>
      <c r="H263" s="202" t="e">
        <f t="shared" si="120"/>
        <v>#N/A</v>
      </c>
      <c r="I263" s="202" t="e">
        <f t="shared" si="120"/>
        <v>#N/A</v>
      </c>
      <c r="J263" s="202" t="e">
        <f t="shared" si="120"/>
        <v>#N/A</v>
      </c>
      <c r="K263" s="202" t="e">
        <f t="shared" si="120"/>
        <v>#N/A</v>
      </c>
      <c r="L263" s="202" t="e">
        <f t="shared" si="120"/>
        <v>#N/A</v>
      </c>
      <c r="M263" s="202" t="e">
        <f t="shared" si="120"/>
        <v>#N/A</v>
      </c>
      <c r="N263" s="202" t="e">
        <f t="shared" si="120"/>
        <v>#N/A</v>
      </c>
      <c r="O263" s="202" t="e">
        <f t="shared" si="120"/>
        <v>#N/A</v>
      </c>
      <c r="P263" s="202" t="e">
        <f t="shared" si="120"/>
        <v>#N/A</v>
      </c>
      <c r="Q263" s="202" t="e">
        <f t="shared" si="120"/>
        <v>#N/A</v>
      </c>
      <c r="R263" s="202" t="e">
        <f t="shared" si="120"/>
        <v>#N/A</v>
      </c>
      <c r="S263" s="202" t="e">
        <f t="shared" si="120"/>
        <v>#N/A</v>
      </c>
      <c r="T263" s="202" t="e">
        <f t="shared" si="120"/>
        <v>#N/A</v>
      </c>
      <c r="U263" s="202" t="e">
        <f t="shared" si="120"/>
        <v>#N/A</v>
      </c>
      <c r="V263" s="202" t="e">
        <f t="shared" si="120"/>
        <v>#N/A</v>
      </c>
      <c r="W263" s="202" t="e">
        <f t="shared" si="120"/>
        <v>#N/A</v>
      </c>
      <c r="X263" s="202" t="e">
        <f t="shared" si="120"/>
        <v>#N/A</v>
      </c>
      <c r="Y263" s="202" t="e">
        <f t="shared" si="120"/>
        <v>#N/A</v>
      </c>
      <c r="Z263" s="202" t="e">
        <f t="shared" si="120"/>
        <v>#N/A</v>
      </c>
      <c r="AA263" s="202" t="e">
        <f t="shared" si="120"/>
        <v>#N/A</v>
      </c>
      <c r="AB263" s="202" t="e">
        <f t="shared" si="120"/>
        <v>#N/A</v>
      </c>
      <c r="AC263" s="202" t="e">
        <f t="shared" si="120"/>
        <v>#N/A</v>
      </c>
      <c r="AD263" s="202" t="e">
        <f t="shared" si="120"/>
        <v>#N/A</v>
      </c>
      <c r="AE263" s="202" t="e">
        <f t="shared" si="120"/>
        <v>#N/A</v>
      </c>
      <c r="AF263" s="202" t="e">
        <f t="shared" si="120"/>
        <v>#N/A</v>
      </c>
      <c r="AG263" s="202" t="e">
        <f t="shared" si="120"/>
        <v>#N/A</v>
      </c>
      <c r="AH263" s="202" t="e">
        <f t="shared" si="120"/>
        <v>#N/A</v>
      </c>
      <c r="AI263" s="202" t="e">
        <f t="shared" si="120"/>
        <v>#N/A</v>
      </c>
      <c r="AJ263" s="202" t="e">
        <f t="shared" si="120"/>
        <v>#N/A</v>
      </c>
      <c r="AK263" s="202" t="e">
        <f t="shared" si="120"/>
        <v>#N/A</v>
      </c>
      <c r="AL263" s="202" t="e">
        <f t="shared" si="120"/>
        <v>#N/A</v>
      </c>
      <c r="AM263" s="202" t="e">
        <f t="shared" si="120"/>
        <v>#N/A</v>
      </c>
      <c r="AN263" s="202" t="e">
        <f t="shared" si="120"/>
        <v>#N/A</v>
      </c>
      <c r="AO263" s="202" t="e">
        <f t="shared" si="120"/>
        <v>#N/A</v>
      </c>
      <c r="AP263" s="202" t="e">
        <f t="shared" si="120"/>
        <v>#N/A</v>
      </c>
    </row>
    <row r="264" spans="1:42" x14ac:dyDescent="0.2">
      <c r="A264" s="34" t="s">
        <v>122</v>
      </c>
      <c r="B264" s="243">
        <f t="shared" ref="B264" si="121">SUM(C264:AP264)</f>
        <v>0</v>
      </c>
      <c r="C264" s="208">
        <f>P225</f>
        <v>0</v>
      </c>
      <c r="D264" s="208">
        <v>0</v>
      </c>
      <c r="E264" s="208">
        <v>0</v>
      </c>
      <c r="F264" s="208">
        <v>0</v>
      </c>
      <c r="G264" s="208">
        <v>0</v>
      </c>
      <c r="H264" s="208">
        <v>0</v>
      </c>
      <c r="I264" s="208">
        <v>0</v>
      </c>
      <c r="J264" s="208">
        <v>0</v>
      </c>
      <c r="K264" s="208">
        <v>0</v>
      </c>
      <c r="L264" s="208">
        <v>0</v>
      </c>
      <c r="M264" s="208">
        <v>0</v>
      </c>
      <c r="N264" s="208">
        <v>0</v>
      </c>
      <c r="O264" s="208">
        <v>0</v>
      </c>
      <c r="P264" s="208">
        <v>0</v>
      </c>
      <c r="Q264" s="208">
        <v>0</v>
      </c>
      <c r="R264" s="208">
        <v>0</v>
      </c>
      <c r="S264" s="208">
        <v>0</v>
      </c>
      <c r="T264" s="208">
        <v>0</v>
      </c>
      <c r="U264" s="208">
        <v>0</v>
      </c>
      <c r="V264" s="208">
        <v>0</v>
      </c>
      <c r="W264" s="208">
        <v>0</v>
      </c>
      <c r="X264" s="208">
        <v>0</v>
      </c>
      <c r="Y264" s="208">
        <v>0</v>
      </c>
      <c r="Z264" s="208">
        <v>0</v>
      </c>
      <c r="AA264" s="208">
        <v>0</v>
      </c>
      <c r="AB264" s="208">
        <v>0</v>
      </c>
      <c r="AC264" s="208">
        <v>0</v>
      </c>
      <c r="AD264" s="208">
        <v>0</v>
      </c>
      <c r="AE264" s="208">
        <v>0</v>
      </c>
      <c r="AF264" s="208">
        <v>0</v>
      </c>
      <c r="AG264" s="208">
        <v>0</v>
      </c>
      <c r="AH264" s="208">
        <v>0</v>
      </c>
      <c r="AI264" s="208">
        <v>0</v>
      </c>
      <c r="AJ264" s="208">
        <v>0</v>
      </c>
      <c r="AK264" s="208">
        <v>0</v>
      </c>
      <c r="AL264" s="208">
        <v>0</v>
      </c>
      <c r="AM264" s="208">
        <v>0</v>
      </c>
      <c r="AN264" s="208">
        <v>0</v>
      </c>
      <c r="AO264" s="208">
        <v>0</v>
      </c>
      <c r="AP264" s="208">
        <v>0</v>
      </c>
    </row>
    <row r="265" spans="1:42" x14ac:dyDescent="0.2">
      <c r="A265" s="33"/>
      <c r="B265" s="244">
        <f t="array" ref="B265">SUM(IF(ISNUMBER(C265:AP265),C265:AP265))</f>
        <v>0</v>
      </c>
      <c r="C265" s="202" t="e">
        <f>SUM(C258:C264)</f>
        <v>#N/A</v>
      </c>
      <c r="D265" s="202" t="e">
        <f t="shared" ref="D265:AP265" si="122">SUM(D258:D264)</f>
        <v>#N/A</v>
      </c>
      <c r="E265" s="202" t="e">
        <f t="shared" si="122"/>
        <v>#N/A</v>
      </c>
      <c r="F265" s="202" t="e">
        <f t="shared" si="122"/>
        <v>#N/A</v>
      </c>
      <c r="G265" s="202" t="e">
        <f t="shared" si="122"/>
        <v>#N/A</v>
      </c>
      <c r="H265" s="202" t="e">
        <f t="shared" si="122"/>
        <v>#N/A</v>
      </c>
      <c r="I265" s="202" t="e">
        <f t="shared" si="122"/>
        <v>#N/A</v>
      </c>
      <c r="J265" s="202" t="e">
        <f t="shared" si="122"/>
        <v>#N/A</v>
      </c>
      <c r="K265" s="202" t="e">
        <f t="shared" si="122"/>
        <v>#N/A</v>
      </c>
      <c r="L265" s="202" t="e">
        <f t="shared" si="122"/>
        <v>#N/A</v>
      </c>
      <c r="M265" s="202" t="e">
        <f t="shared" si="122"/>
        <v>#N/A</v>
      </c>
      <c r="N265" s="202" t="e">
        <f t="shared" si="122"/>
        <v>#N/A</v>
      </c>
      <c r="O265" s="202" t="e">
        <f t="shared" si="122"/>
        <v>#N/A</v>
      </c>
      <c r="P265" s="202" t="e">
        <f t="shared" si="122"/>
        <v>#N/A</v>
      </c>
      <c r="Q265" s="202" t="e">
        <f t="shared" si="122"/>
        <v>#N/A</v>
      </c>
      <c r="R265" s="202" t="e">
        <f t="shared" si="122"/>
        <v>#N/A</v>
      </c>
      <c r="S265" s="202" t="e">
        <f t="shared" si="122"/>
        <v>#N/A</v>
      </c>
      <c r="T265" s="202" t="e">
        <f t="shared" si="122"/>
        <v>#N/A</v>
      </c>
      <c r="U265" s="202" t="e">
        <f t="shared" si="122"/>
        <v>#N/A</v>
      </c>
      <c r="V265" s="202" t="e">
        <f t="shared" si="122"/>
        <v>#N/A</v>
      </c>
      <c r="W265" s="202" t="e">
        <f t="shared" si="122"/>
        <v>#N/A</v>
      </c>
      <c r="X265" s="202" t="e">
        <f t="shared" si="122"/>
        <v>#N/A</v>
      </c>
      <c r="Y265" s="202" t="e">
        <f t="shared" si="122"/>
        <v>#N/A</v>
      </c>
      <c r="Z265" s="202" t="e">
        <f t="shared" si="122"/>
        <v>#N/A</v>
      </c>
      <c r="AA265" s="202" t="e">
        <f t="shared" si="122"/>
        <v>#N/A</v>
      </c>
      <c r="AB265" s="202" t="e">
        <f t="shared" si="122"/>
        <v>#N/A</v>
      </c>
      <c r="AC265" s="202" t="e">
        <f t="shared" si="122"/>
        <v>#N/A</v>
      </c>
      <c r="AD265" s="202" t="e">
        <f t="shared" si="122"/>
        <v>#N/A</v>
      </c>
      <c r="AE265" s="202" t="e">
        <f t="shared" si="122"/>
        <v>#N/A</v>
      </c>
      <c r="AF265" s="202" t="e">
        <f t="shared" si="122"/>
        <v>#N/A</v>
      </c>
      <c r="AG265" s="202" t="e">
        <f t="shared" si="122"/>
        <v>#N/A</v>
      </c>
      <c r="AH265" s="202" t="e">
        <f t="shared" si="122"/>
        <v>#N/A</v>
      </c>
      <c r="AI265" s="202" t="e">
        <f t="shared" si="122"/>
        <v>#N/A</v>
      </c>
      <c r="AJ265" s="202" t="e">
        <f t="shared" si="122"/>
        <v>#N/A</v>
      </c>
      <c r="AK265" s="202" t="e">
        <f t="shared" si="122"/>
        <v>#N/A</v>
      </c>
      <c r="AL265" s="202" t="e">
        <f t="shared" si="122"/>
        <v>#N/A</v>
      </c>
      <c r="AM265" s="202" t="e">
        <f t="shared" si="122"/>
        <v>#N/A</v>
      </c>
      <c r="AN265" s="202" t="e">
        <f t="shared" si="122"/>
        <v>#N/A</v>
      </c>
      <c r="AO265" s="202" t="e">
        <f t="shared" si="122"/>
        <v>#N/A</v>
      </c>
      <c r="AP265" s="202" t="e">
        <f t="shared" si="122"/>
        <v>#N/A</v>
      </c>
    </row>
    <row r="266" spans="1:42" s="132" customFormat="1" x14ac:dyDescent="0.2">
      <c r="A266" s="33"/>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c r="AA266" s="217"/>
      <c r="AB266" s="217"/>
      <c r="AC266" s="217"/>
      <c r="AD266" s="217"/>
      <c r="AE266" s="217"/>
      <c r="AF266" s="217"/>
      <c r="AG266" s="217"/>
      <c r="AH266" s="217"/>
      <c r="AI266" s="217"/>
      <c r="AJ266" s="217"/>
      <c r="AK266" s="217"/>
      <c r="AL266" s="217"/>
      <c r="AM266" s="217"/>
      <c r="AN266" s="217"/>
      <c r="AO266" s="217"/>
      <c r="AP266" s="217"/>
    </row>
    <row r="267" spans="1:42" s="132" customFormat="1" x14ac:dyDescent="0.2">
      <c r="A267" s="31" t="s">
        <v>99</v>
      </c>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c r="AA267" s="217"/>
      <c r="AB267" s="217"/>
      <c r="AC267" s="217"/>
      <c r="AD267" s="217"/>
      <c r="AE267" s="217"/>
      <c r="AF267" s="217"/>
      <c r="AG267" s="217"/>
      <c r="AH267" s="217"/>
      <c r="AI267" s="217"/>
      <c r="AJ267" s="217"/>
      <c r="AK267" s="217"/>
      <c r="AL267" s="217"/>
      <c r="AM267" s="217"/>
      <c r="AN267" s="217"/>
      <c r="AO267" s="217"/>
      <c r="AP267" s="217"/>
    </row>
    <row r="268" spans="1:42" x14ac:dyDescent="0.2">
      <c r="A268" s="33" t="s">
        <v>101</v>
      </c>
      <c r="B268" s="38" t="str">
        <f>equip_reserve_depr_sta</f>
        <v>5-yr MACRS</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33" t="s">
        <v>102</v>
      </c>
      <c r="B269" s="246">
        <f t="shared" ref="B269:AP269" si="123">B2</f>
        <v>0</v>
      </c>
      <c r="C269" s="246" t="str">
        <f t="shared" si="123"/>
        <v/>
      </c>
      <c r="D269" s="246" t="str">
        <f t="shared" si="123"/>
        <v/>
      </c>
      <c r="E269" s="246" t="str">
        <f t="shared" si="123"/>
        <v/>
      </c>
      <c r="F269" s="246" t="str">
        <f t="shared" si="123"/>
        <v/>
      </c>
      <c r="G269" s="246" t="str">
        <f t="shared" si="123"/>
        <v/>
      </c>
      <c r="H269" s="246" t="str">
        <f t="shared" si="123"/>
        <v/>
      </c>
      <c r="I269" s="246" t="str">
        <f t="shared" si="123"/>
        <v/>
      </c>
      <c r="J269" s="246" t="str">
        <f t="shared" si="123"/>
        <v/>
      </c>
      <c r="K269" s="246" t="str">
        <f t="shared" si="123"/>
        <v/>
      </c>
      <c r="L269" s="246" t="str">
        <f t="shared" si="123"/>
        <v/>
      </c>
      <c r="M269" s="246" t="str">
        <f t="shared" si="123"/>
        <v/>
      </c>
      <c r="N269" s="246" t="str">
        <f t="shared" si="123"/>
        <v/>
      </c>
      <c r="O269" s="246" t="str">
        <f t="shared" si="123"/>
        <v/>
      </c>
      <c r="P269" s="246" t="str">
        <f t="shared" si="123"/>
        <v/>
      </c>
      <c r="Q269" s="246" t="str">
        <f t="shared" si="123"/>
        <v/>
      </c>
      <c r="R269" s="246" t="str">
        <f t="shared" si="123"/>
        <v/>
      </c>
      <c r="S269" s="246" t="str">
        <f t="shared" si="123"/>
        <v/>
      </c>
      <c r="T269" s="246" t="str">
        <f t="shared" si="123"/>
        <v/>
      </c>
      <c r="U269" s="246" t="str">
        <f t="shared" si="123"/>
        <v/>
      </c>
      <c r="V269" s="246" t="str">
        <f t="shared" si="123"/>
        <v/>
      </c>
      <c r="W269" s="246" t="str">
        <f t="shared" si="123"/>
        <v/>
      </c>
      <c r="X269" s="246" t="str">
        <f t="shared" si="123"/>
        <v/>
      </c>
      <c r="Y269" s="246" t="str">
        <f t="shared" si="123"/>
        <v/>
      </c>
      <c r="Z269" s="246" t="str">
        <f t="shared" si="123"/>
        <v/>
      </c>
      <c r="AA269" s="246" t="str">
        <f t="shared" si="123"/>
        <v/>
      </c>
      <c r="AB269" s="246" t="str">
        <f t="shared" si="123"/>
        <v/>
      </c>
      <c r="AC269" s="246" t="str">
        <f t="shared" si="123"/>
        <v/>
      </c>
      <c r="AD269" s="246" t="str">
        <f t="shared" si="123"/>
        <v/>
      </c>
      <c r="AE269" s="246" t="str">
        <f t="shared" si="123"/>
        <v/>
      </c>
      <c r="AF269" s="246" t="str">
        <f t="shared" si="123"/>
        <v/>
      </c>
      <c r="AG269" s="246" t="str">
        <f t="shared" si="123"/>
        <v/>
      </c>
      <c r="AH269" s="246" t="str">
        <f t="shared" si="123"/>
        <v/>
      </c>
      <c r="AI269" s="246" t="str">
        <f t="shared" si="123"/>
        <v/>
      </c>
      <c r="AJ269" s="246" t="str">
        <f t="shared" si="123"/>
        <v/>
      </c>
      <c r="AK269" s="246" t="str">
        <f t="shared" si="123"/>
        <v/>
      </c>
      <c r="AL269" s="246" t="str">
        <f t="shared" si="123"/>
        <v/>
      </c>
      <c r="AM269" s="246" t="str">
        <f t="shared" si="123"/>
        <v/>
      </c>
      <c r="AN269" s="246" t="str">
        <f t="shared" si="123"/>
        <v/>
      </c>
      <c r="AO269" s="246" t="str">
        <f t="shared" si="123"/>
        <v/>
      </c>
      <c r="AP269" s="246" t="str">
        <f t="shared" si="123"/>
        <v/>
      </c>
    </row>
    <row r="270" spans="1:42" x14ac:dyDescent="0.2">
      <c r="A270" s="33" t="s">
        <v>240</v>
      </c>
      <c r="B270" s="245">
        <v>0</v>
      </c>
      <c r="C270" s="238" t="e">
        <f t="shared" ref="C270:AP270" si="124">IF($B$268=$A251,C251,0)+IF($B$268=$A252,C252,0)+IF($B$268=$A253,C253,0)+IF($B$268=$A254,C254,0)+IF($B$268=$A255,C255,0)+IF($B$268=$A256,C256,0)</f>
        <v>#N/A</v>
      </c>
      <c r="D270" s="238" t="e">
        <f t="shared" si="124"/>
        <v>#N/A</v>
      </c>
      <c r="E270" s="238" t="e">
        <f t="shared" si="124"/>
        <v>#N/A</v>
      </c>
      <c r="F270" s="238" t="e">
        <f t="shared" si="124"/>
        <v>#N/A</v>
      </c>
      <c r="G270" s="238" t="e">
        <f t="shared" si="124"/>
        <v>#N/A</v>
      </c>
      <c r="H270" s="238" t="e">
        <f t="shared" si="124"/>
        <v>#N/A</v>
      </c>
      <c r="I270" s="238" t="e">
        <f t="shared" si="124"/>
        <v>#N/A</v>
      </c>
      <c r="J270" s="238" t="e">
        <f t="shared" si="124"/>
        <v>#N/A</v>
      </c>
      <c r="K270" s="238" t="e">
        <f t="shared" si="124"/>
        <v>#N/A</v>
      </c>
      <c r="L270" s="238" t="e">
        <f t="shared" si="124"/>
        <v>#N/A</v>
      </c>
      <c r="M270" s="238" t="e">
        <f t="shared" si="124"/>
        <v>#N/A</v>
      </c>
      <c r="N270" s="238" t="e">
        <f t="shared" si="124"/>
        <v>#N/A</v>
      </c>
      <c r="O270" s="238" t="e">
        <f t="shared" si="124"/>
        <v>#N/A</v>
      </c>
      <c r="P270" s="238" t="e">
        <f t="shared" si="124"/>
        <v>#N/A</v>
      </c>
      <c r="Q270" s="238" t="e">
        <f t="shared" si="124"/>
        <v>#N/A</v>
      </c>
      <c r="R270" s="238" t="e">
        <f t="shared" si="124"/>
        <v>#N/A</v>
      </c>
      <c r="S270" s="238" t="e">
        <f t="shared" si="124"/>
        <v>#N/A</v>
      </c>
      <c r="T270" s="238" t="e">
        <f t="shared" si="124"/>
        <v>#N/A</v>
      </c>
      <c r="U270" s="238" t="e">
        <f t="shared" si="124"/>
        <v>#N/A</v>
      </c>
      <c r="V270" s="238" t="e">
        <f t="shared" si="124"/>
        <v>#N/A</v>
      </c>
      <c r="W270" s="238" t="e">
        <f t="shared" si="124"/>
        <v>#N/A</v>
      </c>
      <c r="X270" s="238" t="e">
        <f t="shared" si="124"/>
        <v>#N/A</v>
      </c>
      <c r="Y270" s="238" t="e">
        <f t="shared" si="124"/>
        <v>#N/A</v>
      </c>
      <c r="Z270" s="238" t="e">
        <f t="shared" si="124"/>
        <v>#N/A</v>
      </c>
      <c r="AA270" s="238" t="e">
        <f t="shared" si="124"/>
        <v>#N/A</v>
      </c>
      <c r="AB270" s="238" t="e">
        <f t="shared" si="124"/>
        <v>#N/A</v>
      </c>
      <c r="AC270" s="238" t="e">
        <f t="shared" si="124"/>
        <v>#N/A</v>
      </c>
      <c r="AD270" s="238" t="e">
        <f t="shared" si="124"/>
        <v>#N/A</v>
      </c>
      <c r="AE270" s="238" t="e">
        <f t="shared" si="124"/>
        <v>#N/A</v>
      </c>
      <c r="AF270" s="238" t="e">
        <f t="shared" si="124"/>
        <v>#N/A</v>
      </c>
      <c r="AG270" s="238" t="e">
        <f t="shared" si="124"/>
        <v>#N/A</v>
      </c>
      <c r="AH270" s="238" t="e">
        <f t="shared" si="124"/>
        <v>#N/A</v>
      </c>
      <c r="AI270" s="238" t="e">
        <f t="shared" si="124"/>
        <v>#N/A</v>
      </c>
      <c r="AJ270" s="238" t="e">
        <f t="shared" si="124"/>
        <v>#N/A</v>
      </c>
      <c r="AK270" s="238" t="e">
        <f t="shared" si="124"/>
        <v>#N/A</v>
      </c>
      <c r="AL270" s="238" t="e">
        <f t="shared" si="124"/>
        <v>#N/A</v>
      </c>
      <c r="AM270" s="238" t="e">
        <f t="shared" si="124"/>
        <v>#N/A</v>
      </c>
      <c r="AN270" s="238" t="e">
        <f t="shared" si="124"/>
        <v>#N/A</v>
      </c>
      <c r="AO270" s="238" t="e">
        <f t="shared" si="124"/>
        <v>#N/A</v>
      </c>
      <c r="AP270" s="238" t="e">
        <f t="shared" si="124"/>
        <v>#N/A</v>
      </c>
    </row>
    <row r="271" spans="1:42" x14ac:dyDescent="0.2">
      <c r="A271" s="33"/>
      <c r="B271" s="39"/>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row>
    <row r="272" spans="1:42" x14ac:dyDescent="0.2">
      <c r="A272" s="31" t="s">
        <v>133</v>
      </c>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row>
    <row r="273" spans="1:42" x14ac:dyDescent="0.2">
      <c r="A273" s="33" t="s">
        <v>100</v>
      </c>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row>
    <row r="274" spans="1:42" x14ac:dyDescent="0.2">
      <c r="A274" s="4">
        <v>1</v>
      </c>
      <c r="B274" s="4">
        <v>0</v>
      </c>
      <c r="C274" s="227">
        <f>IF(C$2&lt;=analysis_period,IF(SUM($C574:C574)&gt;0,B274+1,0),0)</f>
        <v>0</v>
      </c>
      <c r="D274" s="227">
        <f>IF(D$2&lt;=analysis_period,IF(SUM($C574:D574)&gt;0,C274+1,0),0)</f>
        <v>0</v>
      </c>
      <c r="E274" s="227">
        <f>IF(E$2&lt;=analysis_period,IF(SUM($C574:E574)&gt;0,D274+1,0),0)</f>
        <v>0</v>
      </c>
      <c r="F274" s="227">
        <f>IF(F$2&lt;=analysis_period,IF(SUM($C574:F574)&gt;0,E274+1,0),0)</f>
        <v>0</v>
      </c>
      <c r="G274" s="227">
        <f>IF(G$2&lt;=analysis_period,IF(SUM($C574:G574)&gt;0,F274+1,0),0)</f>
        <v>0</v>
      </c>
      <c r="H274" s="227">
        <f>IF(H$2&lt;=analysis_period,IF(SUM($C574:H574)&gt;0,G274+1,0),0)</f>
        <v>0</v>
      </c>
      <c r="I274" s="227">
        <f>IF(I$2&lt;=analysis_period,IF(SUM($C574:I574)&gt;0,H274+1,0),0)</f>
        <v>0</v>
      </c>
      <c r="J274" s="227">
        <f>IF(J$2&lt;=analysis_period,IF(SUM($C574:J574)&gt;0,I274+1,0),0)</f>
        <v>0</v>
      </c>
      <c r="K274" s="227">
        <f>IF(K$2&lt;=analysis_period,IF(SUM($C574:K574)&gt;0,J274+1,0),0)</f>
        <v>0</v>
      </c>
      <c r="L274" s="227">
        <f>IF(L$2&lt;=analysis_period,IF(SUM($C574:L574)&gt;0,K274+1,0),0)</f>
        <v>0</v>
      </c>
      <c r="M274" s="227">
        <f>IF(M$2&lt;=analysis_period,IF(SUM($C574:M574)&gt;0,L274+1,0),0)</f>
        <v>0</v>
      </c>
      <c r="N274" s="227">
        <f>IF(N$2&lt;=analysis_period,IF(SUM($C574:N574)&gt;0,M274+1,0),0)</f>
        <v>0</v>
      </c>
      <c r="O274" s="227">
        <f>IF(O$2&lt;=analysis_period,IF(SUM($C574:O574)&gt;0,N274+1,0),0)</f>
        <v>0</v>
      </c>
      <c r="P274" s="227">
        <f>IF(P$2&lt;=analysis_period,IF(SUM($C574:P574)&gt;0,O274+1,0),0)</f>
        <v>0</v>
      </c>
      <c r="Q274" s="227">
        <f>IF(Q$2&lt;=analysis_period,IF(SUM($C574:Q574)&gt;0,P274+1,0),0)</f>
        <v>0</v>
      </c>
      <c r="R274" s="227">
        <f>IF(R$2&lt;=analysis_period,IF(SUM($C574:R574)&gt;0,Q274+1,0),0)</f>
        <v>0</v>
      </c>
      <c r="S274" s="227">
        <f>IF(S$2&lt;=analysis_period,IF(SUM($C574:S574)&gt;0,R274+1,0),0)</f>
        <v>0</v>
      </c>
      <c r="T274" s="227">
        <f>IF(T$2&lt;=analysis_period,IF(SUM($C574:T574)&gt;0,S274+1,0),0)</f>
        <v>0</v>
      </c>
      <c r="U274" s="227">
        <f>IF(U$2&lt;=analysis_period,IF(SUM($C574:U574)&gt;0,T274+1,0),0)</f>
        <v>0</v>
      </c>
      <c r="V274" s="227">
        <f>IF(V$2&lt;=analysis_period,IF(SUM($C574:V574)&gt;0,U274+1,0),0)</f>
        <v>0</v>
      </c>
      <c r="W274" s="227">
        <f>IF(W$2&lt;=analysis_period,IF(SUM($C574:W574)&gt;0,V274+1,0),0)</f>
        <v>0</v>
      </c>
      <c r="X274" s="227">
        <f>IF(X$2&lt;=analysis_period,IF(SUM($C574:X574)&gt;0,W274+1,0),0)</f>
        <v>0</v>
      </c>
      <c r="Y274" s="227">
        <f>IF(Y$2&lt;=analysis_period,IF(SUM($C574:Y574)&gt;0,X274+1,0),0)</f>
        <v>0</v>
      </c>
      <c r="Z274" s="227">
        <f>IF(Z$2&lt;=analysis_period,IF(SUM($C574:Z574)&gt;0,Y274+1,0),0)</f>
        <v>0</v>
      </c>
      <c r="AA274" s="227">
        <f>IF(AA$2&lt;=analysis_period,IF(SUM($C574:AA574)&gt;0,Z274+1,0),0)</f>
        <v>0</v>
      </c>
      <c r="AB274" s="227">
        <f>IF(AB$2&lt;=analysis_period,IF(SUM($C574:AB574)&gt;0,AA274+1,0),0)</f>
        <v>0</v>
      </c>
      <c r="AC274" s="227">
        <f>IF(AC$2&lt;=analysis_period,IF(SUM($C574:AC574)&gt;0,AB274+1,0),0)</f>
        <v>0</v>
      </c>
      <c r="AD274" s="227">
        <f>IF(AD$2&lt;=analysis_period,IF(SUM($C574:AD574)&gt;0,AC274+1,0),0)</f>
        <v>0</v>
      </c>
      <c r="AE274" s="227">
        <f>IF(AE$2&lt;=analysis_period,IF(SUM($C574:AE574)&gt;0,AD274+1,0),0)</f>
        <v>0</v>
      </c>
      <c r="AF274" s="227">
        <f>IF(AF$2&lt;=analysis_period,IF(SUM($C574:AF574)&gt;0,AE274+1,0),0)</f>
        <v>0</v>
      </c>
      <c r="AG274" s="227">
        <f>IF(AG$2&lt;=analysis_period,IF(SUM($C574:AG574)&gt;0,AF274+1,0),0)</f>
        <v>0</v>
      </c>
      <c r="AH274" s="227">
        <f>IF(AH$2&lt;=analysis_period,IF(SUM($C574:AH574)&gt;0,AG274+1,0),0)</f>
        <v>0</v>
      </c>
      <c r="AI274" s="227">
        <f>IF(AI$2&lt;=analysis_period,IF(SUM($C574:AI574)&gt;0,AH274+1,0),0)</f>
        <v>0</v>
      </c>
      <c r="AJ274" s="227">
        <f>IF(AJ$2&lt;=analysis_period,IF(SUM($C574:AJ574)&gt;0,AI274+1,0),0)</f>
        <v>0</v>
      </c>
      <c r="AK274" s="227">
        <f>IF(AK$2&lt;=analysis_period,IF(SUM($C574:AK574)&gt;0,AJ274+1,0),0)</f>
        <v>0</v>
      </c>
      <c r="AL274" s="227">
        <f>IF(AL$2&lt;=analysis_period,IF(SUM($C574:AL574)&gt;0,AK274+1,0),0)</f>
        <v>0</v>
      </c>
      <c r="AM274" s="227">
        <f>IF(AM$2&lt;=analysis_period,IF(SUM($C574:AM574)&gt;0,AL274+1,0),0)</f>
        <v>0</v>
      </c>
      <c r="AN274" s="227">
        <f>IF(AN$2&lt;=analysis_period,IF(SUM($C574:AN574)&gt;0,AM274+1,0),0)</f>
        <v>0</v>
      </c>
      <c r="AO274" s="227">
        <f>IF(AO$2&lt;=analysis_period,IF(SUM($C574:AO574)&gt;0,AN274+1,0),0)</f>
        <v>0</v>
      </c>
      <c r="AP274" s="227">
        <f>IF(AP$2&lt;=analysis_period,IF(SUM($C574:AP574)&gt;0,AO274+1,0),0)</f>
        <v>0</v>
      </c>
    </row>
    <row r="275" spans="1:42" x14ac:dyDescent="0.2">
      <c r="A275" s="4">
        <f>A274+1</f>
        <v>2</v>
      </c>
      <c r="B275" s="4">
        <v>0</v>
      </c>
      <c r="C275" s="227">
        <f>IF(C$2&lt;=analysis_period,IF(SUM($C575:C575)&gt;0,B275+1,0),0)</f>
        <v>0</v>
      </c>
      <c r="D275" s="227">
        <f>IF(D$2&lt;=analysis_period,IF(SUM($C575:D575)&gt;0,C275+1,0),0)</f>
        <v>0</v>
      </c>
      <c r="E275" s="227">
        <f>IF(E$2&lt;=analysis_period,IF(SUM($C575:E575)&gt;0,D275+1,0),0)</f>
        <v>0</v>
      </c>
      <c r="F275" s="227">
        <f>IF(F$2&lt;=analysis_period,IF(SUM($C575:F575)&gt;0,E275+1,0),0)</f>
        <v>0</v>
      </c>
      <c r="G275" s="227">
        <f>IF(G$2&lt;=analysis_period,IF(SUM($C575:G575)&gt;0,F275+1,0),0)</f>
        <v>0</v>
      </c>
      <c r="H275" s="227">
        <f>IF(H$2&lt;=analysis_period,IF(SUM($C575:H575)&gt;0,G275+1,0),0)</f>
        <v>0</v>
      </c>
      <c r="I275" s="227">
        <f>IF(I$2&lt;=analysis_period,IF(SUM($C575:I575)&gt;0,H275+1,0),0)</f>
        <v>0</v>
      </c>
      <c r="J275" s="227">
        <f>IF(J$2&lt;=analysis_period,IF(SUM($C575:J575)&gt;0,I275+1,0),0)</f>
        <v>0</v>
      </c>
      <c r="K275" s="227">
        <f>IF(K$2&lt;=analysis_period,IF(SUM($C575:K575)&gt;0,J275+1,0),0)</f>
        <v>0</v>
      </c>
      <c r="L275" s="227">
        <f>IF(L$2&lt;=analysis_period,IF(SUM($C575:L575)&gt;0,K275+1,0),0)</f>
        <v>0</v>
      </c>
      <c r="M275" s="227">
        <f>IF(M$2&lt;=analysis_period,IF(SUM($C575:M575)&gt;0,L275+1,0),0)</f>
        <v>0</v>
      </c>
      <c r="N275" s="227">
        <f>IF(N$2&lt;=analysis_period,IF(SUM($C575:N575)&gt;0,M275+1,0),0)</f>
        <v>0</v>
      </c>
      <c r="O275" s="227">
        <f>IF(O$2&lt;=analysis_period,IF(SUM($C575:O575)&gt;0,N275+1,0),0)</f>
        <v>0</v>
      </c>
      <c r="P275" s="227">
        <f>IF(P$2&lt;=analysis_period,IF(SUM($C575:P575)&gt;0,O275+1,0),0)</f>
        <v>0</v>
      </c>
      <c r="Q275" s="227">
        <f>IF(Q$2&lt;=analysis_period,IF(SUM($C575:Q575)&gt;0,P275+1,0),0)</f>
        <v>0</v>
      </c>
      <c r="R275" s="227">
        <f>IF(R$2&lt;=analysis_period,IF(SUM($C575:R575)&gt;0,Q275+1,0),0)</f>
        <v>0</v>
      </c>
      <c r="S275" s="227">
        <f>IF(S$2&lt;=analysis_period,IF(SUM($C575:S575)&gt;0,R275+1,0),0)</f>
        <v>0</v>
      </c>
      <c r="T275" s="227">
        <f>IF(T$2&lt;=analysis_period,IF(SUM($C575:T575)&gt;0,S275+1,0),0)</f>
        <v>0</v>
      </c>
      <c r="U275" s="227">
        <f>IF(U$2&lt;=analysis_period,IF(SUM($C575:U575)&gt;0,T275+1,0),0)</f>
        <v>0</v>
      </c>
      <c r="V275" s="227">
        <f>IF(V$2&lt;=analysis_period,IF(SUM($C575:V575)&gt;0,U275+1,0),0)</f>
        <v>0</v>
      </c>
      <c r="W275" s="227">
        <f>IF(W$2&lt;=analysis_period,IF(SUM($C575:W575)&gt;0,V275+1,0),0)</f>
        <v>0</v>
      </c>
      <c r="X275" s="227">
        <f>IF(X$2&lt;=analysis_period,IF(SUM($C575:X575)&gt;0,W275+1,0),0)</f>
        <v>0</v>
      </c>
      <c r="Y275" s="227">
        <f>IF(Y$2&lt;=analysis_period,IF(SUM($C575:Y575)&gt;0,X275+1,0),0)</f>
        <v>0</v>
      </c>
      <c r="Z275" s="227">
        <f>IF(Z$2&lt;=analysis_period,IF(SUM($C575:Z575)&gt;0,Y275+1,0),0)</f>
        <v>0</v>
      </c>
      <c r="AA275" s="227">
        <f>IF(AA$2&lt;=analysis_period,IF(SUM($C575:AA575)&gt;0,Z275+1,0),0)</f>
        <v>0</v>
      </c>
      <c r="AB275" s="227">
        <f>IF(AB$2&lt;=analysis_period,IF(SUM($C575:AB575)&gt;0,AA275+1,0),0)</f>
        <v>0</v>
      </c>
      <c r="AC275" s="227">
        <f>IF(AC$2&lt;=analysis_period,IF(SUM($C575:AC575)&gt;0,AB275+1,0),0)</f>
        <v>0</v>
      </c>
      <c r="AD275" s="227">
        <f>IF(AD$2&lt;=analysis_period,IF(SUM($C575:AD575)&gt;0,AC275+1,0),0)</f>
        <v>0</v>
      </c>
      <c r="AE275" s="227">
        <f>IF(AE$2&lt;=analysis_period,IF(SUM($C575:AE575)&gt;0,AD275+1,0),0)</f>
        <v>0</v>
      </c>
      <c r="AF275" s="227">
        <f>IF(AF$2&lt;=analysis_period,IF(SUM($C575:AF575)&gt;0,AE275+1,0),0)</f>
        <v>0</v>
      </c>
      <c r="AG275" s="227">
        <f>IF(AG$2&lt;=analysis_period,IF(SUM($C575:AG575)&gt;0,AF275+1,0),0)</f>
        <v>0</v>
      </c>
      <c r="AH275" s="227">
        <f>IF(AH$2&lt;=analysis_period,IF(SUM($C575:AH575)&gt;0,AG275+1,0),0)</f>
        <v>0</v>
      </c>
      <c r="AI275" s="227">
        <f>IF(AI$2&lt;=analysis_period,IF(SUM($C575:AI575)&gt;0,AH275+1,0),0)</f>
        <v>0</v>
      </c>
      <c r="AJ275" s="227">
        <f>IF(AJ$2&lt;=analysis_period,IF(SUM($C575:AJ575)&gt;0,AI275+1,0),0)</f>
        <v>0</v>
      </c>
      <c r="AK275" s="227">
        <f>IF(AK$2&lt;=analysis_period,IF(SUM($C575:AK575)&gt;0,AJ275+1,0),0)</f>
        <v>0</v>
      </c>
      <c r="AL275" s="227">
        <f>IF(AL$2&lt;=analysis_period,IF(SUM($C575:AL575)&gt;0,AK275+1,0),0)</f>
        <v>0</v>
      </c>
      <c r="AM275" s="227">
        <f>IF(AM$2&lt;=analysis_period,IF(SUM($C575:AM575)&gt;0,AL275+1,0),0)</f>
        <v>0</v>
      </c>
      <c r="AN275" s="227">
        <f>IF(AN$2&lt;=analysis_period,IF(SUM($C575:AN575)&gt;0,AM275+1,0),0)</f>
        <v>0</v>
      </c>
      <c r="AO275" s="227">
        <f>IF(AO$2&lt;=analysis_period,IF(SUM($C575:AO575)&gt;0,AN275+1,0),0)</f>
        <v>0</v>
      </c>
      <c r="AP275" s="227">
        <f>IF(AP$2&lt;=analysis_period,IF(SUM($C575:AP575)&gt;0,AO275+1,0),0)</f>
        <v>0</v>
      </c>
    </row>
    <row r="276" spans="1:42" x14ac:dyDescent="0.2">
      <c r="A276" s="4">
        <f t="shared" ref="A276:A283" si="125">A275+1</f>
        <v>3</v>
      </c>
      <c r="B276" s="4">
        <v>0</v>
      </c>
      <c r="C276" s="227">
        <f>IF(C$2&lt;=analysis_period,IF(SUM($C576:C576)&gt;0,B276+1,0),0)</f>
        <v>0</v>
      </c>
      <c r="D276" s="227">
        <f>IF(D$2&lt;=analysis_period,IF(SUM($C576:D576)&gt;0,C276+1,0),0)</f>
        <v>0</v>
      </c>
      <c r="E276" s="227">
        <f>IF(E$2&lt;=analysis_period,IF(SUM($C576:E576)&gt;0,D276+1,0),0)</f>
        <v>0</v>
      </c>
      <c r="F276" s="227">
        <f>IF(F$2&lt;=analysis_period,IF(SUM($C576:F576)&gt;0,E276+1,0),0)</f>
        <v>0</v>
      </c>
      <c r="G276" s="227">
        <f>IF(G$2&lt;=analysis_period,IF(SUM($C576:G576)&gt;0,F276+1,0),0)</f>
        <v>0</v>
      </c>
      <c r="H276" s="227">
        <f>IF(H$2&lt;=analysis_period,IF(SUM($C576:H576)&gt;0,G276+1,0),0)</f>
        <v>0</v>
      </c>
      <c r="I276" s="227">
        <f>IF(I$2&lt;=analysis_period,IF(SUM($C576:I576)&gt;0,H276+1,0),0)</f>
        <v>0</v>
      </c>
      <c r="J276" s="227">
        <f>IF(J$2&lt;=analysis_period,IF(SUM($C576:J576)&gt;0,I276+1,0),0)</f>
        <v>0</v>
      </c>
      <c r="K276" s="227">
        <f>IF(K$2&lt;=analysis_period,IF(SUM($C576:K576)&gt;0,J276+1,0),0)</f>
        <v>0</v>
      </c>
      <c r="L276" s="227">
        <f>IF(L$2&lt;=analysis_period,IF(SUM($C576:L576)&gt;0,K276+1,0),0)</f>
        <v>0</v>
      </c>
      <c r="M276" s="227">
        <f>IF(M$2&lt;=analysis_period,IF(SUM($C576:M576)&gt;0,L276+1,0),0)</f>
        <v>0</v>
      </c>
      <c r="N276" s="227">
        <f>IF(N$2&lt;=analysis_period,IF(SUM($C576:N576)&gt;0,M276+1,0),0)</f>
        <v>0</v>
      </c>
      <c r="O276" s="227">
        <f>IF(O$2&lt;=analysis_period,IF(SUM($C576:O576)&gt;0,N276+1,0),0)</f>
        <v>0</v>
      </c>
      <c r="P276" s="227">
        <f>IF(P$2&lt;=analysis_period,IF(SUM($C576:P576)&gt;0,O276+1,0),0)</f>
        <v>0</v>
      </c>
      <c r="Q276" s="227">
        <f>IF(Q$2&lt;=analysis_period,IF(SUM($C576:Q576)&gt;0,P276+1,0),0)</f>
        <v>0</v>
      </c>
      <c r="R276" s="227">
        <f>IF(R$2&lt;=analysis_period,IF(SUM($C576:R576)&gt;0,Q276+1,0),0)</f>
        <v>0</v>
      </c>
      <c r="S276" s="227">
        <f>IF(S$2&lt;=analysis_period,IF(SUM($C576:S576)&gt;0,R276+1,0),0)</f>
        <v>0</v>
      </c>
      <c r="T276" s="227">
        <f>IF(T$2&lt;=analysis_period,IF(SUM($C576:T576)&gt;0,S276+1,0),0)</f>
        <v>0</v>
      </c>
      <c r="U276" s="227">
        <f>IF(U$2&lt;=analysis_period,IF(SUM($C576:U576)&gt;0,T276+1,0),0)</f>
        <v>0</v>
      </c>
      <c r="V276" s="227">
        <f>IF(V$2&lt;=analysis_period,IF(SUM($C576:V576)&gt;0,U276+1,0),0)</f>
        <v>0</v>
      </c>
      <c r="W276" s="227">
        <f>IF(W$2&lt;=analysis_period,IF(SUM($C576:W576)&gt;0,V276+1,0),0)</f>
        <v>0</v>
      </c>
      <c r="X276" s="227">
        <f>IF(X$2&lt;=analysis_period,IF(SUM($C576:X576)&gt;0,W276+1,0),0)</f>
        <v>0</v>
      </c>
      <c r="Y276" s="227">
        <f>IF(Y$2&lt;=analysis_period,IF(SUM($C576:Y576)&gt;0,X276+1,0),0)</f>
        <v>0</v>
      </c>
      <c r="Z276" s="227">
        <f>IF(Z$2&lt;=analysis_period,IF(SUM($C576:Z576)&gt;0,Y276+1,0),0)</f>
        <v>0</v>
      </c>
      <c r="AA276" s="227">
        <f>IF(AA$2&lt;=analysis_period,IF(SUM($C576:AA576)&gt;0,Z276+1,0),0)</f>
        <v>0</v>
      </c>
      <c r="AB276" s="227">
        <f>IF(AB$2&lt;=analysis_period,IF(SUM($C576:AB576)&gt;0,AA276+1,0),0)</f>
        <v>0</v>
      </c>
      <c r="AC276" s="227">
        <f>IF(AC$2&lt;=analysis_period,IF(SUM($C576:AC576)&gt;0,AB276+1,0),0)</f>
        <v>0</v>
      </c>
      <c r="AD276" s="227">
        <f>IF(AD$2&lt;=analysis_period,IF(SUM($C576:AD576)&gt;0,AC276+1,0),0)</f>
        <v>0</v>
      </c>
      <c r="AE276" s="227">
        <f>IF(AE$2&lt;=analysis_period,IF(SUM($C576:AE576)&gt;0,AD276+1,0),0)</f>
        <v>0</v>
      </c>
      <c r="AF276" s="227">
        <f>IF(AF$2&lt;=analysis_period,IF(SUM($C576:AF576)&gt;0,AE276+1,0),0)</f>
        <v>0</v>
      </c>
      <c r="AG276" s="227">
        <f>IF(AG$2&lt;=analysis_period,IF(SUM($C576:AG576)&gt;0,AF276+1,0),0)</f>
        <v>0</v>
      </c>
      <c r="AH276" s="227">
        <f>IF(AH$2&lt;=analysis_period,IF(SUM($C576:AH576)&gt;0,AG276+1,0),0)</f>
        <v>0</v>
      </c>
      <c r="AI276" s="227">
        <f>IF(AI$2&lt;=analysis_period,IF(SUM($C576:AI576)&gt;0,AH276+1,0),0)</f>
        <v>0</v>
      </c>
      <c r="AJ276" s="227">
        <f>IF(AJ$2&lt;=analysis_period,IF(SUM($C576:AJ576)&gt;0,AI276+1,0),0)</f>
        <v>0</v>
      </c>
      <c r="AK276" s="227">
        <f>IF(AK$2&lt;=analysis_period,IF(SUM($C576:AK576)&gt;0,AJ276+1,0),0)</f>
        <v>0</v>
      </c>
      <c r="AL276" s="227">
        <f>IF(AL$2&lt;=analysis_period,IF(SUM($C576:AL576)&gt;0,AK276+1,0),0)</f>
        <v>0</v>
      </c>
      <c r="AM276" s="227">
        <f>IF(AM$2&lt;=analysis_period,IF(SUM($C576:AM576)&gt;0,AL276+1,0),0)</f>
        <v>0</v>
      </c>
      <c r="AN276" s="227">
        <f>IF(AN$2&lt;=analysis_period,IF(SUM($C576:AN576)&gt;0,AM276+1,0),0)</f>
        <v>0</v>
      </c>
      <c r="AO276" s="227">
        <f>IF(AO$2&lt;=analysis_period,IF(SUM($C576:AO576)&gt;0,AN276+1,0),0)</f>
        <v>0</v>
      </c>
      <c r="AP276" s="227">
        <f>IF(AP$2&lt;=analysis_period,IF(SUM($C576:AP576)&gt;0,AO276+1,0),0)</f>
        <v>0</v>
      </c>
    </row>
    <row r="277" spans="1:42" x14ac:dyDescent="0.2">
      <c r="A277" s="4">
        <f t="shared" si="125"/>
        <v>4</v>
      </c>
      <c r="B277" s="4">
        <v>0</v>
      </c>
      <c r="C277" s="227">
        <f>IF(C$2&lt;=analysis_period,IF(SUM($C577:C577)&gt;0,B277+1,0),0)</f>
        <v>0</v>
      </c>
      <c r="D277" s="227">
        <f>IF(D$2&lt;=analysis_period,IF(SUM($C577:D577)&gt;0,C277+1,0),0)</f>
        <v>0</v>
      </c>
      <c r="E277" s="227">
        <f>IF(E$2&lt;=analysis_period,IF(SUM($C577:E577)&gt;0,D277+1,0),0)</f>
        <v>0</v>
      </c>
      <c r="F277" s="227">
        <f>IF(F$2&lt;=analysis_period,IF(SUM($C577:F577)&gt;0,E277+1,0),0)</f>
        <v>0</v>
      </c>
      <c r="G277" s="227">
        <f>IF(G$2&lt;=analysis_period,IF(SUM($C577:G577)&gt;0,F277+1,0),0)</f>
        <v>0</v>
      </c>
      <c r="H277" s="227">
        <f>IF(H$2&lt;=analysis_period,IF(SUM($C577:H577)&gt;0,G277+1,0),0)</f>
        <v>0</v>
      </c>
      <c r="I277" s="227">
        <f>IF(I$2&lt;=analysis_period,IF(SUM($C577:I577)&gt;0,H277+1,0),0)</f>
        <v>0</v>
      </c>
      <c r="J277" s="227">
        <f>IF(J$2&lt;=analysis_period,IF(SUM($C577:J577)&gt;0,I277+1,0),0)</f>
        <v>0</v>
      </c>
      <c r="K277" s="227">
        <f>IF(K$2&lt;=analysis_period,IF(SUM($C577:K577)&gt;0,J277+1,0),0)</f>
        <v>0</v>
      </c>
      <c r="L277" s="227">
        <f>IF(L$2&lt;=analysis_period,IF(SUM($C577:L577)&gt;0,K277+1,0),0)</f>
        <v>0</v>
      </c>
      <c r="M277" s="227">
        <f>IF(M$2&lt;=analysis_period,IF(SUM($C577:M577)&gt;0,L277+1,0),0)</f>
        <v>0</v>
      </c>
      <c r="N277" s="227">
        <f>IF(N$2&lt;=analysis_period,IF(SUM($C577:N577)&gt;0,M277+1,0),0)</f>
        <v>0</v>
      </c>
      <c r="O277" s="227">
        <f>IF(O$2&lt;=analysis_period,IF(SUM($C577:O577)&gt;0,N277+1,0),0)</f>
        <v>0</v>
      </c>
      <c r="P277" s="227">
        <f>IF(P$2&lt;=analysis_period,IF(SUM($C577:P577)&gt;0,O277+1,0),0)</f>
        <v>0</v>
      </c>
      <c r="Q277" s="227">
        <f>IF(Q$2&lt;=analysis_period,IF(SUM($C577:Q577)&gt;0,P277+1,0),0)</f>
        <v>0</v>
      </c>
      <c r="R277" s="227">
        <f>IF(R$2&lt;=analysis_period,IF(SUM($C577:R577)&gt;0,Q277+1,0),0)</f>
        <v>0</v>
      </c>
      <c r="S277" s="227">
        <f>IF(S$2&lt;=analysis_period,IF(SUM($C577:S577)&gt;0,R277+1,0),0)</f>
        <v>0</v>
      </c>
      <c r="T277" s="227">
        <f>IF(T$2&lt;=analysis_period,IF(SUM($C577:T577)&gt;0,S277+1,0),0)</f>
        <v>0</v>
      </c>
      <c r="U277" s="227">
        <f>IF(U$2&lt;=analysis_period,IF(SUM($C577:U577)&gt;0,T277+1,0),0)</f>
        <v>0</v>
      </c>
      <c r="V277" s="227">
        <f>IF(V$2&lt;=analysis_period,IF(SUM($C577:V577)&gt;0,U277+1,0),0)</f>
        <v>0</v>
      </c>
      <c r="W277" s="227">
        <f>IF(W$2&lt;=analysis_period,IF(SUM($C577:W577)&gt;0,V277+1,0),0)</f>
        <v>0</v>
      </c>
      <c r="X277" s="227">
        <f>IF(X$2&lt;=analysis_period,IF(SUM($C577:X577)&gt;0,W277+1,0),0)</f>
        <v>0</v>
      </c>
      <c r="Y277" s="227">
        <f>IF(Y$2&lt;=analysis_period,IF(SUM($C577:Y577)&gt;0,X277+1,0),0)</f>
        <v>0</v>
      </c>
      <c r="Z277" s="227">
        <f>IF(Z$2&lt;=analysis_period,IF(SUM($C577:Z577)&gt;0,Y277+1,0),0)</f>
        <v>0</v>
      </c>
      <c r="AA277" s="227">
        <f>IF(AA$2&lt;=analysis_period,IF(SUM($C577:AA577)&gt;0,Z277+1,0),0)</f>
        <v>0</v>
      </c>
      <c r="AB277" s="227">
        <f>IF(AB$2&lt;=analysis_period,IF(SUM($C577:AB577)&gt;0,AA277+1,0),0)</f>
        <v>0</v>
      </c>
      <c r="AC277" s="227">
        <f>IF(AC$2&lt;=analysis_period,IF(SUM($C577:AC577)&gt;0,AB277+1,0),0)</f>
        <v>0</v>
      </c>
      <c r="AD277" s="227">
        <f>IF(AD$2&lt;=analysis_period,IF(SUM($C577:AD577)&gt;0,AC277+1,0),0)</f>
        <v>0</v>
      </c>
      <c r="AE277" s="227">
        <f>IF(AE$2&lt;=analysis_period,IF(SUM($C577:AE577)&gt;0,AD277+1,0),0)</f>
        <v>0</v>
      </c>
      <c r="AF277" s="227">
        <f>IF(AF$2&lt;=analysis_period,IF(SUM($C577:AF577)&gt;0,AE277+1,0),0)</f>
        <v>0</v>
      </c>
      <c r="AG277" s="227">
        <f>IF(AG$2&lt;=analysis_period,IF(SUM($C577:AG577)&gt;0,AF277+1,0),0)</f>
        <v>0</v>
      </c>
      <c r="AH277" s="227">
        <f>IF(AH$2&lt;=analysis_period,IF(SUM($C577:AH577)&gt;0,AG277+1,0),0)</f>
        <v>0</v>
      </c>
      <c r="AI277" s="227">
        <f>IF(AI$2&lt;=analysis_period,IF(SUM($C577:AI577)&gt;0,AH277+1,0),0)</f>
        <v>0</v>
      </c>
      <c r="AJ277" s="227">
        <f>IF(AJ$2&lt;=analysis_period,IF(SUM($C577:AJ577)&gt;0,AI277+1,0),0)</f>
        <v>0</v>
      </c>
      <c r="AK277" s="227">
        <f>IF(AK$2&lt;=analysis_period,IF(SUM($C577:AK577)&gt;0,AJ277+1,0),0)</f>
        <v>0</v>
      </c>
      <c r="AL277" s="227">
        <f>IF(AL$2&lt;=analysis_period,IF(SUM($C577:AL577)&gt;0,AK277+1,0),0)</f>
        <v>0</v>
      </c>
      <c r="AM277" s="227">
        <f>IF(AM$2&lt;=analysis_period,IF(SUM($C577:AM577)&gt;0,AL277+1,0),0)</f>
        <v>0</v>
      </c>
      <c r="AN277" s="227">
        <f>IF(AN$2&lt;=analysis_period,IF(SUM($C577:AN577)&gt;0,AM277+1,0),0)</f>
        <v>0</v>
      </c>
      <c r="AO277" s="227">
        <f>IF(AO$2&lt;=analysis_period,IF(SUM($C577:AO577)&gt;0,AN277+1,0),0)</f>
        <v>0</v>
      </c>
      <c r="AP277" s="227">
        <f>IF(AP$2&lt;=analysis_period,IF(SUM($C577:AP577)&gt;0,AO277+1,0),0)</f>
        <v>0</v>
      </c>
    </row>
    <row r="278" spans="1:42" x14ac:dyDescent="0.2">
      <c r="A278" s="4">
        <f t="shared" si="125"/>
        <v>5</v>
      </c>
      <c r="B278" s="4">
        <v>0</v>
      </c>
      <c r="C278" s="227">
        <f>IF(C$2&lt;=analysis_period,IF(SUM($C578:C578)&gt;0,B278+1,0),0)</f>
        <v>0</v>
      </c>
      <c r="D278" s="227">
        <f>IF(D$2&lt;=analysis_period,IF(SUM($C578:D578)&gt;0,C278+1,0),0)</f>
        <v>0</v>
      </c>
      <c r="E278" s="227">
        <f>IF(E$2&lt;=analysis_period,IF(SUM($C578:E578)&gt;0,D278+1,0),0)</f>
        <v>0</v>
      </c>
      <c r="F278" s="227">
        <f>IF(F$2&lt;=analysis_period,IF(SUM($C578:F578)&gt;0,E278+1,0),0)</f>
        <v>0</v>
      </c>
      <c r="G278" s="227">
        <f>IF(G$2&lt;=analysis_period,IF(SUM($C578:G578)&gt;0,F278+1,0),0)</f>
        <v>0</v>
      </c>
      <c r="H278" s="227">
        <f>IF(H$2&lt;=analysis_period,IF(SUM($C578:H578)&gt;0,G278+1,0),0)</f>
        <v>0</v>
      </c>
      <c r="I278" s="227">
        <f>IF(I$2&lt;=analysis_period,IF(SUM($C578:I578)&gt;0,H278+1,0),0)</f>
        <v>0</v>
      </c>
      <c r="J278" s="227">
        <f>IF(J$2&lt;=analysis_period,IF(SUM($C578:J578)&gt;0,I278+1,0),0)</f>
        <v>0</v>
      </c>
      <c r="K278" s="227">
        <f>IF(K$2&lt;=analysis_period,IF(SUM($C578:K578)&gt;0,J278+1,0),0)</f>
        <v>0</v>
      </c>
      <c r="L278" s="227">
        <f>IF(L$2&lt;=analysis_period,IF(SUM($C578:L578)&gt;0,K278+1,0),0)</f>
        <v>0</v>
      </c>
      <c r="M278" s="227">
        <f>IF(M$2&lt;=analysis_period,IF(SUM($C578:M578)&gt;0,L278+1,0),0)</f>
        <v>0</v>
      </c>
      <c r="N278" s="227">
        <f>IF(N$2&lt;=analysis_period,IF(SUM($C578:N578)&gt;0,M278+1,0),0)</f>
        <v>0</v>
      </c>
      <c r="O278" s="227">
        <f>IF(O$2&lt;=analysis_period,IF(SUM($C578:O578)&gt;0,N278+1,0),0)</f>
        <v>0</v>
      </c>
      <c r="P278" s="227">
        <f>IF(P$2&lt;=analysis_period,IF(SUM($C578:P578)&gt;0,O278+1,0),0)</f>
        <v>0</v>
      </c>
      <c r="Q278" s="227">
        <f>IF(Q$2&lt;=analysis_period,IF(SUM($C578:Q578)&gt;0,P278+1,0),0)</f>
        <v>0</v>
      </c>
      <c r="R278" s="227">
        <f>IF(R$2&lt;=analysis_period,IF(SUM($C578:R578)&gt;0,Q278+1,0),0)</f>
        <v>0</v>
      </c>
      <c r="S278" s="227">
        <f>IF(S$2&lt;=analysis_period,IF(SUM($C578:S578)&gt;0,R278+1,0),0)</f>
        <v>0</v>
      </c>
      <c r="T278" s="227">
        <f>IF(T$2&lt;=analysis_period,IF(SUM($C578:T578)&gt;0,S278+1,0),0)</f>
        <v>0</v>
      </c>
      <c r="U278" s="227">
        <f>IF(U$2&lt;=analysis_period,IF(SUM($C578:U578)&gt;0,T278+1,0),0)</f>
        <v>0</v>
      </c>
      <c r="V278" s="227">
        <f>IF(V$2&lt;=analysis_period,IF(SUM($C578:V578)&gt;0,U278+1,0),0)</f>
        <v>0</v>
      </c>
      <c r="W278" s="227">
        <f>IF(W$2&lt;=analysis_period,IF(SUM($C578:W578)&gt;0,V278+1,0),0)</f>
        <v>0</v>
      </c>
      <c r="X278" s="227">
        <f>IF(X$2&lt;=analysis_period,IF(SUM($C578:X578)&gt;0,W278+1,0),0)</f>
        <v>0</v>
      </c>
      <c r="Y278" s="227">
        <f>IF(Y$2&lt;=analysis_period,IF(SUM($C578:Y578)&gt;0,X278+1,0),0)</f>
        <v>0</v>
      </c>
      <c r="Z278" s="227">
        <f>IF(Z$2&lt;=analysis_period,IF(SUM($C578:Z578)&gt;0,Y278+1,0),0)</f>
        <v>0</v>
      </c>
      <c r="AA278" s="227">
        <f>IF(AA$2&lt;=analysis_period,IF(SUM($C578:AA578)&gt;0,Z278+1,0),0)</f>
        <v>0</v>
      </c>
      <c r="AB278" s="227">
        <f>IF(AB$2&lt;=analysis_period,IF(SUM($C578:AB578)&gt;0,AA278+1,0),0)</f>
        <v>0</v>
      </c>
      <c r="AC278" s="227">
        <f>IF(AC$2&lt;=analysis_period,IF(SUM($C578:AC578)&gt;0,AB278+1,0),0)</f>
        <v>0</v>
      </c>
      <c r="AD278" s="227">
        <f>IF(AD$2&lt;=analysis_period,IF(SUM($C578:AD578)&gt;0,AC278+1,0),0)</f>
        <v>0</v>
      </c>
      <c r="AE278" s="227">
        <f>IF(AE$2&lt;=analysis_period,IF(SUM($C578:AE578)&gt;0,AD278+1,0),0)</f>
        <v>0</v>
      </c>
      <c r="AF278" s="227">
        <f>IF(AF$2&lt;=analysis_period,IF(SUM($C578:AF578)&gt;0,AE278+1,0),0)</f>
        <v>0</v>
      </c>
      <c r="AG278" s="227">
        <f>IF(AG$2&lt;=analysis_period,IF(SUM($C578:AG578)&gt;0,AF278+1,0),0)</f>
        <v>0</v>
      </c>
      <c r="AH278" s="227">
        <f>IF(AH$2&lt;=analysis_period,IF(SUM($C578:AH578)&gt;0,AG278+1,0),0)</f>
        <v>0</v>
      </c>
      <c r="AI278" s="227">
        <f>IF(AI$2&lt;=analysis_period,IF(SUM($C578:AI578)&gt;0,AH278+1,0),0)</f>
        <v>0</v>
      </c>
      <c r="AJ278" s="227">
        <f>IF(AJ$2&lt;=analysis_period,IF(SUM($C578:AJ578)&gt;0,AI278+1,0),0)</f>
        <v>0</v>
      </c>
      <c r="AK278" s="227">
        <f>IF(AK$2&lt;=analysis_period,IF(SUM($C578:AK578)&gt;0,AJ278+1,0),0)</f>
        <v>0</v>
      </c>
      <c r="AL278" s="227">
        <f>IF(AL$2&lt;=analysis_period,IF(SUM($C578:AL578)&gt;0,AK278+1,0),0)</f>
        <v>0</v>
      </c>
      <c r="AM278" s="227">
        <f>IF(AM$2&lt;=analysis_period,IF(SUM($C578:AM578)&gt;0,AL278+1,0),0)</f>
        <v>0</v>
      </c>
      <c r="AN278" s="227">
        <f>IF(AN$2&lt;=analysis_period,IF(SUM($C578:AN578)&gt;0,AM278+1,0),0)</f>
        <v>0</v>
      </c>
      <c r="AO278" s="227">
        <f>IF(AO$2&lt;=analysis_period,IF(SUM($C578:AO578)&gt;0,AN278+1,0),0)</f>
        <v>0</v>
      </c>
      <c r="AP278" s="227">
        <f>IF(AP$2&lt;=analysis_period,IF(SUM($C578:AP578)&gt;0,AO278+1,0),0)</f>
        <v>0</v>
      </c>
    </row>
    <row r="279" spans="1:42" x14ac:dyDescent="0.2">
      <c r="A279" s="4">
        <f t="shared" si="125"/>
        <v>6</v>
      </c>
      <c r="B279" s="4">
        <v>0</v>
      </c>
      <c r="C279" s="227">
        <f>IF(C$2&lt;=analysis_period,IF(SUM($C579:C579)&gt;0,B279+1,0),0)</f>
        <v>0</v>
      </c>
      <c r="D279" s="227">
        <f>IF(D$2&lt;=analysis_period,IF(SUM($C579:D579)&gt;0,C279+1,0),0)</f>
        <v>0</v>
      </c>
      <c r="E279" s="227">
        <f>IF(E$2&lt;=analysis_period,IF(SUM($C579:E579)&gt;0,D279+1,0),0)</f>
        <v>0</v>
      </c>
      <c r="F279" s="227">
        <f>IF(F$2&lt;=analysis_period,IF(SUM($C579:F579)&gt;0,E279+1,0),0)</f>
        <v>0</v>
      </c>
      <c r="G279" s="227">
        <f>IF(G$2&lt;=analysis_period,IF(SUM($C579:G579)&gt;0,F279+1,0),0)</f>
        <v>0</v>
      </c>
      <c r="H279" s="227">
        <f>IF(H$2&lt;=analysis_period,IF(SUM($C579:H579)&gt;0,G279+1,0),0)</f>
        <v>0</v>
      </c>
      <c r="I279" s="227">
        <f>IF(I$2&lt;=analysis_period,IF(SUM($C579:I579)&gt;0,H279+1,0),0)</f>
        <v>0</v>
      </c>
      <c r="J279" s="227">
        <f>IF(J$2&lt;=analysis_period,IF(SUM($C579:J579)&gt;0,I279+1,0),0)</f>
        <v>0</v>
      </c>
      <c r="K279" s="227">
        <f>IF(K$2&lt;=analysis_period,IF(SUM($C579:K579)&gt;0,J279+1,0),0)</f>
        <v>0</v>
      </c>
      <c r="L279" s="227">
        <f>IF(L$2&lt;=analysis_period,IF(SUM($C579:L579)&gt;0,K279+1,0),0)</f>
        <v>0</v>
      </c>
      <c r="M279" s="227">
        <f>IF(M$2&lt;=analysis_period,IF(SUM($C579:M579)&gt;0,L279+1,0),0)</f>
        <v>0</v>
      </c>
      <c r="N279" s="227">
        <f>IF(N$2&lt;=analysis_period,IF(SUM($C579:N579)&gt;0,M279+1,0),0)</f>
        <v>0</v>
      </c>
      <c r="O279" s="227">
        <f>IF(O$2&lt;=analysis_period,IF(SUM($C579:O579)&gt;0,N279+1,0),0)</f>
        <v>0</v>
      </c>
      <c r="P279" s="227">
        <f>IF(P$2&lt;=analysis_period,IF(SUM($C579:P579)&gt;0,O279+1,0),0)</f>
        <v>0</v>
      </c>
      <c r="Q279" s="227">
        <f>IF(Q$2&lt;=analysis_period,IF(SUM($C579:Q579)&gt;0,P279+1,0),0)</f>
        <v>0</v>
      </c>
      <c r="R279" s="227">
        <f>IF(R$2&lt;=analysis_period,IF(SUM($C579:R579)&gt;0,Q279+1,0),0)</f>
        <v>0</v>
      </c>
      <c r="S279" s="227">
        <f>IF(S$2&lt;=analysis_period,IF(SUM($C579:S579)&gt;0,R279+1,0),0)</f>
        <v>0</v>
      </c>
      <c r="T279" s="227">
        <f>IF(T$2&lt;=analysis_period,IF(SUM($C579:T579)&gt;0,S279+1,0),0)</f>
        <v>0</v>
      </c>
      <c r="U279" s="227">
        <f>IF(U$2&lt;=analysis_period,IF(SUM($C579:U579)&gt;0,T279+1,0),0)</f>
        <v>0</v>
      </c>
      <c r="V279" s="227">
        <f>IF(V$2&lt;=analysis_period,IF(SUM($C579:V579)&gt;0,U279+1,0),0)</f>
        <v>0</v>
      </c>
      <c r="W279" s="227">
        <f>IF(W$2&lt;=analysis_period,IF(SUM($C579:W579)&gt;0,V279+1,0),0)</f>
        <v>0</v>
      </c>
      <c r="X279" s="227">
        <f>IF(X$2&lt;=analysis_period,IF(SUM($C579:X579)&gt;0,W279+1,0),0)</f>
        <v>0</v>
      </c>
      <c r="Y279" s="227">
        <f>IF(Y$2&lt;=analysis_period,IF(SUM($C579:Y579)&gt;0,X279+1,0),0)</f>
        <v>0</v>
      </c>
      <c r="Z279" s="227">
        <f>IF(Z$2&lt;=analysis_period,IF(SUM($C579:Z579)&gt;0,Y279+1,0),0)</f>
        <v>0</v>
      </c>
      <c r="AA279" s="227">
        <f>IF(AA$2&lt;=analysis_period,IF(SUM($C579:AA579)&gt;0,Z279+1,0),0)</f>
        <v>0</v>
      </c>
      <c r="AB279" s="227">
        <f>IF(AB$2&lt;=analysis_period,IF(SUM($C579:AB579)&gt;0,AA279+1,0),0)</f>
        <v>0</v>
      </c>
      <c r="AC279" s="227">
        <f>IF(AC$2&lt;=analysis_period,IF(SUM($C579:AC579)&gt;0,AB279+1,0),0)</f>
        <v>0</v>
      </c>
      <c r="AD279" s="227">
        <f>IF(AD$2&lt;=analysis_period,IF(SUM($C579:AD579)&gt;0,AC279+1,0),0)</f>
        <v>0</v>
      </c>
      <c r="AE279" s="227">
        <f>IF(AE$2&lt;=analysis_period,IF(SUM($C579:AE579)&gt;0,AD279+1,0),0)</f>
        <v>0</v>
      </c>
      <c r="AF279" s="227">
        <f>IF(AF$2&lt;=analysis_period,IF(SUM($C579:AF579)&gt;0,AE279+1,0),0)</f>
        <v>0</v>
      </c>
      <c r="AG279" s="227">
        <f>IF(AG$2&lt;=analysis_period,IF(SUM($C579:AG579)&gt;0,AF279+1,0),0)</f>
        <v>0</v>
      </c>
      <c r="AH279" s="227">
        <f>IF(AH$2&lt;=analysis_period,IF(SUM($C579:AH579)&gt;0,AG279+1,0),0)</f>
        <v>0</v>
      </c>
      <c r="AI279" s="227">
        <f>IF(AI$2&lt;=analysis_period,IF(SUM($C579:AI579)&gt;0,AH279+1,0),0)</f>
        <v>0</v>
      </c>
      <c r="AJ279" s="227">
        <f>IF(AJ$2&lt;=analysis_period,IF(SUM($C579:AJ579)&gt;0,AI279+1,0),0)</f>
        <v>0</v>
      </c>
      <c r="AK279" s="227">
        <f>IF(AK$2&lt;=analysis_period,IF(SUM($C579:AK579)&gt;0,AJ279+1,0),0)</f>
        <v>0</v>
      </c>
      <c r="AL279" s="227">
        <f>IF(AL$2&lt;=analysis_period,IF(SUM($C579:AL579)&gt;0,AK279+1,0),0)</f>
        <v>0</v>
      </c>
      <c r="AM279" s="227">
        <f>IF(AM$2&lt;=analysis_period,IF(SUM($C579:AM579)&gt;0,AL279+1,0),0)</f>
        <v>0</v>
      </c>
      <c r="AN279" s="227">
        <f>IF(AN$2&lt;=analysis_period,IF(SUM($C579:AN579)&gt;0,AM279+1,0),0)</f>
        <v>0</v>
      </c>
      <c r="AO279" s="227">
        <f>IF(AO$2&lt;=analysis_period,IF(SUM($C579:AO579)&gt;0,AN279+1,0),0)</f>
        <v>0</v>
      </c>
      <c r="AP279" s="227">
        <f>IF(AP$2&lt;=analysis_period,IF(SUM($C579:AP579)&gt;0,AO279+1,0),0)</f>
        <v>0</v>
      </c>
    </row>
    <row r="280" spans="1:42" x14ac:dyDescent="0.2">
      <c r="A280" s="4">
        <f t="shared" si="125"/>
        <v>7</v>
      </c>
      <c r="B280" s="4">
        <v>0</v>
      </c>
      <c r="C280" s="227">
        <f>IF(C$2&lt;=analysis_period,IF(SUM($C580:C580)&gt;0,B280+1,0),0)</f>
        <v>0</v>
      </c>
      <c r="D280" s="227">
        <f>IF(D$2&lt;=analysis_period,IF(SUM($C580:D580)&gt;0,C280+1,0),0)</f>
        <v>0</v>
      </c>
      <c r="E280" s="227">
        <f>IF(E$2&lt;=analysis_period,IF(SUM($C580:E580)&gt;0,D280+1,0),0)</f>
        <v>0</v>
      </c>
      <c r="F280" s="227">
        <f>IF(F$2&lt;=analysis_period,IF(SUM($C580:F580)&gt;0,E280+1,0),0)</f>
        <v>0</v>
      </c>
      <c r="G280" s="227">
        <f>IF(G$2&lt;=analysis_period,IF(SUM($C580:G580)&gt;0,F280+1,0),0)</f>
        <v>0</v>
      </c>
      <c r="H280" s="227">
        <f>IF(H$2&lt;=analysis_period,IF(SUM($C580:H580)&gt;0,G280+1,0),0)</f>
        <v>0</v>
      </c>
      <c r="I280" s="227">
        <f>IF(I$2&lt;=analysis_period,IF(SUM($C580:I580)&gt;0,H280+1,0),0)</f>
        <v>0</v>
      </c>
      <c r="J280" s="227">
        <f>IF(J$2&lt;=analysis_period,IF(SUM($C580:J580)&gt;0,I280+1,0),0)</f>
        <v>0</v>
      </c>
      <c r="K280" s="227">
        <f>IF(K$2&lt;=analysis_period,IF(SUM($C580:K580)&gt;0,J280+1,0),0)</f>
        <v>0</v>
      </c>
      <c r="L280" s="227">
        <f>IF(L$2&lt;=analysis_period,IF(SUM($C580:L580)&gt;0,K280+1,0),0)</f>
        <v>0</v>
      </c>
      <c r="M280" s="227">
        <f>IF(M$2&lt;=analysis_period,IF(SUM($C580:M580)&gt;0,L280+1,0),0)</f>
        <v>0</v>
      </c>
      <c r="N280" s="227">
        <f>IF(N$2&lt;=analysis_period,IF(SUM($C580:N580)&gt;0,M280+1,0),0)</f>
        <v>0</v>
      </c>
      <c r="O280" s="227">
        <f>IF(O$2&lt;=analysis_period,IF(SUM($C580:O580)&gt;0,N280+1,0),0)</f>
        <v>0</v>
      </c>
      <c r="P280" s="227">
        <f>IF(P$2&lt;=analysis_period,IF(SUM($C580:P580)&gt;0,O280+1,0),0)</f>
        <v>0</v>
      </c>
      <c r="Q280" s="227">
        <f>IF(Q$2&lt;=analysis_period,IF(SUM($C580:Q580)&gt;0,P280+1,0),0)</f>
        <v>0</v>
      </c>
      <c r="R280" s="227">
        <f>IF(R$2&lt;=analysis_period,IF(SUM($C580:R580)&gt;0,Q280+1,0),0)</f>
        <v>0</v>
      </c>
      <c r="S280" s="227">
        <f>IF(S$2&lt;=analysis_period,IF(SUM($C580:S580)&gt;0,R280+1,0),0)</f>
        <v>0</v>
      </c>
      <c r="T280" s="227">
        <f>IF(T$2&lt;=analysis_period,IF(SUM($C580:T580)&gt;0,S280+1,0),0)</f>
        <v>0</v>
      </c>
      <c r="U280" s="227">
        <f>IF(U$2&lt;=analysis_period,IF(SUM($C580:U580)&gt;0,T280+1,0),0)</f>
        <v>0</v>
      </c>
      <c r="V280" s="227">
        <f>IF(V$2&lt;=analysis_period,IF(SUM($C580:V580)&gt;0,U280+1,0),0)</f>
        <v>0</v>
      </c>
      <c r="W280" s="227">
        <f>IF(W$2&lt;=analysis_period,IF(SUM($C580:W580)&gt;0,V280+1,0),0)</f>
        <v>0</v>
      </c>
      <c r="X280" s="227">
        <f>IF(X$2&lt;=analysis_period,IF(SUM($C580:X580)&gt;0,W280+1,0),0)</f>
        <v>0</v>
      </c>
      <c r="Y280" s="227">
        <f>IF(Y$2&lt;=analysis_period,IF(SUM($C580:Y580)&gt;0,X280+1,0),0)</f>
        <v>0</v>
      </c>
      <c r="Z280" s="227">
        <f>IF(Z$2&lt;=analysis_period,IF(SUM($C580:Z580)&gt;0,Y280+1,0),0)</f>
        <v>0</v>
      </c>
      <c r="AA280" s="227">
        <f>IF(AA$2&lt;=analysis_period,IF(SUM($C580:AA580)&gt;0,Z280+1,0),0)</f>
        <v>0</v>
      </c>
      <c r="AB280" s="227">
        <f>IF(AB$2&lt;=analysis_period,IF(SUM($C580:AB580)&gt;0,AA280+1,0),0)</f>
        <v>0</v>
      </c>
      <c r="AC280" s="227">
        <f>IF(AC$2&lt;=analysis_period,IF(SUM($C580:AC580)&gt;0,AB280+1,0),0)</f>
        <v>0</v>
      </c>
      <c r="AD280" s="227">
        <f>IF(AD$2&lt;=analysis_period,IF(SUM($C580:AD580)&gt;0,AC280+1,0),0)</f>
        <v>0</v>
      </c>
      <c r="AE280" s="227">
        <f>IF(AE$2&lt;=analysis_period,IF(SUM($C580:AE580)&gt;0,AD280+1,0),0)</f>
        <v>0</v>
      </c>
      <c r="AF280" s="227">
        <f>IF(AF$2&lt;=analysis_period,IF(SUM($C580:AF580)&gt;0,AE280+1,0),0)</f>
        <v>0</v>
      </c>
      <c r="AG280" s="227">
        <f>IF(AG$2&lt;=analysis_period,IF(SUM($C580:AG580)&gt;0,AF280+1,0),0)</f>
        <v>0</v>
      </c>
      <c r="AH280" s="227">
        <f>IF(AH$2&lt;=analysis_period,IF(SUM($C580:AH580)&gt;0,AG280+1,0),0)</f>
        <v>0</v>
      </c>
      <c r="AI280" s="227">
        <f>IF(AI$2&lt;=analysis_period,IF(SUM($C580:AI580)&gt;0,AH280+1,0),0)</f>
        <v>0</v>
      </c>
      <c r="AJ280" s="227">
        <f>IF(AJ$2&lt;=analysis_period,IF(SUM($C580:AJ580)&gt;0,AI280+1,0),0)</f>
        <v>0</v>
      </c>
      <c r="AK280" s="227">
        <f>IF(AK$2&lt;=analysis_period,IF(SUM($C580:AK580)&gt;0,AJ280+1,0),0)</f>
        <v>0</v>
      </c>
      <c r="AL280" s="227">
        <f>IF(AL$2&lt;=analysis_period,IF(SUM($C580:AL580)&gt;0,AK280+1,0),0)</f>
        <v>0</v>
      </c>
      <c r="AM280" s="227">
        <f>IF(AM$2&lt;=analysis_period,IF(SUM($C580:AM580)&gt;0,AL280+1,0),0)</f>
        <v>0</v>
      </c>
      <c r="AN280" s="227">
        <f>IF(AN$2&lt;=analysis_period,IF(SUM($C580:AN580)&gt;0,AM280+1,0),0)</f>
        <v>0</v>
      </c>
      <c r="AO280" s="227">
        <f>IF(AO$2&lt;=analysis_period,IF(SUM($C580:AO580)&gt;0,AN280+1,0),0)</f>
        <v>0</v>
      </c>
      <c r="AP280" s="227">
        <f>IF(AP$2&lt;=analysis_period,IF(SUM($C580:AP580)&gt;0,AO280+1,0),0)</f>
        <v>0</v>
      </c>
    </row>
    <row r="281" spans="1:42" x14ac:dyDescent="0.2">
      <c r="A281" s="4">
        <f t="shared" si="125"/>
        <v>8</v>
      </c>
      <c r="B281" s="4">
        <v>0</v>
      </c>
      <c r="C281" s="227">
        <f>IF(C$2&lt;=analysis_period,IF(SUM($C581:C581)&gt;0,B281+1,0),0)</f>
        <v>0</v>
      </c>
      <c r="D281" s="227">
        <f>IF(D$2&lt;=analysis_period,IF(SUM($C581:D581)&gt;0,C281+1,0),0)</f>
        <v>0</v>
      </c>
      <c r="E281" s="227">
        <f>IF(E$2&lt;=analysis_period,IF(SUM($C581:E581)&gt;0,D281+1,0),0)</f>
        <v>0</v>
      </c>
      <c r="F281" s="227">
        <f>IF(F$2&lt;=analysis_period,IF(SUM($C581:F581)&gt;0,E281+1,0),0)</f>
        <v>0</v>
      </c>
      <c r="G281" s="227">
        <f>IF(G$2&lt;=analysis_period,IF(SUM($C581:G581)&gt;0,F281+1,0),0)</f>
        <v>0</v>
      </c>
      <c r="H281" s="227">
        <f>IF(H$2&lt;=analysis_period,IF(SUM($C581:H581)&gt;0,G281+1,0),0)</f>
        <v>0</v>
      </c>
      <c r="I281" s="227">
        <f>IF(I$2&lt;=analysis_period,IF(SUM($C581:I581)&gt;0,H281+1,0),0)</f>
        <v>0</v>
      </c>
      <c r="J281" s="227">
        <f>IF(J$2&lt;=analysis_period,IF(SUM($C581:J581)&gt;0,I281+1,0),0)</f>
        <v>0</v>
      </c>
      <c r="K281" s="227">
        <f>IF(K$2&lt;=analysis_period,IF(SUM($C581:K581)&gt;0,J281+1,0),0)</f>
        <v>0</v>
      </c>
      <c r="L281" s="227">
        <f>IF(L$2&lt;=analysis_period,IF(SUM($C581:L581)&gt;0,K281+1,0),0)</f>
        <v>0</v>
      </c>
      <c r="M281" s="227">
        <f>IF(M$2&lt;=analysis_period,IF(SUM($C581:M581)&gt;0,L281+1,0),0)</f>
        <v>0</v>
      </c>
      <c r="N281" s="227">
        <f>IF(N$2&lt;=analysis_period,IF(SUM($C581:N581)&gt;0,M281+1,0),0)</f>
        <v>0</v>
      </c>
      <c r="O281" s="227">
        <f>IF(O$2&lt;=analysis_period,IF(SUM($C581:O581)&gt;0,N281+1,0),0)</f>
        <v>0</v>
      </c>
      <c r="P281" s="227">
        <f>IF(P$2&lt;=analysis_period,IF(SUM($C581:P581)&gt;0,O281+1,0),0)</f>
        <v>0</v>
      </c>
      <c r="Q281" s="227">
        <f>IF(Q$2&lt;=analysis_period,IF(SUM($C581:Q581)&gt;0,P281+1,0),0)</f>
        <v>0</v>
      </c>
      <c r="R281" s="227">
        <f>IF(R$2&lt;=analysis_period,IF(SUM($C581:R581)&gt;0,Q281+1,0),0)</f>
        <v>0</v>
      </c>
      <c r="S281" s="227">
        <f>IF(S$2&lt;=analysis_period,IF(SUM($C581:S581)&gt;0,R281+1,0),0)</f>
        <v>0</v>
      </c>
      <c r="T281" s="227">
        <f>IF(T$2&lt;=analysis_period,IF(SUM($C581:T581)&gt;0,S281+1,0),0)</f>
        <v>0</v>
      </c>
      <c r="U281" s="227">
        <f>IF(U$2&lt;=analysis_period,IF(SUM($C581:U581)&gt;0,T281+1,0),0)</f>
        <v>0</v>
      </c>
      <c r="V281" s="227">
        <f>IF(V$2&lt;=analysis_period,IF(SUM($C581:V581)&gt;0,U281+1,0),0)</f>
        <v>0</v>
      </c>
      <c r="W281" s="227">
        <f>IF(W$2&lt;=analysis_period,IF(SUM($C581:W581)&gt;0,V281+1,0),0)</f>
        <v>0</v>
      </c>
      <c r="X281" s="227">
        <f>IF(X$2&lt;=analysis_period,IF(SUM($C581:X581)&gt;0,W281+1,0),0)</f>
        <v>0</v>
      </c>
      <c r="Y281" s="227">
        <f>IF(Y$2&lt;=analysis_period,IF(SUM($C581:Y581)&gt;0,X281+1,0),0)</f>
        <v>0</v>
      </c>
      <c r="Z281" s="227">
        <f>IF(Z$2&lt;=analysis_period,IF(SUM($C581:Z581)&gt;0,Y281+1,0),0)</f>
        <v>0</v>
      </c>
      <c r="AA281" s="227">
        <f>IF(AA$2&lt;=analysis_period,IF(SUM($C581:AA581)&gt;0,Z281+1,0),0)</f>
        <v>0</v>
      </c>
      <c r="AB281" s="227">
        <f>IF(AB$2&lt;=analysis_period,IF(SUM($C581:AB581)&gt;0,AA281+1,0),0)</f>
        <v>0</v>
      </c>
      <c r="AC281" s="227">
        <f>IF(AC$2&lt;=analysis_period,IF(SUM($C581:AC581)&gt;0,AB281+1,0),0)</f>
        <v>0</v>
      </c>
      <c r="AD281" s="227">
        <f>IF(AD$2&lt;=analysis_period,IF(SUM($C581:AD581)&gt;0,AC281+1,0),0)</f>
        <v>0</v>
      </c>
      <c r="AE281" s="227">
        <f>IF(AE$2&lt;=analysis_period,IF(SUM($C581:AE581)&gt;0,AD281+1,0),0)</f>
        <v>0</v>
      </c>
      <c r="AF281" s="227">
        <f>IF(AF$2&lt;=analysis_period,IF(SUM($C581:AF581)&gt;0,AE281+1,0),0)</f>
        <v>0</v>
      </c>
      <c r="AG281" s="227">
        <f>IF(AG$2&lt;=analysis_period,IF(SUM($C581:AG581)&gt;0,AF281+1,0),0)</f>
        <v>0</v>
      </c>
      <c r="AH281" s="227">
        <f>IF(AH$2&lt;=analysis_period,IF(SUM($C581:AH581)&gt;0,AG281+1,0),0)</f>
        <v>0</v>
      </c>
      <c r="AI281" s="227">
        <f>IF(AI$2&lt;=analysis_period,IF(SUM($C581:AI581)&gt;0,AH281+1,0),0)</f>
        <v>0</v>
      </c>
      <c r="AJ281" s="227">
        <f>IF(AJ$2&lt;=analysis_period,IF(SUM($C581:AJ581)&gt;0,AI281+1,0),0)</f>
        <v>0</v>
      </c>
      <c r="AK281" s="227">
        <f>IF(AK$2&lt;=analysis_period,IF(SUM($C581:AK581)&gt;0,AJ281+1,0),0)</f>
        <v>0</v>
      </c>
      <c r="AL281" s="227">
        <f>IF(AL$2&lt;=analysis_period,IF(SUM($C581:AL581)&gt;0,AK281+1,0),0)</f>
        <v>0</v>
      </c>
      <c r="AM281" s="227">
        <f>IF(AM$2&lt;=analysis_period,IF(SUM($C581:AM581)&gt;0,AL281+1,0),0)</f>
        <v>0</v>
      </c>
      <c r="AN281" s="227">
        <f>IF(AN$2&lt;=analysis_period,IF(SUM($C581:AN581)&gt;0,AM281+1,0),0)</f>
        <v>0</v>
      </c>
      <c r="AO281" s="227">
        <f>IF(AO$2&lt;=analysis_period,IF(SUM($C581:AO581)&gt;0,AN281+1,0),0)</f>
        <v>0</v>
      </c>
      <c r="AP281" s="227">
        <f>IF(AP$2&lt;=analysis_period,IF(SUM($C581:AP581)&gt;0,AO281+1,0),0)</f>
        <v>0</v>
      </c>
    </row>
    <row r="282" spans="1:42" x14ac:dyDescent="0.2">
      <c r="A282" s="4">
        <f>A281+1</f>
        <v>9</v>
      </c>
      <c r="B282" s="4">
        <v>0</v>
      </c>
      <c r="C282" s="227">
        <f>IF(C$2&lt;=analysis_period,IF(SUM($C582:C582)&gt;0,B282+1,0),0)</f>
        <v>0</v>
      </c>
      <c r="D282" s="227">
        <f>IF(D$2&lt;=analysis_period,IF(SUM($C582:D582)&gt;0,C282+1,0),0)</f>
        <v>0</v>
      </c>
      <c r="E282" s="227">
        <f>IF(E$2&lt;=analysis_period,IF(SUM($C582:E582)&gt;0,D282+1,0),0)</f>
        <v>0</v>
      </c>
      <c r="F282" s="227">
        <f>IF(F$2&lt;=analysis_period,IF(SUM($C582:F582)&gt;0,E282+1,0),0)</f>
        <v>0</v>
      </c>
      <c r="G282" s="227">
        <f>IF(G$2&lt;=analysis_period,IF(SUM($C582:G582)&gt;0,F282+1,0),0)</f>
        <v>0</v>
      </c>
      <c r="H282" s="227">
        <f>IF(H$2&lt;=analysis_period,IF(SUM($C582:H582)&gt;0,G282+1,0),0)</f>
        <v>0</v>
      </c>
      <c r="I282" s="227">
        <f>IF(I$2&lt;=analysis_period,IF(SUM($C582:I582)&gt;0,H282+1,0),0)</f>
        <v>0</v>
      </c>
      <c r="J282" s="227">
        <f>IF(J$2&lt;=analysis_period,IF(SUM($C582:J582)&gt;0,I282+1,0),0)</f>
        <v>0</v>
      </c>
      <c r="K282" s="227">
        <f>IF(K$2&lt;=analysis_period,IF(SUM($C582:K582)&gt;0,J282+1,0),0)</f>
        <v>0</v>
      </c>
      <c r="L282" s="227">
        <f>IF(L$2&lt;=analysis_period,IF(SUM($C582:L582)&gt;0,K282+1,0),0)</f>
        <v>0</v>
      </c>
      <c r="M282" s="227">
        <f>IF(M$2&lt;=analysis_period,IF(SUM($C582:M582)&gt;0,L282+1,0),0)</f>
        <v>0</v>
      </c>
      <c r="N282" s="227">
        <f>IF(N$2&lt;=analysis_period,IF(SUM($C582:N582)&gt;0,M282+1,0),0)</f>
        <v>0</v>
      </c>
      <c r="O282" s="227">
        <f>IF(O$2&lt;=analysis_period,IF(SUM($C582:O582)&gt;0,N282+1,0),0)</f>
        <v>0</v>
      </c>
      <c r="P282" s="227">
        <f>IF(P$2&lt;=analysis_period,IF(SUM($C582:P582)&gt;0,O282+1,0),0)</f>
        <v>0</v>
      </c>
      <c r="Q282" s="227">
        <f>IF(Q$2&lt;=analysis_period,IF(SUM($C582:Q582)&gt;0,P282+1,0),0)</f>
        <v>0</v>
      </c>
      <c r="R282" s="227">
        <f>IF(R$2&lt;=analysis_period,IF(SUM($C582:R582)&gt;0,Q282+1,0),0)</f>
        <v>0</v>
      </c>
      <c r="S282" s="227">
        <f>IF(S$2&lt;=analysis_period,IF(SUM($C582:S582)&gt;0,R282+1,0),0)</f>
        <v>0</v>
      </c>
      <c r="T282" s="227">
        <f>IF(T$2&lt;=analysis_period,IF(SUM($C582:T582)&gt;0,S282+1,0),0)</f>
        <v>0</v>
      </c>
      <c r="U282" s="227">
        <f>IF(U$2&lt;=analysis_period,IF(SUM($C582:U582)&gt;0,T282+1,0),0)</f>
        <v>0</v>
      </c>
      <c r="V282" s="227">
        <f>IF(V$2&lt;=analysis_period,IF(SUM($C582:V582)&gt;0,U282+1,0),0)</f>
        <v>0</v>
      </c>
      <c r="W282" s="227">
        <f>IF(W$2&lt;=analysis_period,IF(SUM($C582:W582)&gt;0,V282+1,0),0)</f>
        <v>0</v>
      </c>
      <c r="X282" s="227">
        <f>IF(X$2&lt;=analysis_period,IF(SUM($C582:X582)&gt;0,W282+1,0),0)</f>
        <v>0</v>
      </c>
      <c r="Y282" s="227">
        <f>IF(Y$2&lt;=analysis_period,IF(SUM($C582:Y582)&gt;0,X282+1,0),0)</f>
        <v>0</v>
      </c>
      <c r="Z282" s="227">
        <f>IF(Z$2&lt;=analysis_period,IF(SUM($C582:Z582)&gt;0,Y282+1,0),0)</f>
        <v>0</v>
      </c>
      <c r="AA282" s="227">
        <f>IF(AA$2&lt;=analysis_period,IF(SUM($C582:AA582)&gt;0,Z282+1,0),0)</f>
        <v>0</v>
      </c>
      <c r="AB282" s="227">
        <f>IF(AB$2&lt;=analysis_period,IF(SUM($C582:AB582)&gt;0,AA282+1,0),0)</f>
        <v>0</v>
      </c>
      <c r="AC282" s="227">
        <f>IF(AC$2&lt;=analysis_period,IF(SUM($C582:AC582)&gt;0,AB282+1,0),0)</f>
        <v>0</v>
      </c>
      <c r="AD282" s="227">
        <f>IF(AD$2&lt;=analysis_period,IF(SUM($C582:AD582)&gt;0,AC282+1,0),0)</f>
        <v>0</v>
      </c>
      <c r="AE282" s="227">
        <f>IF(AE$2&lt;=analysis_period,IF(SUM($C582:AE582)&gt;0,AD282+1,0),0)</f>
        <v>0</v>
      </c>
      <c r="AF282" s="227">
        <f>IF(AF$2&lt;=analysis_period,IF(SUM($C582:AF582)&gt;0,AE282+1,0),0)</f>
        <v>0</v>
      </c>
      <c r="AG282" s="227">
        <f>IF(AG$2&lt;=analysis_period,IF(SUM($C582:AG582)&gt;0,AF282+1,0),0)</f>
        <v>0</v>
      </c>
      <c r="AH282" s="227">
        <f>IF(AH$2&lt;=analysis_period,IF(SUM($C582:AH582)&gt;0,AG282+1,0),0)</f>
        <v>0</v>
      </c>
      <c r="AI282" s="227">
        <f>IF(AI$2&lt;=analysis_period,IF(SUM($C582:AI582)&gt;0,AH282+1,0),0)</f>
        <v>0</v>
      </c>
      <c r="AJ282" s="227">
        <f>IF(AJ$2&lt;=analysis_period,IF(SUM($C582:AJ582)&gt;0,AI282+1,0),0)</f>
        <v>0</v>
      </c>
      <c r="AK282" s="227">
        <f>IF(AK$2&lt;=analysis_period,IF(SUM($C582:AK582)&gt;0,AJ282+1,0),0)</f>
        <v>0</v>
      </c>
      <c r="AL282" s="227">
        <f>IF(AL$2&lt;=analysis_period,IF(SUM($C582:AL582)&gt;0,AK282+1,0),0)</f>
        <v>0</v>
      </c>
      <c r="AM282" s="227">
        <f>IF(AM$2&lt;=analysis_period,IF(SUM($C582:AM582)&gt;0,AL282+1,0),0)</f>
        <v>0</v>
      </c>
      <c r="AN282" s="227">
        <f>IF(AN$2&lt;=analysis_period,IF(SUM($C582:AN582)&gt;0,AM282+1,0),0)</f>
        <v>0</v>
      </c>
      <c r="AO282" s="227">
        <f>IF(AO$2&lt;=analysis_period,IF(SUM($C582:AO582)&gt;0,AN282+1,0),0)</f>
        <v>0</v>
      </c>
      <c r="AP282" s="227">
        <f>IF(AP$2&lt;=analysis_period,IF(SUM($C582:AP582)&gt;0,AO282+1,0),0)</f>
        <v>0</v>
      </c>
    </row>
    <row r="283" spans="1:42" x14ac:dyDescent="0.2">
      <c r="A283" s="4">
        <f t="shared" si="125"/>
        <v>10</v>
      </c>
      <c r="B283" s="4">
        <v>0</v>
      </c>
      <c r="C283" s="227">
        <f>IF(C$2&lt;=analysis_period,IF(SUM($C583:C583)&gt;0,B283+1,0),0)</f>
        <v>0</v>
      </c>
      <c r="D283" s="227">
        <f>IF(D$2&lt;=analysis_period,IF(SUM($C583:D583)&gt;0,C283+1,0),0)</f>
        <v>0</v>
      </c>
      <c r="E283" s="227">
        <f>IF(E$2&lt;=analysis_period,IF(SUM($C583:E583)&gt;0,D283+1,0),0)</f>
        <v>0</v>
      </c>
      <c r="F283" s="227">
        <f>IF(F$2&lt;=analysis_period,IF(SUM($C583:F583)&gt;0,E283+1,0),0)</f>
        <v>0</v>
      </c>
      <c r="G283" s="227">
        <f>IF(G$2&lt;=analysis_period,IF(SUM($C583:G583)&gt;0,F283+1,0),0)</f>
        <v>0</v>
      </c>
      <c r="H283" s="227">
        <f>IF(H$2&lt;=analysis_period,IF(SUM($C583:H583)&gt;0,G283+1,0),0)</f>
        <v>0</v>
      </c>
      <c r="I283" s="227">
        <f>IF(I$2&lt;=analysis_period,IF(SUM($C583:I583)&gt;0,H283+1,0),0)</f>
        <v>0</v>
      </c>
      <c r="J283" s="227">
        <f>IF(J$2&lt;=analysis_period,IF(SUM($C583:J583)&gt;0,I283+1,0),0)</f>
        <v>0</v>
      </c>
      <c r="K283" s="227">
        <f>IF(K$2&lt;=analysis_period,IF(SUM($C583:K583)&gt;0,J283+1,0),0)</f>
        <v>0</v>
      </c>
      <c r="L283" s="227">
        <f>IF(L$2&lt;=analysis_period,IF(SUM($C583:L583)&gt;0,K283+1,0),0)</f>
        <v>0</v>
      </c>
      <c r="M283" s="227">
        <f>IF(M$2&lt;=analysis_period,IF(SUM($C583:M583)&gt;0,L283+1,0),0)</f>
        <v>0</v>
      </c>
      <c r="N283" s="227">
        <f>IF(N$2&lt;=analysis_period,IF(SUM($C583:N583)&gt;0,M283+1,0),0)</f>
        <v>0</v>
      </c>
      <c r="O283" s="227">
        <f>IF(O$2&lt;=analysis_period,IF(SUM($C583:O583)&gt;0,N283+1,0),0)</f>
        <v>0</v>
      </c>
      <c r="P283" s="227">
        <f>IF(P$2&lt;=analysis_period,IF(SUM($C583:P583)&gt;0,O283+1,0),0)</f>
        <v>0</v>
      </c>
      <c r="Q283" s="227">
        <f>IF(Q$2&lt;=analysis_period,IF(SUM($C583:Q583)&gt;0,P283+1,0),0)</f>
        <v>0</v>
      </c>
      <c r="R283" s="227">
        <f>IF(R$2&lt;=analysis_period,IF(SUM($C583:R583)&gt;0,Q283+1,0),0)</f>
        <v>0</v>
      </c>
      <c r="S283" s="227">
        <f>IF(S$2&lt;=analysis_period,IF(SUM($C583:S583)&gt;0,R283+1,0),0)</f>
        <v>0</v>
      </c>
      <c r="T283" s="227">
        <f>IF(T$2&lt;=analysis_period,IF(SUM($C583:T583)&gt;0,S283+1,0),0)</f>
        <v>0</v>
      </c>
      <c r="U283" s="227">
        <f>IF(U$2&lt;=analysis_period,IF(SUM($C583:U583)&gt;0,T283+1,0),0)</f>
        <v>0</v>
      </c>
      <c r="V283" s="227">
        <f>IF(V$2&lt;=analysis_period,IF(SUM($C583:V583)&gt;0,U283+1,0),0)</f>
        <v>0</v>
      </c>
      <c r="W283" s="227">
        <f>IF(W$2&lt;=analysis_period,IF(SUM($C583:W583)&gt;0,V283+1,0),0)</f>
        <v>0</v>
      </c>
      <c r="X283" s="227">
        <f>IF(X$2&lt;=analysis_period,IF(SUM($C583:X583)&gt;0,W283+1,0),0)</f>
        <v>0</v>
      </c>
      <c r="Y283" s="227">
        <f>IF(Y$2&lt;=analysis_period,IF(SUM($C583:Y583)&gt;0,X283+1,0),0)</f>
        <v>0</v>
      </c>
      <c r="Z283" s="227">
        <f>IF(Z$2&lt;=analysis_period,IF(SUM($C583:Z583)&gt;0,Y283+1,0),0)</f>
        <v>0</v>
      </c>
      <c r="AA283" s="227">
        <f>IF(AA$2&lt;=analysis_period,IF(SUM($C583:AA583)&gt;0,Z283+1,0),0)</f>
        <v>0</v>
      </c>
      <c r="AB283" s="227">
        <f>IF(AB$2&lt;=analysis_period,IF(SUM($C583:AB583)&gt;0,AA283+1,0),0)</f>
        <v>0</v>
      </c>
      <c r="AC283" s="227">
        <f>IF(AC$2&lt;=analysis_period,IF(SUM($C583:AC583)&gt;0,AB283+1,0),0)</f>
        <v>0</v>
      </c>
      <c r="AD283" s="227">
        <f>IF(AD$2&lt;=analysis_period,IF(SUM($C583:AD583)&gt;0,AC283+1,0),0)</f>
        <v>0</v>
      </c>
      <c r="AE283" s="227">
        <f>IF(AE$2&lt;=analysis_period,IF(SUM($C583:AE583)&gt;0,AD283+1,0),0)</f>
        <v>0</v>
      </c>
      <c r="AF283" s="227">
        <f>IF(AF$2&lt;=analysis_period,IF(SUM($C583:AF583)&gt;0,AE283+1,0),0)</f>
        <v>0</v>
      </c>
      <c r="AG283" s="227">
        <f>IF(AG$2&lt;=analysis_period,IF(SUM($C583:AG583)&gt;0,AF283+1,0),0)</f>
        <v>0</v>
      </c>
      <c r="AH283" s="227">
        <f>IF(AH$2&lt;=analysis_period,IF(SUM($C583:AH583)&gt;0,AG283+1,0),0)</f>
        <v>0</v>
      </c>
      <c r="AI283" s="227">
        <f>IF(AI$2&lt;=analysis_period,IF(SUM($C583:AI583)&gt;0,AH283+1,0),0)</f>
        <v>0</v>
      </c>
      <c r="AJ283" s="227">
        <f>IF(AJ$2&lt;=analysis_period,IF(SUM($C583:AJ583)&gt;0,AI283+1,0),0)</f>
        <v>0</v>
      </c>
      <c r="AK283" s="227">
        <f>IF(AK$2&lt;=analysis_period,IF(SUM($C583:AK583)&gt;0,AJ283+1,0),0)</f>
        <v>0</v>
      </c>
      <c r="AL283" s="227">
        <f>IF(AL$2&lt;=analysis_period,IF(SUM($C583:AL583)&gt;0,AK283+1,0),0)</f>
        <v>0</v>
      </c>
      <c r="AM283" s="227">
        <f>IF(AM$2&lt;=analysis_period,IF(SUM($C583:AM583)&gt;0,AL283+1,0),0)</f>
        <v>0</v>
      </c>
      <c r="AN283" s="227">
        <f>IF(AN$2&lt;=analysis_period,IF(SUM($C583:AN583)&gt;0,AM283+1,0),0)</f>
        <v>0</v>
      </c>
      <c r="AO283" s="227">
        <f>IF(AO$2&lt;=analysis_period,IF(SUM($C583:AO583)&gt;0,AN283+1,0),0)</f>
        <v>0</v>
      </c>
      <c r="AP283" s="227">
        <f>IF(AP$2&lt;=analysis_period,IF(SUM($C583:AP583)&gt;0,AO283+1,0),0)</f>
        <v>0</v>
      </c>
    </row>
    <row r="284" spans="1:42" x14ac:dyDescent="0.2">
      <c r="A284" s="33" t="s">
        <v>104</v>
      </c>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row>
    <row r="285" spans="1:42" x14ac:dyDescent="0.2">
      <c r="A285" s="4">
        <v>1</v>
      </c>
      <c r="B285" s="247">
        <f t="shared" ref="B285:B294" si="126">SUM(C285:AP285)</f>
        <v>0</v>
      </c>
      <c r="C285" s="227">
        <f>LOOKUP(C274,$B$269:$AP$269,$B$270:$AP$270)/100*$B574</f>
        <v>0</v>
      </c>
      <c r="D285" s="227">
        <f t="shared" ref="D285:AP285" si="127">LOOKUP(D274,$B$269:$AP$269,$B$270:$AP$270)/100*$B574</f>
        <v>0</v>
      </c>
      <c r="E285" s="227">
        <f t="shared" si="127"/>
        <v>0</v>
      </c>
      <c r="F285" s="227">
        <f t="shared" si="127"/>
        <v>0</v>
      </c>
      <c r="G285" s="227">
        <f t="shared" si="127"/>
        <v>0</v>
      </c>
      <c r="H285" s="227">
        <f t="shared" si="127"/>
        <v>0</v>
      </c>
      <c r="I285" s="227">
        <f t="shared" si="127"/>
        <v>0</v>
      </c>
      <c r="J285" s="227">
        <f t="shared" si="127"/>
        <v>0</v>
      </c>
      <c r="K285" s="227">
        <f t="shared" si="127"/>
        <v>0</v>
      </c>
      <c r="L285" s="227">
        <f t="shared" si="127"/>
        <v>0</v>
      </c>
      <c r="M285" s="227">
        <f t="shared" si="127"/>
        <v>0</v>
      </c>
      <c r="N285" s="227">
        <f t="shared" si="127"/>
        <v>0</v>
      </c>
      <c r="O285" s="227">
        <f t="shared" si="127"/>
        <v>0</v>
      </c>
      <c r="P285" s="227">
        <f t="shared" si="127"/>
        <v>0</v>
      </c>
      <c r="Q285" s="227">
        <f t="shared" si="127"/>
        <v>0</v>
      </c>
      <c r="R285" s="227">
        <f t="shared" si="127"/>
        <v>0</v>
      </c>
      <c r="S285" s="227">
        <f t="shared" si="127"/>
        <v>0</v>
      </c>
      <c r="T285" s="227">
        <f t="shared" si="127"/>
        <v>0</v>
      </c>
      <c r="U285" s="227">
        <f t="shared" si="127"/>
        <v>0</v>
      </c>
      <c r="V285" s="227">
        <f t="shared" si="127"/>
        <v>0</v>
      </c>
      <c r="W285" s="227">
        <f t="shared" si="127"/>
        <v>0</v>
      </c>
      <c r="X285" s="227">
        <f t="shared" si="127"/>
        <v>0</v>
      </c>
      <c r="Y285" s="227">
        <f t="shared" si="127"/>
        <v>0</v>
      </c>
      <c r="Z285" s="227">
        <f t="shared" si="127"/>
        <v>0</v>
      </c>
      <c r="AA285" s="227">
        <f t="shared" si="127"/>
        <v>0</v>
      </c>
      <c r="AB285" s="227">
        <f t="shared" si="127"/>
        <v>0</v>
      </c>
      <c r="AC285" s="227">
        <f t="shared" si="127"/>
        <v>0</v>
      </c>
      <c r="AD285" s="227">
        <f t="shared" si="127"/>
        <v>0</v>
      </c>
      <c r="AE285" s="227">
        <f t="shared" si="127"/>
        <v>0</v>
      </c>
      <c r="AF285" s="227">
        <f t="shared" si="127"/>
        <v>0</v>
      </c>
      <c r="AG285" s="227">
        <f t="shared" si="127"/>
        <v>0</v>
      </c>
      <c r="AH285" s="227">
        <f t="shared" si="127"/>
        <v>0</v>
      </c>
      <c r="AI285" s="227">
        <f t="shared" si="127"/>
        <v>0</v>
      </c>
      <c r="AJ285" s="227">
        <f t="shared" si="127"/>
        <v>0</v>
      </c>
      <c r="AK285" s="227">
        <f t="shared" si="127"/>
        <v>0</v>
      </c>
      <c r="AL285" s="227">
        <f t="shared" si="127"/>
        <v>0</v>
      </c>
      <c r="AM285" s="227">
        <f t="shared" si="127"/>
        <v>0</v>
      </c>
      <c r="AN285" s="227">
        <f t="shared" si="127"/>
        <v>0</v>
      </c>
      <c r="AO285" s="227">
        <f t="shared" si="127"/>
        <v>0</v>
      </c>
      <c r="AP285" s="227">
        <f t="shared" si="127"/>
        <v>0</v>
      </c>
    </row>
    <row r="286" spans="1:42" x14ac:dyDescent="0.2">
      <c r="A286" s="4">
        <f>A285+1</f>
        <v>2</v>
      </c>
      <c r="B286" s="247">
        <f t="shared" si="126"/>
        <v>0</v>
      </c>
      <c r="C286" s="227">
        <f t="shared" ref="C286:AP286" si="128">LOOKUP(C275,$B$269:$AP$269,$B$270:$AP$270)/100*$B575</f>
        <v>0</v>
      </c>
      <c r="D286" s="227">
        <f t="shared" si="128"/>
        <v>0</v>
      </c>
      <c r="E286" s="227">
        <f t="shared" si="128"/>
        <v>0</v>
      </c>
      <c r="F286" s="227">
        <f t="shared" si="128"/>
        <v>0</v>
      </c>
      <c r="G286" s="227">
        <f t="shared" si="128"/>
        <v>0</v>
      </c>
      <c r="H286" s="227">
        <f t="shared" si="128"/>
        <v>0</v>
      </c>
      <c r="I286" s="227">
        <f t="shared" si="128"/>
        <v>0</v>
      </c>
      <c r="J286" s="227">
        <f t="shared" si="128"/>
        <v>0</v>
      </c>
      <c r="K286" s="227">
        <f t="shared" si="128"/>
        <v>0</v>
      </c>
      <c r="L286" s="227">
        <f t="shared" si="128"/>
        <v>0</v>
      </c>
      <c r="M286" s="227">
        <f t="shared" si="128"/>
        <v>0</v>
      </c>
      <c r="N286" s="227">
        <f t="shared" si="128"/>
        <v>0</v>
      </c>
      <c r="O286" s="227">
        <f t="shared" si="128"/>
        <v>0</v>
      </c>
      <c r="P286" s="227">
        <f t="shared" si="128"/>
        <v>0</v>
      </c>
      <c r="Q286" s="227">
        <f t="shared" si="128"/>
        <v>0</v>
      </c>
      <c r="R286" s="227">
        <f t="shared" si="128"/>
        <v>0</v>
      </c>
      <c r="S286" s="227">
        <f t="shared" si="128"/>
        <v>0</v>
      </c>
      <c r="T286" s="227">
        <f t="shared" si="128"/>
        <v>0</v>
      </c>
      <c r="U286" s="227">
        <f t="shared" si="128"/>
        <v>0</v>
      </c>
      <c r="V286" s="227">
        <f t="shared" si="128"/>
        <v>0</v>
      </c>
      <c r="W286" s="227">
        <f t="shared" si="128"/>
        <v>0</v>
      </c>
      <c r="X286" s="227">
        <f t="shared" si="128"/>
        <v>0</v>
      </c>
      <c r="Y286" s="227">
        <f t="shared" si="128"/>
        <v>0</v>
      </c>
      <c r="Z286" s="227">
        <f t="shared" si="128"/>
        <v>0</v>
      </c>
      <c r="AA286" s="227">
        <f t="shared" si="128"/>
        <v>0</v>
      </c>
      <c r="AB286" s="227">
        <f t="shared" si="128"/>
        <v>0</v>
      </c>
      <c r="AC286" s="227">
        <f t="shared" si="128"/>
        <v>0</v>
      </c>
      <c r="AD286" s="227">
        <f t="shared" si="128"/>
        <v>0</v>
      </c>
      <c r="AE286" s="227">
        <f t="shared" si="128"/>
        <v>0</v>
      </c>
      <c r="AF286" s="227">
        <f t="shared" si="128"/>
        <v>0</v>
      </c>
      <c r="AG286" s="227">
        <f t="shared" si="128"/>
        <v>0</v>
      </c>
      <c r="AH286" s="227">
        <f t="shared" si="128"/>
        <v>0</v>
      </c>
      <c r="AI286" s="227">
        <f t="shared" si="128"/>
        <v>0</v>
      </c>
      <c r="AJ286" s="227">
        <f t="shared" si="128"/>
        <v>0</v>
      </c>
      <c r="AK286" s="227">
        <f t="shared" si="128"/>
        <v>0</v>
      </c>
      <c r="AL286" s="227">
        <f t="shared" si="128"/>
        <v>0</v>
      </c>
      <c r="AM286" s="227">
        <f t="shared" si="128"/>
        <v>0</v>
      </c>
      <c r="AN286" s="227">
        <f t="shared" si="128"/>
        <v>0</v>
      </c>
      <c r="AO286" s="227">
        <f t="shared" si="128"/>
        <v>0</v>
      </c>
      <c r="AP286" s="227">
        <f t="shared" si="128"/>
        <v>0</v>
      </c>
    </row>
    <row r="287" spans="1:42" x14ac:dyDescent="0.2">
      <c r="A287" s="4">
        <f t="shared" ref="A287:A294" si="129">A286+1</f>
        <v>3</v>
      </c>
      <c r="B287" s="247">
        <f t="shared" si="126"/>
        <v>0</v>
      </c>
      <c r="C287" s="227">
        <f t="shared" ref="C287:AP287" si="130">LOOKUP(C276,$B$269:$AP$269,$B$270:$AP$270)/100*$B576</f>
        <v>0</v>
      </c>
      <c r="D287" s="227">
        <f t="shared" si="130"/>
        <v>0</v>
      </c>
      <c r="E287" s="227">
        <f t="shared" si="130"/>
        <v>0</v>
      </c>
      <c r="F287" s="227">
        <f t="shared" si="130"/>
        <v>0</v>
      </c>
      <c r="G287" s="227">
        <f t="shared" si="130"/>
        <v>0</v>
      </c>
      <c r="H287" s="227">
        <f t="shared" si="130"/>
        <v>0</v>
      </c>
      <c r="I287" s="227">
        <f t="shared" si="130"/>
        <v>0</v>
      </c>
      <c r="J287" s="227">
        <f t="shared" si="130"/>
        <v>0</v>
      </c>
      <c r="K287" s="227">
        <f t="shared" si="130"/>
        <v>0</v>
      </c>
      <c r="L287" s="227">
        <f t="shared" si="130"/>
        <v>0</v>
      </c>
      <c r="M287" s="227">
        <f t="shared" si="130"/>
        <v>0</v>
      </c>
      <c r="N287" s="227">
        <f t="shared" si="130"/>
        <v>0</v>
      </c>
      <c r="O287" s="227">
        <f t="shared" si="130"/>
        <v>0</v>
      </c>
      <c r="P287" s="227">
        <f t="shared" si="130"/>
        <v>0</v>
      </c>
      <c r="Q287" s="227">
        <f t="shared" si="130"/>
        <v>0</v>
      </c>
      <c r="R287" s="227">
        <f t="shared" si="130"/>
        <v>0</v>
      </c>
      <c r="S287" s="227">
        <f t="shared" si="130"/>
        <v>0</v>
      </c>
      <c r="T287" s="227">
        <f t="shared" si="130"/>
        <v>0</v>
      </c>
      <c r="U287" s="227">
        <f t="shared" si="130"/>
        <v>0</v>
      </c>
      <c r="V287" s="227">
        <f t="shared" si="130"/>
        <v>0</v>
      </c>
      <c r="W287" s="227">
        <f t="shared" si="130"/>
        <v>0</v>
      </c>
      <c r="X287" s="227">
        <f t="shared" si="130"/>
        <v>0</v>
      </c>
      <c r="Y287" s="227">
        <f t="shared" si="130"/>
        <v>0</v>
      </c>
      <c r="Z287" s="227">
        <f t="shared" si="130"/>
        <v>0</v>
      </c>
      <c r="AA287" s="227">
        <f t="shared" si="130"/>
        <v>0</v>
      </c>
      <c r="AB287" s="227">
        <f t="shared" si="130"/>
        <v>0</v>
      </c>
      <c r="AC287" s="227">
        <f t="shared" si="130"/>
        <v>0</v>
      </c>
      <c r="AD287" s="227">
        <f t="shared" si="130"/>
        <v>0</v>
      </c>
      <c r="AE287" s="227">
        <f t="shared" si="130"/>
        <v>0</v>
      </c>
      <c r="AF287" s="227">
        <f t="shared" si="130"/>
        <v>0</v>
      </c>
      <c r="AG287" s="227">
        <f t="shared" si="130"/>
        <v>0</v>
      </c>
      <c r="AH287" s="227">
        <f t="shared" si="130"/>
        <v>0</v>
      </c>
      <c r="AI287" s="227">
        <f t="shared" si="130"/>
        <v>0</v>
      </c>
      <c r="AJ287" s="227">
        <f t="shared" si="130"/>
        <v>0</v>
      </c>
      <c r="AK287" s="227">
        <f t="shared" si="130"/>
        <v>0</v>
      </c>
      <c r="AL287" s="227">
        <f t="shared" si="130"/>
        <v>0</v>
      </c>
      <c r="AM287" s="227">
        <f t="shared" si="130"/>
        <v>0</v>
      </c>
      <c r="AN287" s="227">
        <f t="shared" si="130"/>
        <v>0</v>
      </c>
      <c r="AO287" s="227">
        <f t="shared" si="130"/>
        <v>0</v>
      </c>
      <c r="AP287" s="227">
        <f t="shared" si="130"/>
        <v>0</v>
      </c>
    </row>
    <row r="288" spans="1:42" x14ac:dyDescent="0.2">
      <c r="A288" s="4">
        <f t="shared" si="129"/>
        <v>4</v>
      </c>
      <c r="B288" s="247">
        <f t="shared" si="126"/>
        <v>0</v>
      </c>
      <c r="C288" s="227">
        <f t="shared" ref="C288:AP288" si="131">LOOKUP(C277,$B$269:$AP$269,$B$270:$AP$270)/100*$B577</f>
        <v>0</v>
      </c>
      <c r="D288" s="227">
        <f t="shared" si="131"/>
        <v>0</v>
      </c>
      <c r="E288" s="227">
        <f t="shared" si="131"/>
        <v>0</v>
      </c>
      <c r="F288" s="227">
        <f t="shared" si="131"/>
        <v>0</v>
      </c>
      <c r="G288" s="227">
        <f t="shared" si="131"/>
        <v>0</v>
      </c>
      <c r="H288" s="227">
        <f t="shared" si="131"/>
        <v>0</v>
      </c>
      <c r="I288" s="227">
        <f t="shared" si="131"/>
        <v>0</v>
      </c>
      <c r="J288" s="227">
        <f t="shared" si="131"/>
        <v>0</v>
      </c>
      <c r="K288" s="227">
        <f t="shared" si="131"/>
        <v>0</v>
      </c>
      <c r="L288" s="227">
        <f t="shared" si="131"/>
        <v>0</v>
      </c>
      <c r="M288" s="227">
        <f t="shared" si="131"/>
        <v>0</v>
      </c>
      <c r="N288" s="227">
        <f t="shared" si="131"/>
        <v>0</v>
      </c>
      <c r="O288" s="227">
        <f t="shared" si="131"/>
        <v>0</v>
      </c>
      <c r="P288" s="227">
        <f t="shared" si="131"/>
        <v>0</v>
      </c>
      <c r="Q288" s="227">
        <f t="shared" si="131"/>
        <v>0</v>
      </c>
      <c r="R288" s="227">
        <f t="shared" si="131"/>
        <v>0</v>
      </c>
      <c r="S288" s="227">
        <f t="shared" si="131"/>
        <v>0</v>
      </c>
      <c r="T288" s="227">
        <f t="shared" si="131"/>
        <v>0</v>
      </c>
      <c r="U288" s="227">
        <f t="shared" si="131"/>
        <v>0</v>
      </c>
      <c r="V288" s="227">
        <f t="shared" si="131"/>
        <v>0</v>
      </c>
      <c r="W288" s="227">
        <f t="shared" si="131"/>
        <v>0</v>
      </c>
      <c r="X288" s="227">
        <f t="shared" si="131"/>
        <v>0</v>
      </c>
      <c r="Y288" s="227">
        <f t="shared" si="131"/>
        <v>0</v>
      </c>
      <c r="Z288" s="227">
        <f t="shared" si="131"/>
        <v>0</v>
      </c>
      <c r="AA288" s="227">
        <f t="shared" si="131"/>
        <v>0</v>
      </c>
      <c r="AB288" s="227">
        <f t="shared" si="131"/>
        <v>0</v>
      </c>
      <c r="AC288" s="227">
        <f t="shared" si="131"/>
        <v>0</v>
      </c>
      <c r="AD288" s="227">
        <f t="shared" si="131"/>
        <v>0</v>
      </c>
      <c r="AE288" s="227">
        <f t="shared" si="131"/>
        <v>0</v>
      </c>
      <c r="AF288" s="227">
        <f t="shared" si="131"/>
        <v>0</v>
      </c>
      <c r="AG288" s="227">
        <f t="shared" si="131"/>
        <v>0</v>
      </c>
      <c r="AH288" s="227">
        <f t="shared" si="131"/>
        <v>0</v>
      </c>
      <c r="AI288" s="227">
        <f t="shared" si="131"/>
        <v>0</v>
      </c>
      <c r="AJ288" s="227">
        <f t="shared" si="131"/>
        <v>0</v>
      </c>
      <c r="AK288" s="227">
        <f t="shared" si="131"/>
        <v>0</v>
      </c>
      <c r="AL288" s="227">
        <f t="shared" si="131"/>
        <v>0</v>
      </c>
      <c r="AM288" s="227">
        <f t="shared" si="131"/>
        <v>0</v>
      </c>
      <c r="AN288" s="227">
        <f t="shared" si="131"/>
        <v>0</v>
      </c>
      <c r="AO288" s="227">
        <f t="shared" si="131"/>
        <v>0</v>
      </c>
      <c r="AP288" s="227">
        <f t="shared" si="131"/>
        <v>0</v>
      </c>
    </row>
    <row r="289" spans="1:42" x14ac:dyDescent="0.2">
      <c r="A289" s="4">
        <f t="shared" si="129"/>
        <v>5</v>
      </c>
      <c r="B289" s="247">
        <f t="shared" si="126"/>
        <v>0</v>
      </c>
      <c r="C289" s="227">
        <f t="shared" ref="C289:AP289" si="132">LOOKUP(C278,$B$269:$AP$269,$B$270:$AP$270)/100*$B578</f>
        <v>0</v>
      </c>
      <c r="D289" s="227">
        <f t="shared" si="132"/>
        <v>0</v>
      </c>
      <c r="E289" s="227">
        <f t="shared" si="132"/>
        <v>0</v>
      </c>
      <c r="F289" s="227">
        <f t="shared" si="132"/>
        <v>0</v>
      </c>
      <c r="G289" s="227">
        <f t="shared" si="132"/>
        <v>0</v>
      </c>
      <c r="H289" s="227">
        <f t="shared" si="132"/>
        <v>0</v>
      </c>
      <c r="I289" s="227">
        <f t="shared" si="132"/>
        <v>0</v>
      </c>
      <c r="J289" s="227">
        <f t="shared" si="132"/>
        <v>0</v>
      </c>
      <c r="K289" s="227">
        <f t="shared" si="132"/>
        <v>0</v>
      </c>
      <c r="L289" s="227">
        <f t="shared" si="132"/>
        <v>0</v>
      </c>
      <c r="M289" s="227">
        <f t="shared" si="132"/>
        <v>0</v>
      </c>
      <c r="N289" s="227">
        <f t="shared" si="132"/>
        <v>0</v>
      </c>
      <c r="O289" s="227">
        <f t="shared" si="132"/>
        <v>0</v>
      </c>
      <c r="P289" s="227">
        <f t="shared" si="132"/>
        <v>0</v>
      </c>
      <c r="Q289" s="227">
        <f t="shared" si="132"/>
        <v>0</v>
      </c>
      <c r="R289" s="227">
        <f t="shared" si="132"/>
        <v>0</v>
      </c>
      <c r="S289" s="227">
        <f t="shared" si="132"/>
        <v>0</v>
      </c>
      <c r="T289" s="227">
        <f t="shared" si="132"/>
        <v>0</v>
      </c>
      <c r="U289" s="227">
        <f t="shared" si="132"/>
        <v>0</v>
      </c>
      <c r="V289" s="227">
        <f t="shared" si="132"/>
        <v>0</v>
      </c>
      <c r="W289" s="227">
        <f t="shared" si="132"/>
        <v>0</v>
      </c>
      <c r="X289" s="227">
        <f t="shared" si="132"/>
        <v>0</v>
      </c>
      <c r="Y289" s="227">
        <f t="shared" si="132"/>
        <v>0</v>
      </c>
      <c r="Z289" s="227">
        <f t="shared" si="132"/>
        <v>0</v>
      </c>
      <c r="AA289" s="227">
        <f t="shared" si="132"/>
        <v>0</v>
      </c>
      <c r="AB289" s="227">
        <f t="shared" si="132"/>
        <v>0</v>
      </c>
      <c r="AC289" s="227">
        <f t="shared" si="132"/>
        <v>0</v>
      </c>
      <c r="AD289" s="227">
        <f t="shared" si="132"/>
        <v>0</v>
      </c>
      <c r="AE289" s="227">
        <f t="shared" si="132"/>
        <v>0</v>
      </c>
      <c r="AF289" s="227">
        <f t="shared" si="132"/>
        <v>0</v>
      </c>
      <c r="AG289" s="227">
        <f t="shared" si="132"/>
        <v>0</v>
      </c>
      <c r="AH289" s="227">
        <f t="shared" si="132"/>
        <v>0</v>
      </c>
      <c r="AI289" s="227">
        <f t="shared" si="132"/>
        <v>0</v>
      </c>
      <c r="AJ289" s="227">
        <f t="shared" si="132"/>
        <v>0</v>
      </c>
      <c r="AK289" s="227">
        <f t="shared" si="132"/>
        <v>0</v>
      </c>
      <c r="AL289" s="227">
        <f t="shared" si="132"/>
        <v>0</v>
      </c>
      <c r="AM289" s="227">
        <f t="shared" si="132"/>
        <v>0</v>
      </c>
      <c r="AN289" s="227">
        <f t="shared" si="132"/>
        <v>0</v>
      </c>
      <c r="AO289" s="227">
        <f t="shared" si="132"/>
        <v>0</v>
      </c>
      <c r="AP289" s="227">
        <f t="shared" si="132"/>
        <v>0</v>
      </c>
    </row>
    <row r="290" spans="1:42" x14ac:dyDescent="0.2">
      <c r="A290" s="17">
        <f t="shared" si="129"/>
        <v>6</v>
      </c>
      <c r="B290" s="247">
        <f t="shared" si="126"/>
        <v>0</v>
      </c>
      <c r="C290" s="227">
        <f t="shared" ref="C290:AP290" si="133">LOOKUP(C279,$B$269:$AP$269,$B$270:$AP$270)/100*$B579</f>
        <v>0</v>
      </c>
      <c r="D290" s="227">
        <f t="shared" si="133"/>
        <v>0</v>
      </c>
      <c r="E290" s="227">
        <f t="shared" si="133"/>
        <v>0</v>
      </c>
      <c r="F290" s="227">
        <f t="shared" si="133"/>
        <v>0</v>
      </c>
      <c r="G290" s="227">
        <f t="shared" si="133"/>
        <v>0</v>
      </c>
      <c r="H290" s="227">
        <f t="shared" si="133"/>
        <v>0</v>
      </c>
      <c r="I290" s="227">
        <f t="shared" si="133"/>
        <v>0</v>
      </c>
      <c r="J290" s="227">
        <f t="shared" si="133"/>
        <v>0</v>
      </c>
      <c r="K290" s="227">
        <f t="shared" si="133"/>
        <v>0</v>
      </c>
      <c r="L290" s="227">
        <f t="shared" si="133"/>
        <v>0</v>
      </c>
      <c r="M290" s="227">
        <f t="shared" si="133"/>
        <v>0</v>
      </c>
      <c r="N290" s="227">
        <f t="shared" si="133"/>
        <v>0</v>
      </c>
      <c r="O290" s="227">
        <f t="shared" si="133"/>
        <v>0</v>
      </c>
      <c r="P290" s="227">
        <f t="shared" si="133"/>
        <v>0</v>
      </c>
      <c r="Q290" s="227">
        <f t="shared" si="133"/>
        <v>0</v>
      </c>
      <c r="R290" s="227">
        <f t="shared" si="133"/>
        <v>0</v>
      </c>
      <c r="S290" s="227">
        <f t="shared" si="133"/>
        <v>0</v>
      </c>
      <c r="T290" s="227">
        <f t="shared" si="133"/>
        <v>0</v>
      </c>
      <c r="U290" s="227">
        <f t="shared" si="133"/>
        <v>0</v>
      </c>
      <c r="V290" s="227">
        <f t="shared" si="133"/>
        <v>0</v>
      </c>
      <c r="W290" s="227">
        <f t="shared" si="133"/>
        <v>0</v>
      </c>
      <c r="X290" s="227">
        <f t="shared" si="133"/>
        <v>0</v>
      </c>
      <c r="Y290" s="227">
        <f t="shared" si="133"/>
        <v>0</v>
      </c>
      <c r="Z290" s="227">
        <f t="shared" si="133"/>
        <v>0</v>
      </c>
      <c r="AA290" s="227">
        <f t="shared" si="133"/>
        <v>0</v>
      </c>
      <c r="AB290" s="227">
        <f t="shared" si="133"/>
        <v>0</v>
      </c>
      <c r="AC290" s="227">
        <f t="shared" si="133"/>
        <v>0</v>
      </c>
      <c r="AD290" s="227">
        <f t="shared" si="133"/>
        <v>0</v>
      </c>
      <c r="AE290" s="227">
        <f t="shared" si="133"/>
        <v>0</v>
      </c>
      <c r="AF290" s="227">
        <f t="shared" si="133"/>
        <v>0</v>
      </c>
      <c r="AG290" s="227">
        <f t="shared" si="133"/>
        <v>0</v>
      </c>
      <c r="AH290" s="227">
        <f t="shared" si="133"/>
        <v>0</v>
      </c>
      <c r="AI290" s="227">
        <f t="shared" si="133"/>
        <v>0</v>
      </c>
      <c r="AJ290" s="227">
        <f t="shared" si="133"/>
        <v>0</v>
      </c>
      <c r="AK290" s="227">
        <f t="shared" si="133"/>
        <v>0</v>
      </c>
      <c r="AL290" s="227">
        <f t="shared" si="133"/>
        <v>0</v>
      </c>
      <c r="AM290" s="227">
        <f t="shared" si="133"/>
        <v>0</v>
      </c>
      <c r="AN290" s="227">
        <f t="shared" si="133"/>
        <v>0</v>
      </c>
      <c r="AO290" s="227">
        <f t="shared" si="133"/>
        <v>0</v>
      </c>
      <c r="AP290" s="227">
        <f t="shared" si="133"/>
        <v>0</v>
      </c>
    </row>
    <row r="291" spans="1:42" x14ac:dyDescent="0.2">
      <c r="A291" s="17">
        <f t="shared" si="129"/>
        <v>7</v>
      </c>
      <c r="B291" s="247">
        <f t="shared" si="126"/>
        <v>0</v>
      </c>
      <c r="C291" s="227">
        <f t="shared" ref="C291:AP291" si="134">LOOKUP(C280,$B$269:$AP$269,$B$270:$AP$270)/100*$B580</f>
        <v>0</v>
      </c>
      <c r="D291" s="227">
        <f t="shared" si="134"/>
        <v>0</v>
      </c>
      <c r="E291" s="227">
        <f t="shared" si="134"/>
        <v>0</v>
      </c>
      <c r="F291" s="227">
        <f t="shared" si="134"/>
        <v>0</v>
      </c>
      <c r="G291" s="227">
        <f t="shared" si="134"/>
        <v>0</v>
      </c>
      <c r="H291" s="227">
        <f t="shared" si="134"/>
        <v>0</v>
      </c>
      <c r="I291" s="227">
        <f t="shared" si="134"/>
        <v>0</v>
      </c>
      <c r="J291" s="227">
        <f t="shared" si="134"/>
        <v>0</v>
      </c>
      <c r="K291" s="227">
        <f t="shared" si="134"/>
        <v>0</v>
      </c>
      <c r="L291" s="227">
        <f t="shared" si="134"/>
        <v>0</v>
      </c>
      <c r="M291" s="227">
        <f t="shared" si="134"/>
        <v>0</v>
      </c>
      <c r="N291" s="227">
        <f t="shared" si="134"/>
        <v>0</v>
      </c>
      <c r="O291" s="227">
        <f t="shared" si="134"/>
        <v>0</v>
      </c>
      <c r="P291" s="227">
        <f t="shared" si="134"/>
        <v>0</v>
      </c>
      <c r="Q291" s="227">
        <f t="shared" si="134"/>
        <v>0</v>
      </c>
      <c r="R291" s="227">
        <f t="shared" si="134"/>
        <v>0</v>
      </c>
      <c r="S291" s="227">
        <f t="shared" si="134"/>
        <v>0</v>
      </c>
      <c r="T291" s="227">
        <f t="shared" si="134"/>
        <v>0</v>
      </c>
      <c r="U291" s="227">
        <f t="shared" si="134"/>
        <v>0</v>
      </c>
      <c r="V291" s="227">
        <f t="shared" si="134"/>
        <v>0</v>
      </c>
      <c r="W291" s="227">
        <f t="shared" si="134"/>
        <v>0</v>
      </c>
      <c r="X291" s="227">
        <f t="shared" si="134"/>
        <v>0</v>
      </c>
      <c r="Y291" s="227">
        <f t="shared" si="134"/>
        <v>0</v>
      </c>
      <c r="Z291" s="227">
        <f t="shared" si="134"/>
        <v>0</v>
      </c>
      <c r="AA291" s="227">
        <f t="shared" si="134"/>
        <v>0</v>
      </c>
      <c r="AB291" s="227">
        <f t="shared" si="134"/>
        <v>0</v>
      </c>
      <c r="AC291" s="227">
        <f t="shared" si="134"/>
        <v>0</v>
      </c>
      <c r="AD291" s="227">
        <f t="shared" si="134"/>
        <v>0</v>
      </c>
      <c r="AE291" s="227">
        <f t="shared" si="134"/>
        <v>0</v>
      </c>
      <c r="AF291" s="227">
        <f t="shared" si="134"/>
        <v>0</v>
      </c>
      <c r="AG291" s="227">
        <f t="shared" si="134"/>
        <v>0</v>
      </c>
      <c r="AH291" s="227">
        <f t="shared" si="134"/>
        <v>0</v>
      </c>
      <c r="AI291" s="227">
        <f t="shared" si="134"/>
        <v>0</v>
      </c>
      <c r="AJ291" s="227">
        <f t="shared" si="134"/>
        <v>0</v>
      </c>
      <c r="AK291" s="227">
        <f t="shared" si="134"/>
        <v>0</v>
      </c>
      <c r="AL291" s="227">
        <f t="shared" si="134"/>
        <v>0</v>
      </c>
      <c r="AM291" s="227">
        <f t="shared" si="134"/>
        <v>0</v>
      </c>
      <c r="AN291" s="227">
        <f t="shared" si="134"/>
        <v>0</v>
      </c>
      <c r="AO291" s="227">
        <f t="shared" si="134"/>
        <v>0</v>
      </c>
      <c r="AP291" s="227">
        <f t="shared" si="134"/>
        <v>0</v>
      </c>
    </row>
    <row r="292" spans="1:42" x14ac:dyDescent="0.2">
      <c r="A292" s="17">
        <f t="shared" si="129"/>
        <v>8</v>
      </c>
      <c r="B292" s="247">
        <f t="shared" si="126"/>
        <v>0</v>
      </c>
      <c r="C292" s="227">
        <f t="shared" ref="C292:AP292" si="135">LOOKUP(C281,$B$269:$AP$269,$B$270:$AP$270)/100*$B581</f>
        <v>0</v>
      </c>
      <c r="D292" s="227">
        <f t="shared" si="135"/>
        <v>0</v>
      </c>
      <c r="E292" s="227">
        <f t="shared" si="135"/>
        <v>0</v>
      </c>
      <c r="F292" s="227">
        <f t="shared" si="135"/>
        <v>0</v>
      </c>
      <c r="G292" s="227">
        <f t="shared" si="135"/>
        <v>0</v>
      </c>
      <c r="H292" s="227">
        <f t="shared" si="135"/>
        <v>0</v>
      </c>
      <c r="I292" s="227">
        <f t="shared" si="135"/>
        <v>0</v>
      </c>
      <c r="J292" s="227">
        <f t="shared" si="135"/>
        <v>0</v>
      </c>
      <c r="K292" s="227">
        <f t="shared" si="135"/>
        <v>0</v>
      </c>
      <c r="L292" s="227">
        <f t="shared" si="135"/>
        <v>0</v>
      </c>
      <c r="M292" s="227">
        <f t="shared" si="135"/>
        <v>0</v>
      </c>
      <c r="N292" s="227">
        <f t="shared" si="135"/>
        <v>0</v>
      </c>
      <c r="O292" s="227">
        <f t="shared" si="135"/>
        <v>0</v>
      </c>
      <c r="P292" s="227">
        <f t="shared" si="135"/>
        <v>0</v>
      </c>
      <c r="Q292" s="227">
        <f t="shared" si="135"/>
        <v>0</v>
      </c>
      <c r="R292" s="227">
        <f t="shared" si="135"/>
        <v>0</v>
      </c>
      <c r="S292" s="227">
        <f t="shared" si="135"/>
        <v>0</v>
      </c>
      <c r="T292" s="227">
        <f t="shared" si="135"/>
        <v>0</v>
      </c>
      <c r="U292" s="227">
        <f t="shared" si="135"/>
        <v>0</v>
      </c>
      <c r="V292" s="227">
        <f t="shared" si="135"/>
        <v>0</v>
      </c>
      <c r="W292" s="227">
        <f t="shared" si="135"/>
        <v>0</v>
      </c>
      <c r="X292" s="227">
        <f t="shared" si="135"/>
        <v>0</v>
      </c>
      <c r="Y292" s="227">
        <f t="shared" si="135"/>
        <v>0</v>
      </c>
      <c r="Z292" s="227">
        <f t="shared" si="135"/>
        <v>0</v>
      </c>
      <c r="AA292" s="227">
        <f t="shared" si="135"/>
        <v>0</v>
      </c>
      <c r="AB292" s="227">
        <f t="shared" si="135"/>
        <v>0</v>
      </c>
      <c r="AC292" s="227">
        <f t="shared" si="135"/>
        <v>0</v>
      </c>
      <c r="AD292" s="227">
        <f t="shared" si="135"/>
        <v>0</v>
      </c>
      <c r="AE292" s="227">
        <f t="shared" si="135"/>
        <v>0</v>
      </c>
      <c r="AF292" s="227">
        <f t="shared" si="135"/>
        <v>0</v>
      </c>
      <c r="AG292" s="227">
        <f t="shared" si="135"/>
        <v>0</v>
      </c>
      <c r="AH292" s="227">
        <f t="shared" si="135"/>
        <v>0</v>
      </c>
      <c r="AI292" s="227">
        <f t="shared" si="135"/>
        <v>0</v>
      </c>
      <c r="AJ292" s="227">
        <f t="shared" si="135"/>
        <v>0</v>
      </c>
      <c r="AK292" s="227">
        <f t="shared" si="135"/>
        <v>0</v>
      </c>
      <c r="AL292" s="227">
        <f t="shared" si="135"/>
        <v>0</v>
      </c>
      <c r="AM292" s="227">
        <f t="shared" si="135"/>
        <v>0</v>
      </c>
      <c r="AN292" s="227">
        <f t="shared" si="135"/>
        <v>0</v>
      </c>
      <c r="AO292" s="227">
        <f t="shared" si="135"/>
        <v>0</v>
      </c>
      <c r="AP292" s="227">
        <f t="shared" si="135"/>
        <v>0</v>
      </c>
    </row>
    <row r="293" spans="1:42" x14ac:dyDescent="0.2">
      <c r="A293" s="17">
        <f>A292+1</f>
        <v>9</v>
      </c>
      <c r="B293" s="247">
        <f t="shared" si="126"/>
        <v>0</v>
      </c>
      <c r="C293" s="227">
        <f t="shared" ref="C293:AP293" si="136">LOOKUP(C282,$B$269:$AP$269,$B$270:$AP$270)/100*$B582</f>
        <v>0</v>
      </c>
      <c r="D293" s="227">
        <f t="shared" si="136"/>
        <v>0</v>
      </c>
      <c r="E293" s="227">
        <f t="shared" si="136"/>
        <v>0</v>
      </c>
      <c r="F293" s="227">
        <f t="shared" si="136"/>
        <v>0</v>
      </c>
      <c r="G293" s="227">
        <f t="shared" si="136"/>
        <v>0</v>
      </c>
      <c r="H293" s="227">
        <f t="shared" si="136"/>
        <v>0</v>
      </c>
      <c r="I293" s="227">
        <f t="shared" si="136"/>
        <v>0</v>
      </c>
      <c r="J293" s="227">
        <f t="shared" si="136"/>
        <v>0</v>
      </c>
      <c r="K293" s="227">
        <f t="shared" si="136"/>
        <v>0</v>
      </c>
      <c r="L293" s="227">
        <f t="shared" si="136"/>
        <v>0</v>
      </c>
      <c r="M293" s="227">
        <f t="shared" si="136"/>
        <v>0</v>
      </c>
      <c r="N293" s="227">
        <f t="shared" si="136"/>
        <v>0</v>
      </c>
      <c r="O293" s="227">
        <f t="shared" si="136"/>
        <v>0</v>
      </c>
      <c r="P293" s="227">
        <f t="shared" si="136"/>
        <v>0</v>
      </c>
      <c r="Q293" s="227">
        <f t="shared" si="136"/>
        <v>0</v>
      </c>
      <c r="R293" s="227">
        <f t="shared" si="136"/>
        <v>0</v>
      </c>
      <c r="S293" s="227">
        <f t="shared" si="136"/>
        <v>0</v>
      </c>
      <c r="T293" s="227">
        <f t="shared" si="136"/>
        <v>0</v>
      </c>
      <c r="U293" s="227">
        <f t="shared" si="136"/>
        <v>0</v>
      </c>
      <c r="V293" s="227">
        <f t="shared" si="136"/>
        <v>0</v>
      </c>
      <c r="W293" s="227">
        <f t="shared" si="136"/>
        <v>0</v>
      </c>
      <c r="X293" s="227">
        <f t="shared" si="136"/>
        <v>0</v>
      </c>
      <c r="Y293" s="227">
        <f t="shared" si="136"/>
        <v>0</v>
      </c>
      <c r="Z293" s="227">
        <f t="shared" si="136"/>
        <v>0</v>
      </c>
      <c r="AA293" s="227">
        <f t="shared" si="136"/>
        <v>0</v>
      </c>
      <c r="AB293" s="227">
        <f t="shared" si="136"/>
        <v>0</v>
      </c>
      <c r="AC293" s="227">
        <f t="shared" si="136"/>
        <v>0</v>
      </c>
      <c r="AD293" s="227">
        <f t="shared" si="136"/>
        <v>0</v>
      </c>
      <c r="AE293" s="227">
        <f t="shared" si="136"/>
        <v>0</v>
      </c>
      <c r="AF293" s="227">
        <f t="shared" si="136"/>
        <v>0</v>
      </c>
      <c r="AG293" s="227">
        <f t="shared" si="136"/>
        <v>0</v>
      </c>
      <c r="AH293" s="227">
        <f t="shared" si="136"/>
        <v>0</v>
      </c>
      <c r="AI293" s="227">
        <f t="shared" si="136"/>
        <v>0</v>
      </c>
      <c r="AJ293" s="227">
        <f t="shared" si="136"/>
        <v>0</v>
      </c>
      <c r="AK293" s="227">
        <f t="shared" si="136"/>
        <v>0</v>
      </c>
      <c r="AL293" s="227">
        <f t="shared" si="136"/>
        <v>0</v>
      </c>
      <c r="AM293" s="227">
        <f t="shared" si="136"/>
        <v>0</v>
      </c>
      <c r="AN293" s="227">
        <f t="shared" si="136"/>
        <v>0</v>
      </c>
      <c r="AO293" s="227">
        <f t="shared" si="136"/>
        <v>0</v>
      </c>
      <c r="AP293" s="227">
        <f t="shared" si="136"/>
        <v>0</v>
      </c>
    </row>
    <row r="294" spans="1:42" x14ac:dyDescent="0.2">
      <c r="A294" s="17">
        <f t="shared" si="129"/>
        <v>10</v>
      </c>
      <c r="B294" s="247">
        <f t="shared" si="126"/>
        <v>0</v>
      </c>
      <c r="C294" s="227">
        <f t="shared" ref="C294:AP294" si="137">LOOKUP(C283,$B$269:$AP$269,$B$270:$AP$270)/100*$B583</f>
        <v>0</v>
      </c>
      <c r="D294" s="227">
        <f t="shared" si="137"/>
        <v>0</v>
      </c>
      <c r="E294" s="227">
        <f t="shared" si="137"/>
        <v>0</v>
      </c>
      <c r="F294" s="227">
        <f t="shared" si="137"/>
        <v>0</v>
      </c>
      <c r="G294" s="227">
        <f t="shared" si="137"/>
        <v>0</v>
      </c>
      <c r="H294" s="227">
        <f t="shared" si="137"/>
        <v>0</v>
      </c>
      <c r="I294" s="227">
        <f t="shared" si="137"/>
        <v>0</v>
      </c>
      <c r="J294" s="227">
        <f t="shared" si="137"/>
        <v>0</v>
      </c>
      <c r="K294" s="227">
        <f t="shared" si="137"/>
        <v>0</v>
      </c>
      <c r="L294" s="227">
        <f t="shared" si="137"/>
        <v>0</v>
      </c>
      <c r="M294" s="227">
        <f t="shared" si="137"/>
        <v>0</v>
      </c>
      <c r="N294" s="227">
        <f t="shared" si="137"/>
        <v>0</v>
      </c>
      <c r="O294" s="227">
        <f t="shared" si="137"/>
        <v>0</v>
      </c>
      <c r="P294" s="227">
        <f t="shared" si="137"/>
        <v>0</v>
      </c>
      <c r="Q294" s="227">
        <f t="shared" si="137"/>
        <v>0</v>
      </c>
      <c r="R294" s="227">
        <f t="shared" si="137"/>
        <v>0</v>
      </c>
      <c r="S294" s="227">
        <f t="shared" si="137"/>
        <v>0</v>
      </c>
      <c r="T294" s="227">
        <f t="shared" si="137"/>
        <v>0</v>
      </c>
      <c r="U294" s="227">
        <f t="shared" si="137"/>
        <v>0</v>
      </c>
      <c r="V294" s="227">
        <f t="shared" si="137"/>
        <v>0</v>
      </c>
      <c r="W294" s="227">
        <f t="shared" si="137"/>
        <v>0</v>
      </c>
      <c r="X294" s="227">
        <f t="shared" si="137"/>
        <v>0</v>
      </c>
      <c r="Y294" s="227">
        <f t="shared" si="137"/>
        <v>0</v>
      </c>
      <c r="Z294" s="227">
        <f t="shared" si="137"/>
        <v>0</v>
      </c>
      <c r="AA294" s="227">
        <f t="shared" si="137"/>
        <v>0</v>
      </c>
      <c r="AB294" s="227">
        <f t="shared" si="137"/>
        <v>0</v>
      </c>
      <c r="AC294" s="227">
        <f t="shared" si="137"/>
        <v>0</v>
      </c>
      <c r="AD294" s="227">
        <f t="shared" si="137"/>
        <v>0</v>
      </c>
      <c r="AE294" s="227">
        <f t="shared" si="137"/>
        <v>0</v>
      </c>
      <c r="AF294" s="227">
        <f t="shared" si="137"/>
        <v>0</v>
      </c>
      <c r="AG294" s="227">
        <f t="shared" si="137"/>
        <v>0</v>
      </c>
      <c r="AH294" s="227">
        <f t="shared" si="137"/>
        <v>0</v>
      </c>
      <c r="AI294" s="227">
        <f t="shared" si="137"/>
        <v>0</v>
      </c>
      <c r="AJ294" s="227">
        <f t="shared" si="137"/>
        <v>0</v>
      </c>
      <c r="AK294" s="227">
        <f t="shared" si="137"/>
        <v>0</v>
      </c>
      <c r="AL294" s="227">
        <f t="shared" si="137"/>
        <v>0</v>
      </c>
      <c r="AM294" s="227">
        <f t="shared" si="137"/>
        <v>0</v>
      </c>
      <c r="AN294" s="227">
        <f t="shared" si="137"/>
        <v>0</v>
      </c>
      <c r="AO294" s="227">
        <f t="shared" si="137"/>
        <v>0</v>
      </c>
      <c r="AP294" s="227">
        <f t="shared" si="137"/>
        <v>0</v>
      </c>
    </row>
    <row r="295" spans="1:42" s="17" customFormat="1" ht="12" customHeight="1" x14ac:dyDescent="0.2">
      <c r="A295" s="40" t="s">
        <v>15</v>
      </c>
      <c r="B295" s="228"/>
      <c r="C295" s="228">
        <f>SUM(C285:C294)</f>
        <v>0</v>
      </c>
      <c r="D295" s="228">
        <f t="shared" ref="D295:AP295" si="138">SUM(D285:D294)</f>
        <v>0</v>
      </c>
      <c r="E295" s="228">
        <f t="shared" si="138"/>
        <v>0</v>
      </c>
      <c r="F295" s="228">
        <f t="shared" si="138"/>
        <v>0</v>
      </c>
      <c r="G295" s="228">
        <f t="shared" si="138"/>
        <v>0</v>
      </c>
      <c r="H295" s="228">
        <f t="shared" si="138"/>
        <v>0</v>
      </c>
      <c r="I295" s="228">
        <f t="shared" si="138"/>
        <v>0</v>
      </c>
      <c r="J295" s="228">
        <f t="shared" si="138"/>
        <v>0</v>
      </c>
      <c r="K295" s="228">
        <f t="shared" si="138"/>
        <v>0</v>
      </c>
      <c r="L295" s="228">
        <f t="shared" si="138"/>
        <v>0</v>
      </c>
      <c r="M295" s="228">
        <f t="shared" si="138"/>
        <v>0</v>
      </c>
      <c r="N295" s="228">
        <f t="shared" si="138"/>
        <v>0</v>
      </c>
      <c r="O295" s="228">
        <f t="shared" si="138"/>
        <v>0</v>
      </c>
      <c r="P295" s="228">
        <f t="shared" si="138"/>
        <v>0</v>
      </c>
      <c r="Q295" s="228">
        <f t="shared" si="138"/>
        <v>0</v>
      </c>
      <c r="R295" s="228">
        <f t="shared" si="138"/>
        <v>0</v>
      </c>
      <c r="S295" s="228">
        <f t="shared" si="138"/>
        <v>0</v>
      </c>
      <c r="T295" s="228">
        <f t="shared" si="138"/>
        <v>0</v>
      </c>
      <c r="U295" s="228">
        <f t="shared" si="138"/>
        <v>0</v>
      </c>
      <c r="V295" s="228">
        <f t="shared" si="138"/>
        <v>0</v>
      </c>
      <c r="W295" s="228">
        <f t="shared" si="138"/>
        <v>0</v>
      </c>
      <c r="X295" s="228">
        <f t="shared" si="138"/>
        <v>0</v>
      </c>
      <c r="Y295" s="228">
        <f t="shared" si="138"/>
        <v>0</v>
      </c>
      <c r="Z295" s="228">
        <f t="shared" si="138"/>
        <v>0</v>
      </c>
      <c r="AA295" s="228">
        <f t="shared" si="138"/>
        <v>0</v>
      </c>
      <c r="AB295" s="228">
        <f t="shared" si="138"/>
        <v>0</v>
      </c>
      <c r="AC295" s="228">
        <f t="shared" si="138"/>
        <v>0</v>
      </c>
      <c r="AD295" s="228">
        <f t="shared" si="138"/>
        <v>0</v>
      </c>
      <c r="AE295" s="228">
        <f t="shared" si="138"/>
        <v>0</v>
      </c>
      <c r="AF295" s="228">
        <f t="shared" si="138"/>
        <v>0</v>
      </c>
      <c r="AG295" s="228">
        <f t="shared" si="138"/>
        <v>0</v>
      </c>
      <c r="AH295" s="228">
        <f t="shared" si="138"/>
        <v>0</v>
      </c>
      <c r="AI295" s="228">
        <f t="shared" si="138"/>
        <v>0</v>
      </c>
      <c r="AJ295" s="228">
        <f t="shared" si="138"/>
        <v>0</v>
      </c>
      <c r="AK295" s="228">
        <f t="shared" si="138"/>
        <v>0</v>
      </c>
      <c r="AL295" s="228">
        <f t="shared" si="138"/>
        <v>0</v>
      </c>
      <c r="AM295" s="228">
        <f t="shared" si="138"/>
        <v>0</v>
      </c>
      <c r="AN295" s="228">
        <f t="shared" si="138"/>
        <v>0</v>
      </c>
      <c r="AO295" s="228">
        <f t="shared" si="138"/>
        <v>0</v>
      </c>
      <c r="AP295" s="228">
        <f t="shared" si="138"/>
        <v>0</v>
      </c>
    </row>
    <row r="296" spans="1:42" x14ac:dyDescent="0.2">
      <c r="A296" s="33"/>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row>
    <row r="297" spans="1:42" x14ac:dyDescent="0.2">
      <c r="A297" s="31" t="s">
        <v>134</v>
      </c>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row>
    <row r="298" spans="1:42" x14ac:dyDescent="0.2">
      <c r="A298" s="33" t="s">
        <v>100</v>
      </c>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row>
    <row r="299" spans="1:42" x14ac:dyDescent="0.2">
      <c r="A299" s="17">
        <v>1</v>
      </c>
      <c r="B299" s="4">
        <v>0</v>
      </c>
      <c r="C299" s="227">
        <f>IF(C$2&lt;=analysis_period,IF(SUM($C606:C606)&gt;0,B299+1,0),0)</f>
        <v>0</v>
      </c>
      <c r="D299" s="227">
        <f>IF(D$2&lt;=analysis_period,IF(SUM($C606:D606)&gt;0,C299+1,0),0)</f>
        <v>0</v>
      </c>
      <c r="E299" s="227">
        <f>IF(E$2&lt;=analysis_period,IF(SUM($C606:E606)&gt;0,D299+1,0),0)</f>
        <v>0</v>
      </c>
      <c r="F299" s="227">
        <f>IF(F$2&lt;=analysis_period,IF(SUM($C606:F606)&gt;0,E299+1,0),0)</f>
        <v>0</v>
      </c>
      <c r="G299" s="227">
        <f>IF(G$2&lt;=analysis_period,IF(SUM($C606:G606)&gt;0,F299+1,0),0)</f>
        <v>0</v>
      </c>
      <c r="H299" s="227">
        <f>IF(H$2&lt;=analysis_period,IF(SUM($C606:H606)&gt;0,G299+1,0),0)</f>
        <v>0</v>
      </c>
      <c r="I299" s="227">
        <f>IF(I$2&lt;=analysis_period,IF(SUM($C606:I606)&gt;0,H299+1,0),0)</f>
        <v>0</v>
      </c>
      <c r="J299" s="227">
        <f>IF(J$2&lt;=analysis_period,IF(SUM($C606:J606)&gt;0,I299+1,0),0)</f>
        <v>0</v>
      </c>
      <c r="K299" s="227">
        <f>IF(K$2&lt;=analysis_period,IF(SUM($C606:K606)&gt;0,J299+1,0),0)</f>
        <v>0</v>
      </c>
      <c r="L299" s="227">
        <f>IF(L$2&lt;=analysis_period,IF(SUM($C606:L606)&gt;0,K299+1,0),0)</f>
        <v>0</v>
      </c>
      <c r="M299" s="227">
        <f>IF(M$2&lt;=analysis_period,IF(SUM($C606:M606)&gt;0,L299+1,0),0)</f>
        <v>0</v>
      </c>
      <c r="N299" s="227">
        <f>IF(N$2&lt;=analysis_period,IF(SUM($C606:N606)&gt;0,M299+1,0),0)</f>
        <v>0</v>
      </c>
      <c r="O299" s="227">
        <f>IF(O$2&lt;=analysis_period,IF(SUM($C606:O606)&gt;0,N299+1,0),0)</f>
        <v>0</v>
      </c>
      <c r="P299" s="227">
        <f>IF(P$2&lt;=analysis_period,IF(SUM($C606:P606)&gt;0,O299+1,0),0)</f>
        <v>0</v>
      </c>
      <c r="Q299" s="227">
        <f>IF(Q$2&lt;=analysis_period,IF(SUM($C606:Q606)&gt;0,P299+1,0),0)</f>
        <v>0</v>
      </c>
      <c r="R299" s="227">
        <f>IF(R$2&lt;=analysis_period,IF(SUM($C606:R606)&gt;0,Q299+1,0),0)</f>
        <v>0</v>
      </c>
      <c r="S299" s="227">
        <f>IF(S$2&lt;=analysis_period,IF(SUM($C606:S606)&gt;0,R299+1,0),0)</f>
        <v>0</v>
      </c>
      <c r="T299" s="227">
        <f>IF(T$2&lt;=analysis_period,IF(SUM($C606:T606)&gt;0,S299+1,0),0)</f>
        <v>0</v>
      </c>
      <c r="U299" s="227">
        <f>IF(U$2&lt;=analysis_period,IF(SUM($C606:U606)&gt;0,T299+1,0),0)</f>
        <v>0</v>
      </c>
      <c r="V299" s="227">
        <f>IF(V$2&lt;=analysis_period,IF(SUM($C606:V606)&gt;0,U299+1,0),0)</f>
        <v>0</v>
      </c>
      <c r="W299" s="227">
        <f>IF(W$2&lt;=analysis_period,IF(SUM($C606:W606)&gt;0,V299+1,0),0)</f>
        <v>0</v>
      </c>
      <c r="X299" s="227">
        <f>IF(X$2&lt;=analysis_period,IF(SUM($C606:X606)&gt;0,W299+1,0),0)</f>
        <v>0</v>
      </c>
      <c r="Y299" s="227">
        <f>IF(Y$2&lt;=analysis_period,IF(SUM($C606:Y606)&gt;0,X299+1,0),0)</f>
        <v>0</v>
      </c>
      <c r="Z299" s="227">
        <f>IF(Z$2&lt;=analysis_period,IF(SUM($C606:Z606)&gt;0,Y299+1,0),0)</f>
        <v>0</v>
      </c>
      <c r="AA299" s="227">
        <f>IF(AA$2&lt;=analysis_period,IF(SUM($C606:AA606)&gt;0,Z299+1,0),0)</f>
        <v>0</v>
      </c>
      <c r="AB299" s="227">
        <f>IF(AB$2&lt;=analysis_period,IF(SUM($C606:AB606)&gt;0,AA299+1,0),0)</f>
        <v>0</v>
      </c>
      <c r="AC299" s="227">
        <f>IF(AC$2&lt;=analysis_period,IF(SUM($C606:AC606)&gt;0,AB299+1,0),0)</f>
        <v>0</v>
      </c>
      <c r="AD299" s="227">
        <f>IF(AD$2&lt;=analysis_period,IF(SUM($C606:AD606)&gt;0,AC299+1,0),0)</f>
        <v>0</v>
      </c>
      <c r="AE299" s="227">
        <f>IF(AE$2&lt;=analysis_period,IF(SUM($C606:AE606)&gt;0,AD299+1,0),0)</f>
        <v>0</v>
      </c>
      <c r="AF299" s="227">
        <f>IF(AF$2&lt;=analysis_period,IF(SUM($C606:AF606)&gt;0,AE299+1,0),0)</f>
        <v>0</v>
      </c>
      <c r="AG299" s="227">
        <f>IF(AG$2&lt;=analysis_period,IF(SUM($C606:AG606)&gt;0,AF299+1,0),0)</f>
        <v>0</v>
      </c>
      <c r="AH299" s="227">
        <f>IF(AH$2&lt;=analysis_period,IF(SUM($C606:AH606)&gt;0,AG299+1,0),0)</f>
        <v>0</v>
      </c>
      <c r="AI299" s="227">
        <f>IF(AI$2&lt;=analysis_period,IF(SUM($C606:AI606)&gt;0,AH299+1,0),0)</f>
        <v>0</v>
      </c>
      <c r="AJ299" s="227">
        <f>IF(AJ$2&lt;=analysis_period,IF(SUM($C606:AJ606)&gt;0,AI299+1,0),0)</f>
        <v>0</v>
      </c>
      <c r="AK299" s="227">
        <f>IF(AK$2&lt;=analysis_period,IF(SUM($C606:AK606)&gt;0,AJ299+1,0),0)</f>
        <v>0</v>
      </c>
      <c r="AL299" s="227">
        <f>IF(AL$2&lt;=analysis_period,IF(SUM($C606:AL606)&gt;0,AK299+1,0),0)</f>
        <v>0</v>
      </c>
      <c r="AM299" s="227">
        <f>IF(AM$2&lt;=analysis_period,IF(SUM($C606:AM606)&gt;0,AL299+1,0),0)</f>
        <v>0</v>
      </c>
      <c r="AN299" s="227">
        <f>IF(AN$2&lt;=analysis_period,IF(SUM($C606:AN606)&gt;0,AM299+1,0),0)</f>
        <v>0</v>
      </c>
      <c r="AO299" s="227">
        <f>IF(AO$2&lt;=analysis_period,IF(SUM($C606:AO606)&gt;0,AN299+1,0),0)</f>
        <v>0</v>
      </c>
      <c r="AP299" s="227">
        <f>IF(AP$2&lt;=analysis_period,IF(SUM($C606:AP606)&gt;0,AO299+1,0),0)</f>
        <v>0</v>
      </c>
    </row>
    <row r="300" spans="1:42" x14ac:dyDescent="0.2">
      <c r="A300" s="17">
        <f>A299+1</f>
        <v>2</v>
      </c>
      <c r="B300" s="4">
        <v>0</v>
      </c>
      <c r="C300" s="227">
        <f>IF(C$2&lt;=analysis_period,IF(SUM($C607:C607)&gt;0,B300+1,0),0)</f>
        <v>0</v>
      </c>
      <c r="D300" s="227">
        <f>IF(D$2&lt;=analysis_period,IF(SUM($C607:D607)&gt;0,C300+1,0),0)</f>
        <v>0</v>
      </c>
      <c r="E300" s="227">
        <f>IF(E$2&lt;=analysis_period,IF(SUM($C607:E607)&gt;0,D300+1,0),0)</f>
        <v>0</v>
      </c>
      <c r="F300" s="227">
        <f>IF(F$2&lt;=analysis_period,IF(SUM($C607:F607)&gt;0,E300+1,0),0)</f>
        <v>0</v>
      </c>
      <c r="G300" s="227">
        <f>IF(G$2&lt;=analysis_period,IF(SUM($C607:G607)&gt;0,F300+1,0),0)</f>
        <v>0</v>
      </c>
      <c r="H300" s="227">
        <f>IF(H$2&lt;=analysis_period,IF(SUM($C607:H607)&gt;0,G300+1,0),0)</f>
        <v>0</v>
      </c>
      <c r="I300" s="227">
        <f>IF(I$2&lt;=analysis_period,IF(SUM($C607:I607)&gt;0,H300+1,0),0)</f>
        <v>0</v>
      </c>
      <c r="J300" s="227">
        <f>IF(J$2&lt;=analysis_period,IF(SUM($C607:J607)&gt;0,I300+1,0),0)</f>
        <v>0</v>
      </c>
      <c r="K300" s="227">
        <f>IF(K$2&lt;=analysis_period,IF(SUM($C607:K607)&gt;0,J300+1,0),0)</f>
        <v>0</v>
      </c>
      <c r="L300" s="227">
        <f>IF(L$2&lt;=analysis_period,IF(SUM($C607:L607)&gt;0,K300+1,0),0)</f>
        <v>0</v>
      </c>
      <c r="M300" s="227">
        <f>IF(M$2&lt;=analysis_period,IF(SUM($C607:M607)&gt;0,L300+1,0),0)</f>
        <v>0</v>
      </c>
      <c r="N300" s="227">
        <f>IF(N$2&lt;=analysis_period,IF(SUM($C607:N607)&gt;0,M300+1,0),0)</f>
        <v>0</v>
      </c>
      <c r="O300" s="227">
        <f>IF(O$2&lt;=analysis_period,IF(SUM($C607:O607)&gt;0,N300+1,0),0)</f>
        <v>0</v>
      </c>
      <c r="P300" s="227">
        <f>IF(P$2&lt;=analysis_period,IF(SUM($C607:P607)&gt;0,O300+1,0),0)</f>
        <v>0</v>
      </c>
      <c r="Q300" s="227">
        <f>IF(Q$2&lt;=analysis_period,IF(SUM($C607:Q607)&gt;0,P300+1,0),0)</f>
        <v>0</v>
      </c>
      <c r="R300" s="227">
        <f>IF(R$2&lt;=analysis_period,IF(SUM($C607:R607)&gt;0,Q300+1,0),0)</f>
        <v>0</v>
      </c>
      <c r="S300" s="227">
        <f>IF(S$2&lt;=analysis_period,IF(SUM($C607:S607)&gt;0,R300+1,0),0)</f>
        <v>0</v>
      </c>
      <c r="T300" s="227">
        <f>IF(T$2&lt;=analysis_period,IF(SUM($C607:T607)&gt;0,S300+1,0),0)</f>
        <v>0</v>
      </c>
      <c r="U300" s="227">
        <f>IF(U$2&lt;=analysis_period,IF(SUM($C607:U607)&gt;0,T300+1,0),0)</f>
        <v>0</v>
      </c>
      <c r="V300" s="227">
        <f>IF(V$2&lt;=analysis_period,IF(SUM($C607:V607)&gt;0,U300+1,0),0)</f>
        <v>0</v>
      </c>
      <c r="W300" s="227">
        <f>IF(W$2&lt;=analysis_period,IF(SUM($C607:W607)&gt;0,V300+1,0),0)</f>
        <v>0</v>
      </c>
      <c r="X300" s="227">
        <f>IF(X$2&lt;=analysis_period,IF(SUM($C607:X607)&gt;0,W300+1,0),0)</f>
        <v>0</v>
      </c>
      <c r="Y300" s="227">
        <f>IF(Y$2&lt;=analysis_period,IF(SUM($C607:Y607)&gt;0,X300+1,0),0)</f>
        <v>0</v>
      </c>
      <c r="Z300" s="227">
        <f>IF(Z$2&lt;=analysis_period,IF(SUM($C607:Z607)&gt;0,Y300+1,0),0)</f>
        <v>0</v>
      </c>
      <c r="AA300" s="227">
        <f>IF(AA$2&lt;=analysis_period,IF(SUM($C607:AA607)&gt;0,Z300+1,0),0)</f>
        <v>0</v>
      </c>
      <c r="AB300" s="227">
        <f>IF(AB$2&lt;=analysis_period,IF(SUM($C607:AB607)&gt;0,AA300+1,0),0)</f>
        <v>0</v>
      </c>
      <c r="AC300" s="227">
        <f>IF(AC$2&lt;=analysis_period,IF(SUM($C607:AC607)&gt;0,AB300+1,0),0)</f>
        <v>0</v>
      </c>
      <c r="AD300" s="227">
        <f>IF(AD$2&lt;=analysis_period,IF(SUM($C607:AD607)&gt;0,AC300+1,0),0)</f>
        <v>0</v>
      </c>
      <c r="AE300" s="227">
        <f>IF(AE$2&lt;=analysis_period,IF(SUM($C607:AE607)&gt;0,AD300+1,0),0)</f>
        <v>0</v>
      </c>
      <c r="AF300" s="227">
        <f>IF(AF$2&lt;=analysis_period,IF(SUM($C607:AF607)&gt;0,AE300+1,0),0)</f>
        <v>0</v>
      </c>
      <c r="AG300" s="227">
        <f>IF(AG$2&lt;=analysis_period,IF(SUM($C607:AG607)&gt;0,AF300+1,0),0)</f>
        <v>0</v>
      </c>
      <c r="AH300" s="227">
        <f>IF(AH$2&lt;=analysis_period,IF(SUM($C607:AH607)&gt;0,AG300+1,0),0)</f>
        <v>0</v>
      </c>
      <c r="AI300" s="227">
        <f>IF(AI$2&lt;=analysis_period,IF(SUM($C607:AI607)&gt;0,AH300+1,0),0)</f>
        <v>0</v>
      </c>
      <c r="AJ300" s="227">
        <f>IF(AJ$2&lt;=analysis_period,IF(SUM($C607:AJ607)&gt;0,AI300+1,0),0)</f>
        <v>0</v>
      </c>
      <c r="AK300" s="227">
        <f>IF(AK$2&lt;=analysis_period,IF(SUM($C607:AK607)&gt;0,AJ300+1,0),0)</f>
        <v>0</v>
      </c>
      <c r="AL300" s="227">
        <f>IF(AL$2&lt;=analysis_period,IF(SUM($C607:AL607)&gt;0,AK300+1,0),0)</f>
        <v>0</v>
      </c>
      <c r="AM300" s="227">
        <f>IF(AM$2&lt;=analysis_period,IF(SUM($C607:AM607)&gt;0,AL300+1,0),0)</f>
        <v>0</v>
      </c>
      <c r="AN300" s="227">
        <f>IF(AN$2&lt;=analysis_period,IF(SUM($C607:AN607)&gt;0,AM300+1,0),0)</f>
        <v>0</v>
      </c>
      <c r="AO300" s="227">
        <f>IF(AO$2&lt;=analysis_period,IF(SUM($C607:AO607)&gt;0,AN300+1,0),0)</f>
        <v>0</v>
      </c>
      <c r="AP300" s="227">
        <f>IF(AP$2&lt;=analysis_period,IF(SUM($C607:AP607)&gt;0,AO300+1,0),0)</f>
        <v>0</v>
      </c>
    </row>
    <row r="301" spans="1:42" x14ac:dyDescent="0.2">
      <c r="A301" s="17">
        <f t="shared" ref="A301:A308" si="139">A300+1</f>
        <v>3</v>
      </c>
      <c r="B301" s="4">
        <v>0</v>
      </c>
      <c r="C301" s="227">
        <f>IF(C$2&lt;=analysis_period,IF(SUM($C608:C608)&gt;0,B301+1,0),0)</f>
        <v>0</v>
      </c>
      <c r="D301" s="227">
        <f>IF(D$2&lt;=analysis_period,IF(SUM($C608:D608)&gt;0,C301+1,0),0)</f>
        <v>0</v>
      </c>
      <c r="E301" s="227">
        <f>IF(E$2&lt;=analysis_period,IF(SUM($C608:E608)&gt;0,D301+1,0),0)</f>
        <v>0</v>
      </c>
      <c r="F301" s="227">
        <f>IF(F$2&lt;=analysis_period,IF(SUM($C608:F608)&gt;0,E301+1,0),0)</f>
        <v>0</v>
      </c>
      <c r="G301" s="227">
        <f>IF(G$2&lt;=analysis_period,IF(SUM($C608:G608)&gt;0,F301+1,0),0)</f>
        <v>0</v>
      </c>
      <c r="H301" s="227">
        <f>IF(H$2&lt;=analysis_period,IF(SUM($C608:H608)&gt;0,G301+1,0),0)</f>
        <v>0</v>
      </c>
      <c r="I301" s="227">
        <f>IF(I$2&lt;=analysis_period,IF(SUM($C608:I608)&gt;0,H301+1,0),0)</f>
        <v>0</v>
      </c>
      <c r="J301" s="227">
        <f>IF(J$2&lt;=analysis_period,IF(SUM($C608:J608)&gt;0,I301+1,0),0)</f>
        <v>0</v>
      </c>
      <c r="K301" s="227">
        <f>IF(K$2&lt;=analysis_period,IF(SUM($C608:K608)&gt;0,J301+1,0),0)</f>
        <v>0</v>
      </c>
      <c r="L301" s="227">
        <f>IF(L$2&lt;=analysis_period,IF(SUM($C608:L608)&gt;0,K301+1,0),0)</f>
        <v>0</v>
      </c>
      <c r="M301" s="227">
        <f>IF(M$2&lt;=analysis_period,IF(SUM($C608:M608)&gt;0,L301+1,0),0)</f>
        <v>0</v>
      </c>
      <c r="N301" s="227">
        <f>IF(N$2&lt;=analysis_period,IF(SUM($C608:N608)&gt;0,M301+1,0),0)</f>
        <v>0</v>
      </c>
      <c r="O301" s="227">
        <f>IF(O$2&lt;=analysis_period,IF(SUM($C608:O608)&gt;0,N301+1,0),0)</f>
        <v>0</v>
      </c>
      <c r="P301" s="227">
        <f>IF(P$2&lt;=analysis_period,IF(SUM($C608:P608)&gt;0,O301+1,0),0)</f>
        <v>0</v>
      </c>
      <c r="Q301" s="227">
        <f>IF(Q$2&lt;=analysis_period,IF(SUM($C608:Q608)&gt;0,P301+1,0),0)</f>
        <v>0</v>
      </c>
      <c r="R301" s="227">
        <f>IF(R$2&lt;=analysis_period,IF(SUM($C608:R608)&gt;0,Q301+1,0),0)</f>
        <v>0</v>
      </c>
      <c r="S301" s="227">
        <f>IF(S$2&lt;=analysis_period,IF(SUM($C608:S608)&gt;0,R301+1,0),0)</f>
        <v>0</v>
      </c>
      <c r="T301" s="227">
        <f>IF(T$2&lt;=analysis_period,IF(SUM($C608:T608)&gt;0,S301+1,0),0)</f>
        <v>0</v>
      </c>
      <c r="U301" s="227">
        <f>IF(U$2&lt;=analysis_period,IF(SUM($C608:U608)&gt;0,T301+1,0),0)</f>
        <v>0</v>
      </c>
      <c r="V301" s="227">
        <f>IF(V$2&lt;=analysis_period,IF(SUM($C608:V608)&gt;0,U301+1,0),0)</f>
        <v>0</v>
      </c>
      <c r="W301" s="227">
        <f>IF(W$2&lt;=analysis_period,IF(SUM($C608:W608)&gt;0,V301+1,0),0)</f>
        <v>0</v>
      </c>
      <c r="X301" s="227">
        <f>IF(X$2&lt;=analysis_period,IF(SUM($C608:X608)&gt;0,W301+1,0),0)</f>
        <v>0</v>
      </c>
      <c r="Y301" s="227">
        <f>IF(Y$2&lt;=analysis_period,IF(SUM($C608:Y608)&gt;0,X301+1,0),0)</f>
        <v>0</v>
      </c>
      <c r="Z301" s="227">
        <f>IF(Z$2&lt;=analysis_period,IF(SUM($C608:Z608)&gt;0,Y301+1,0),0)</f>
        <v>0</v>
      </c>
      <c r="AA301" s="227">
        <f>IF(AA$2&lt;=analysis_period,IF(SUM($C608:AA608)&gt;0,Z301+1,0),0)</f>
        <v>0</v>
      </c>
      <c r="AB301" s="227">
        <f>IF(AB$2&lt;=analysis_period,IF(SUM($C608:AB608)&gt;0,AA301+1,0),0)</f>
        <v>0</v>
      </c>
      <c r="AC301" s="227">
        <f>IF(AC$2&lt;=analysis_period,IF(SUM($C608:AC608)&gt;0,AB301+1,0),0)</f>
        <v>0</v>
      </c>
      <c r="AD301" s="227">
        <f>IF(AD$2&lt;=analysis_period,IF(SUM($C608:AD608)&gt;0,AC301+1,0),0)</f>
        <v>0</v>
      </c>
      <c r="AE301" s="227">
        <f>IF(AE$2&lt;=analysis_period,IF(SUM($C608:AE608)&gt;0,AD301+1,0),0)</f>
        <v>0</v>
      </c>
      <c r="AF301" s="227">
        <f>IF(AF$2&lt;=analysis_period,IF(SUM($C608:AF608)&gt;0,AE301+1,0),0)</f>
        <v>0</v>
      </c>
      <c r="AG301" s="227">
        <f>IF(AG$2&lt;=analysis_period,IF(SUM($C608:AG608)&gt;0,AF301+1,0),0)</f>
        <v>0</v>
      </c>
      <c r="AH301" s="227">
        <f>IF(AH$2&lt;=analysis_period,IF(SUM($C608:AH608)&gt;0,AG301+1,0),0)</f>
        <v>0</v>
      </c>
      <c r="AI301" s="227">
        <f>IF(AI$2&lt;=analysis_period,IF(SUM($C608:AI608)&gt;0,AH301+1,0),0)</f>
        <v>0</v>
      </c>
      <c r="AJ301" s="227">
        <f>IF(AJ$2&lt;=analysis_period,IF(SUM($C608:AJ608)&gt;0,AI301+1,0),0)</f>
        <v>0</v>
      </c>
      <c r="AK301" s="227">
        <f>IF(AK$2&lt;=analysis_period,IF(SUM($C608:AK608)&gt;0,AJ301+1,0),0)</f>
        <v>0</v>
      </c>
      <c r="AL301" s="227">
        <f>IF(AL$2&lt;=analysis_period,IF(SUM($C608:AL608)&gt;0,AK301+1,0),0)</f>
        <v>0</v>
      </c>
      <c r="AM301" s="227">
        <f>IF(AM$2&lt;=analysis_period,IF(SUM($C608:AM608)&gt;0,AL301+1,0),0)</f>
        <v>0</v>
      </c>
      <c r="AN301" s="227">
        <f>IF(AN$2&lt;=analysis_period,IF(SUM($C608:AN608)&gt;0,AM301+1,0),0)</f>
        <v>0</v>
      </c>
      <c r="AO301" s="227">
        <f>IF(AO$2&lt;=analysis_period,IF(SUM($C608:AO608)&gt;0,AN301+1,0),0)</f>
        <v>0</v>
      </c>
      <c r="AP301" s="227">
        <f>IF(AP$2&lt;=analysis_period,IF(SUM($C608:AP608)&gt;0,AO301+1,0),0)</f>
        <v>0</v>
      </c>
    </row>
    <row r="302" spans="1:42" x14ac:dyDescent="0.2">
      <c r="A302" s="17">
        <f t="shared" si="139"/>
        <v>4</v>
      </c>
      <c r="B302" s="4">
        <v>0</v>
      </c>
      <c r="C302" s="227">
        <f>IF(C$2&lt;=analysis_period,IF(SUM($C609:C609)&gt;0,B302+1,0),0)</f>
        <v>0</v>
      </c>
      <c r="D302" s="227">
        <f>IF(D$2&lt;=analysis_period,IF(SUM($C609:D609)&gt;0,C302+1,0),0)</f>
        <v>0</v>
      </c>
      <c r="E302" s="227">
        <f>IF(E$2&lt;=analysis_period,IF(SUM($C609:E609)&gt;0,D302+1,0),0)</f>
        <v>0</v>
      </c>
      <c r="F302" s="227">
        <f>IF(F$2&lt;=analysis_period,IF(SUM($C609:F609)&gt;0,E302+1,0),0)</f>
        <v>0</v>
      </c>
      <c r="G302" s="227">
        <f>IF(G$2&lt;=analysis_period,IF(SUM($C609:G609)&gt;0,F302+1,0),0)</f>
        <v>0</v>
      </c>
      <c r="H302" s="227">
        <f>IF(H$2&lt;=analysis_period,IF(SUM($C609:H609)&gt;0,G302+1,0),0)</f>
        <v>0</v>
      </c>
      <c r="I302" s="227">
        <f>IF(I$2&lt;=analysis_period,IF(SUM($C609:I609)&gt;0,H302+1,0),0)</f>
        <v>0</v>
      </c>
      <c r="J302" s="227">
        <f>IF(J$2&lt;=analysis_period,IF(SUM($C609:J609)&gt;0,I302+1,0),0)</f>
        <v>0</v>
      </c>
      <c r="K302" s="227">
        <f>IF(K$2&lt;=analysis_period,IF(SUM($C609:K609)&gt;0,J302+1,0),0)</f>
        <v>0</v>
      </c>
      <c r="L302" s="227">
        <f>IF(L$2&lt;=analysis_period,IF(SUM($C609:L609)&gt;0,K302+1,0),0)</f>
        <v>0</v>
      </c>
      <c r="M302" s="227">
        <f>IF(M$2&lt;=analysis_period,IF(SUM($C609:M609)&gt;0,L302+1,0),0)</f>
        <v>0</v>
      </c>
      <c r="N302" s="227">
        <f>IF(N$2&lt;=analysis_period,IF(SUM($C609:N609)&gt;0,M302+1,0),0)</f>
        <v>0</v>
      </c>
      <c r="O302" s="227">
        <f>IF(O$2&lt;=analysis_period,IF(SUM($C609:O609)&gt;0,N302+1,0),0)</f>
        <v>0</v>
      </c>
      <c r="P302" s="227">
        <f>IF(P$2&lt;=analysis_period,IF(SUM($C609:P609)&gt;0,O302+1,0),0)</f>
        <v>0</v>
      </c>
      <c r="Q302" s="227">
        <f>IF(Q$2&lt;=analysis_period,IF(SUM($C609:Q609)&gt;0,P302+1,0),0)</f>
        <v>0</v>
      </c>
      <c r="R302" s="227">
        <f>IF(R$2&lt;=analysis_period,IF(SUM($C609:R609)&gt;0,Q302+1,0),0)</f>
        <v>0</v>
      </c>
      <c r="S302" s="227">
        <f>IF(S$2&lt;=analysis_period,IF(SUM($C609:S609)&gt;0,R302+1,0),0)</f>
        <v>0</v>
      </c>
      <c r="T302" s="227">
        <f>IF(T$2&lt;=analysis_period,IF(SUM($C609:T609)&gt;0,S302+1,0),0)</f>
        <v>0</v>
      </c>
      <c r="U302" s="227">
        <f>IF(U$2&lt;=analysis_period,IF(SUM($C609:U609)&gt;0,T302+1,0),0)</f>
        <v>0</v>
      </c>
      <c r="V302" s="227">
        <f>IF(V$2&lt;=analysis_period,IF(SUM($C609:V609)&gt;0,U302+1,0),0)</f>
        <v>0</v>
      </c>
      <c r="W302" s="227">
        <f>IF(W$2&lt;=analysis_period,IF(SUM($C609:W609)&gt;0,V302+1,0),0)</f>
        <v>0</v>
      </c>
      <c r="X302" s="227">
        <f>IF(X$2&lt;=analysis_period,IF(SUM($C609:X609)&gt;0,W302+1,0),0)</f>
        <v>0</v>
      </c>
      <c r="Y302" s="227">
        <f>IF(Y$2&lt;=analysis_period,IF(SUM($C609:Y609)&gt;0,X302+1,0),0)</f>
        <v>0</v>
      </c>
      <c r="Z302" s="227">
        <f>IF(Z$2&lt;=analysis_period,IF(SUM($C609:Z609)&gt;0,Y302+1,0),0)</f>
        <v>0</v>
      </c>
      <c r="AA302" s="227">
        <f>IF(AA$2&lt;=analysis_period,IF(SUM($C609:AA609)&gt;0,Z302+1,0),0)</f>
        <v>0</v>
      </c>
      <c r="AB302" s="227">
        <f>IF(AB$2&lt;=analysis_period,IF(SUM($C609:AB609)&gt;0,AA302+1,0),0)</f>
        <v>0</v>
      </c>
      <c r="AC302" s="227">
        <f>IF(AC$2&lt;=analysis_period,IF(SUM($C609:AC609)&gt;0,AB302+1,0),0)</f>
        <v>0</v>
      </c>
      <c r="AD302" s="227">
        <f>IF(AD$2&lt;=analysis_period,IF(SUM($C609:AD609)&gt;0,AC302+1,0),0)</f>
        <v>0</v>
      </c>
      <c r="AE302" s="227">
        <f>IF(AE$2&lt;=analysis_period,IF(SUM($C609:AE609)&gt;0,AD302+1,0),0)</f>
        <v>0</v>
      </c>
      <c r="AF302" s="227">
        <f>IF(AF$2&lt;=analysis_period,IF(SUM($C609:AF609)&gt;0,AE302+1,0),0)</f>
        <v>0</v>
      </c>
      <c r="AG302" s="227">
        <f>IF(AG$2&lt;=analysis_period,IF(SUM($C609:AG609)&gt;0,AF302+1,0),0)</f>
        <v>0</v>
      </c>
      <c r="AH302" s="227">
        <f>IF(AH$2&lt;=analysis_period,IF(SUM($C609:AH609)&gt;0,AG302+1,0),0)</f>
        <v>0</v>
      </c>
      <c r="AI302" s="227">
        <f>IF(AI$2&lt;=analysis_period,IF(SUM($C609:AI609)&gt;0,AH302+1,0),0)</f>
        <v>0</v>
      </c>
      <c r="AJ302" s="227">
        <f>IF(AJ$2&lt;=analysis_period,IF(SUM($C609:AJ609)&gt;0,AI302+1,0),0)</f>
        <v>0</v>
      </c>
      <c r="AK302" s="227">
        <f>IF(AK$2&lt;=analysis_period,IF(SUM($C609:AK609)&gt;0,AJ302+1,0),0)</f>
        <v>0</v>
      </c>
      <c r="AL302" s="227">
        <f>IF(AL$2&lt;=analysis_period,IF(SUM($C609:AL609)&gt;0,AK302+1,0),0)</f>
        <v>0</v>
      </c>
      <c r="AM302" s="227">
        <f>IF(AM$2&lt;=analysis_period,IF(SUM($C609:AM609)&gt;0,AL302+1,0),0)</f>
        <v>0</v>
      </c>
      <c r="AN302" s="227">
        <f>IF(AN$2&lt;=analysis_period,IF(SUM($C609:AN609)&gt;0,AM302+1,0),0)</f>
        <v>0</v>
      </c>
      <c r="AO302" s="227">
        <f>IF(AO$2&lt;=analysis_period,IF(SUM($C609:AO609)&gt;0,AN302+1,0),0)</f>
        <v>0</v>
      </c>
      <c r="AP302" s="227">
        <f>IF(AP$2&lt;=analysis_period,IF(SUM($C609:AP609)&gt;0,AO302+1,0),0)</f>
        <v>0</v>
      </c>
    </row>
    <row r="303" spans="1:42" x14ac:dyDescent="0.2">
      <c r="A303" s="17">
        <f t="shared" si="139"/>
        <v>5</v>
      </c>
      <c r="B303" s="4">
        <v>0</v>
      </c>
      <c r="C303" s="227">
        <f>IF(C$2&lt;=analysis_period,IF(SUM($C610:C610)&gt;0,B303+1,0),0)</f>
        <v>0</v>
      </c>
      <c r="D303" s="227">
        <f>IF(D$2&lt;=analysis_period,IF(SUM($C610:D610)&gt;0,C303+1,0),0)</f>
        <v>0</v>
      </c>
      <c r="E303" s="227">
        <f>IF(E$2&lt;=analysis_period,IF(SUM($C610:E610)&gt;0,D303+1,0),0)</f>
        <v>0</v>
      </c>
      <c r="F303" s="227">
        <f>IF(F$2&lt;=analysis_period,IF(SUM($C610:F610)&gt;0,E303+1,0),0)</f>
        <v>0</v>
      </c>
      <c r="G303" s="227">
        <f>IF(G$2&lt;=analysis_period,IF(SUM($C610:G610)&gt;0,F303+1,0),0)</f>
        <v>0</v>
      </c>
      <c r="H303" s="227">
        <f>IF(H$2&lt;=analysis_period,IF(SUM($C610:H610)&gt;0,G303+1,0),0)</f>
        <v>0</v>
      </c>
      <c r="I303" s="227">
        <f>IF(I$2&lt;=analysis_period,IF(SUM($C610:I610)&gt;0,H303+1,0),0)</f>
        <v>0</v>
      </c>
      <c r="J303" s="227">
        <f>IF(J$2&lt;=analysis_period,IF(SUM($C610:J610)&gt;0,I303+1,0),0)</f>
        <v>0</v>
      </c>
      <c r="K303" s="227">
        <f>IF(K$2&lt;=analysis_period,IF(SUM($C610:K610)&gt;0,J303+1,0),0)</f>
        <v>0</v>
      </c>
      <c r="L303" s="227">
        <f>IF(L$2&lt;=analysis_period,IF(SUM($C610:L610)&gt;0,K303+1,0),0)</f>
        <v>0</v>
      </c>
      <c r="M303" s="227">
        <f>IF(M$2&lt;=analysis_period,IF(SUM($C610:M610)&gt;0,L303+1,0),0)</f>
        <v>0</v>
      </c>
      <c r="N303" s="227">
        <f>IF(N$2&lt;=analysis_period,IF(SUM($C610:N610)&gt;0,M303+1,0),0)</f>
        <v>0</v>
      </c>
      <c r="O303" s="227">
        <f>IF(O$2&lt;=analysis_period,IF(SUM($C610:O610)&gt;0,N303+1,0),0)</f>
        <v>0</v>
      </c>
      <c r="P303" s="227">
        <f>IF(P$2&lt;=analysis_period,IF(SUM($C610:P610)&gt;0,O303+1,0),0)</f>
        <v>0</v>
      </c>
      <c r="Q303" s="227">
        <f>IF(Q$2&lt;=analysis_period,IF(SUM($C610:Q610)&gt;0,P303+1,0),0)</f>
        <v>0</v>
      </c>
      <c r="R303" s="227">
        <f>IF(R$2&lt;=analysis_period,IF(SUM($C610:R610)&gt;0,Q303+1,0),0)</f>
        <v>0</v>
      </c>
      <c r="S303" s="227">
        <f>IF(S$2&lt;=analysis_period,IF(SUM($C610:S610)&gt;0,R303+1,0),0)</f>
        <v>0</v>
      </c>
      <c r="T303" s="227">
        <f>IF(T$2&lt;=analysis_period,IF(SUM($C610:T610)&gt;0,S303+1,0),0)</f>
        <v>0</v>
      </c>
      <c r="U303" s="227">
        <f>IF(U$2&lt;=analysis_period,IF(SUM($C610:U610)&gt;0,T303+1,0),0)</f>
        <v>0</v>
      </c>
      <c r="V303" s="227">
        <f>IF(V$2&lt;=analysis_period,IF(SUM($C610:V610)&gt;0,U303+1,0),0)</f>
        <v>0</v>
      </c>
      <c r="W303" s="227">
        <f>IF(W$2&lt;=analysis_period,IF(SUM($C610:W610)&gt;0,V303+1,0),0)</f>
        <v>0</v>
      </c>
      <c r="X303" s="227">
        <f>IF(X$2&lt;=analysis_period,IF(SUM($C610:X610)&gt;0,W303+1,0),0)</f>
        <v>0</v>
      </c>
      <c r="Y303" s="227">
        <f>IF(Y$2&lt;=analysis_period,IF(SUM($C610:Y610)&gt;0,X303+1,0),0)</f>
        <v>0</v>
      </c>
      <c r="Z303" s="227">
        <f>IF(Z$2&lt;=analysis_period,IF(SUM($C610:Z610)&gt;0,Y303+1,0),0)</f>
        <v>0</v>
      </c>
      <c r="AA303" s="227">
        <f>IF(AA$2&lt;=analysis_period,IF(SUM($C610:AA610)&gt;0,Z303+1,0),0)</f>
        <v>0</v>
      </c>
      <c r="AB303" s="227">
        <f>IF(AB$2&lt;=analysis_period,IF(SUM($C610:AB610)&gt;0,AA303+1,0),0)</f>
        <v>0</v>
      </c>
      <c r="AC303" s="227">
        <f>IF(AC$2&lt;=analysis_period,IF(SUM($C610:AC610)&gt;0,AB303+1,0),0)</f>
        <v>0</v>
      </c>
      <c r="AD303" s="227">
        <f>IF(AD$2&lt;=analysis_period,IF(SUM($C610:AD610)&gt;0,AC303+1,0),0)</f>
        <v>0</v>
      </c>
      <c r="AE303" s="227">
        <f>IF(AE$2&lt;=analysis_period,IF(SUM($C610:AE610)&gt;0,AD303+1,0),0)</f>
        <v>0</v>
      </c>
      <c r="AF303" s="227">
        <f>IF(AF$2&lt;=analysis_period,IF(SUM($C610:AF610)&gt;0,AE303+1,0),0)</f>
        <v>0</v>
      </c>
      <c r="AG303" s="227">
        <f>IF(AG$2&lt;=analysis_period,IF(SUM($C610:AG610)&gt;0,AF303+1,0),0)</f>
        <v>0</v>
      </c>
      <c r="AH303" s="227">
        <f>IF(AH$2&lt;=analysis_period,IF(SUM($C610:AH610)&gt;0,AG303+1,0),0)</f>
        <v>0</v>
      </c>
      <c r="AI303" s="227">
        <f>IF(AI$2&lt;=analysis_period,IF(SUM($C610:AI610)&gt;0,AH303+1,0),0)</f>
        <v>0</v>
      </c>
      <c r="AJ303" s="227">
        <f>IF(AJ$2&lt;=analysis_period,IF(SUM($C610:AJ610)&gt;0,AI303+1,0),0)</f>
        <v>0</v>
      </c>
      <c r="AK303" s="227">
        <f>IF(AK$2&lt;=analysis_period,IF(SUM($C610:AK610)&gt;0,AJ303+1,0),0)</f>
        <v>0</v>
      </c>
      <c r="AL303" s="227">
        <f>IF(AL$2&lt;=analysis_period,IF(SUM($C610:AL610)&gt;0,AK303+1,0),0)</f>
        <v>0</v>
      </c>
      <c r="AM303" s="227">
        <f>IF(AM$2&lt;=analysis_period,IF(SUM($C610:AM610)&gt;0,AL303+1,0),0)</f>
        <v>0</v>
      </c>
      <c r="AN303" s="227">
        <f>IF(AN$2&lt;=analysis_period,IF(SUM($C610:AN610)&gt;0,AM303+1,0),0)</f>
        <v>0</v>
      </c>
      <c r="AO303" s="227">
        <f>IF(AO$2&lt;=analysis_period,IF(SUM($C610:AO610)&gt;0,AN303+1,0),0)</f>
        <v>0</v>
      </c>
      <c r="AP303" s="227">
        <f>IF(AP$2&lt;=analysis_period,IF(SUM($C610:AP610)&gt;0,AO303+1,0),0)</f>
        <v>0</v>
      </c>
    </row>
    <row r="304" spans="1:42" x14ac:dyDescent="0.2">
      <c r="A304" s="17">
        <f t="shared" si="139"/>
        <v>6</v>
      </c>
      <c r="B304" s="4">
        <v>0</v>
      </c>
      <c r="C304" s="227">
        <f>IF(C$2&lt;=analysis_period,IF(SUM($C611:C611)&gt;0,B304+1,0),0)</f>
        <v>0</v>
      </c>
      <c r="D304" s="227">
        <f>IF(D$2&lt;=analysis_period,IF(SUM($C611:D611)&gt;0,C304+1,0),0)</f>
        <v>0</v>
      </c>
      <c r="E304" s="227">
        <f>IF(E$2&lt;=analysis_period,IF(SUM($C611:E611)&gt;0,D304+1,0),0)</f>
        <v>0</v>
      </c>
      <c r="F304" s="227">
        <f>IF(F$2&lt;=analysis_period,IF(SUM($C611:F611)&gt;0,E304+1,0),0)</f>
        <v>0</v>
      </c>
      <c r="G304" s="227">
        <f>IF(G$2&lt;=analysis_period,IF(SUM($C611:G611)&gt;0,F304+1,0),0)</f>
        <v>0</v>
      </c>
      <c r="H304" s="227">
        <f>IF(H$2&lt;=analysis_period,IF(SUM($C611:H611)&gt;0,G304+1,0),0)</f>
        <v>0</v>
      </c>
      <c r="I304" s="227">
        <f>IF(I$2&lt;=analysis_period,IF(SUM($C611:I611)&gt;0,H304+1,0),0)</f>
        <v>0</v>
      </c>
      <c r="J304" s="227">
        <f>IF(J$2&lt;=analysis_period,IF(SUM($C611:J611)&gt;0,I304+1,0),0)</f>
        <v>0</v>
      </c>
      <c r="K304" s="227">
        <f>IF(K$2&lt;=analysis_period,IF(SUM($C611:K611)&gt;0,J304+1,0),0)</f>
        <v>0</v>
      </c>
      <c r="L304" s="227">
        <f>IF(L$2&lt;=analysis_period,IF(SUM($C611:L611)&gt;0,K304+1,0),0)</f>
        <v>0</v>
      </c>
      <c r="M304" s="227">
        <f>IF(M$2&lt;=analysis_period,IF(SUM($C611:M611)&gt;0,L304+1,0),0)</f>
        <v>0</v>
      </c>
      <c r="N304" s="227">
        <f>IF(N$2&lt;=analysis_period,IF(SUM($C611:N611)&gt;0,M304+1,0),0)</f>
        <v>0</v>
      </c>
      <c r="O304" s="227">
        <f>IF(O$2&lt;=analysis_period,IF(SUM($C611:O611)&gt;0,N304+1,0),0)</f>
        <v>0</v>
      </c>
      <c r="P304" s="227">
        <f>IF(P$2&lt;=analysis_period,IF(SUM($C611:P611)&gt;0,O304+1,0),0)</f>
        <v>0</v>
      </c>
      <c r="Q304" s="227">
        <f>IF(Q$2&lt;=analysis_period,IF(SUM($C611:Q611)&gt;0,P304+1,0),0)</f>
        <v>0</v>
      </c>
      <c r="R304" s="227">
        <f>IF(R$2&lt;=analysis_period,IF(SUM($C611:R611)&gt;0,Q304+1,0),0)</f>
        <v>0</v>
      </c>
      <c r="S304" s="227">
        <f>IF(S$2&lt;=analysis_period,IF(SUM($C611:S611)&gt;0,R304+1,0),0)</f>
        <v>0</v>
      </c>
      <c r="T304" s="227">
        <f>IF(T$2&lt;=analysis_period,IF(SUM($C611:T611)&gt;0,S304+1,0),0)</f>
        <v>0</v>
      </c>
      <c r="U304" s="227">
        <f>IF(U$2&lt;=analysis_period,IF(SUM($C611:U611)&gt;0,T304+1,0),0)</f>
        <v>0</v>
      </c>
      <c r="V304" s="227">
        <f>IF(V$2&lt;=analysis_period,IF(SUM($C611:V611)&gt;0,U304+1,0),0)</f>
        <v>0</v>
      </c>
      <c r="W304" s="227">
        <f>IF(W$2&lt;=analysis_period,IF(SUM($C611:W611)&gt;0,V304+1,0),0)</f>
        <v>0</v>
      </c>
      <c r="X304" s="227">
        <f>IF(X$2&lt;=analysis_period,IF(SUM($C611:X611)&gt;0,W304+1,0),0)</f>
        <v>0</v>
      </c>
      <c r="Y304" s="227">
        <f>IF(Y$2&lt;=analysis_period,IF(SUM($C611:Y611)&gt;0,X304+1,0),0)</f>
        <v>0</v>
      </c>
      <c r="Z304" s="227">
        <f>IF(Z$2&lt;=analysis_period,IF(SUM($C611:Z611)&gt;0,Y304+1,0),0)</f>
        <v>0</v>
      </c>
      <c r="AA304" s="227">
        <f>IF(AA$2&lt;=analysis_period,IF(SUM($C611:AA611)&gt;0,Z304+1,0),0)</f>
        <v>0</v>
      </c>
      <c r="AB304" s="227">
        <f>IF(AB$2&lt;=analysis_period,IF(SUM($C611:AB611)&gt;0,AA304+1,0),0)</f>
        <v>0</v>
      </c>
      <c r="AC304" s="227">
        <f>IF(AC$2&lt;=analysis_period,IF(SUM($C611:AC611)&gt;0,AB304+1,0),0)</f>
        <v>0</v>
      </c>
      <c r="AD304" s="227">
        <f>IF(AD$2&lt;=analysis_period,IF(SUM($C611:AD611)&gt;0,AC304+1,0),0)</f>
        <v>0</v>
      </c>
      <c r="AE304" s="227">
        <f>IF(AE$2&lt;=analysis_period,IF(SUM($C611:AE611)&gt;0,AD304+1,0),0)</f>
        <v>0</v>
      </c>
      <c r="AF304" s="227">
        <f>IF(AF$2&lt;=analysis_period,IF(SUM($C611:AF611)&gt;0,AE304+1,0),0)</f>
        <v>0</v>
      </c>
      <c r="AG304" s="227">
        <f>IF(AG$2&lt;=analysis_period,IF(SUM($C611:AG611)&gt;0,AF304+1,0),0)</f>
        <v>0</v>
      </c>
      <c r="AH304" s="227">
        <f>IF(AH$2&lt;=analysis_period,IF(SUM($C611:AH611)&gt;0,AG304+1,0),0)</f>
        <v>0</v>
      </c>
      <c r="AI304" s="227">
        <f>IF(AI$2&lt;=analysis_period,IF(SUM($C611:AI611)&gt;0,AH304+1,0),0)</f>
        <v>0</v>
      </c>
      <c r="AJ304" s="227">
        <f>IF(AJ$2&lt;=analysis_period,IF(SUM($C611:AJ611)&gt;0,AI304+1,0),0)</f>
        <v>0</v>
      </c>
      <c r="AK304" s="227">
        <f>IF(AK$2&lt;=analysis_period,IF(SUM($C611:AK611)&gt;0,AJ304+1,0),0)</f>
        <v>0</v>
      </c>
      <c r="AL304" s="227">
        <f>IF(AL$2&lt;=analysis_period,IF(SUM($C611:AL611)&gt;0,AK304+1,0),0)</f>
        <v>0</v>
      </c>
      <c r="AM304" s="227">
        <f>IF(AM$2&lt;=analysis_period,IF(SUM($C611:AM611)&gt;0,AL304+1,0),0)</f>
        <v>0</v>
      </c>
      <c r="AN304" s="227">
        <f>IF(AN$2&lt;=analysis_period,IF(SUM($C611:AN611)&gt;0,AM304+1,0),0)</f>
        <v>0</v>
      </c>
      <c r="AO304" s="227">
        <f>IF(AO$2&lt;=analysis_period,IF(SUM($C611:AO611)&gt;0,AN304+1,0),0)</f>
        <v>0</v>
      </c>
      <c r="AP304" s="227">
        <f>IF(AP$2&lt;=analysis_period,IF(SUM($C611:AP611)&gt;0,AO304+1,0),0)</f>
        <v>0</v>
      </c>
    </row>
    <row r="305" spans="1:42" x14ac:dyDescent="0.2">
      <c r="A305" s="17">
        <f t="shared" si="139"/>
        <v>7</v>
      </c>
      <c r="B305" s="4">
        <v>0</v>
      </c>
      <c r="C305" s="227">
        <f>IF(C$2&lt;=analysis_period,IF(SUM($C612:C612)&gt;0,B305+1,0),0)</f>
        <v>0</v>
      </c>
      <c r="D305" s="227">
        <f>IF(D$2&lt;=analysis_period,IF(SUM($C612:D612)&gt;0,C305+1,0),0)</f>
        <v>0</v>
      </c>
      <c r="E305" s="227">
        <f>IF(E$2&lt;=analysis_period,IF(SUM($C612:E612)&gt;0,D305+1,0),0)</f>
        <v>0</v>
      </c>
      <c r="F305" s="227">
        <f>IF(F$2&lt;=analysis_period,IF(SUM($C612:F612)&gt;0,E305+1,0),0)</f>
        <v>0</v>
      </c>
      <c r="G305" s="227">
        <f>IF(G$2&lt;=analysis_period,IF(SUM($C612:G612)&gt;0,F305+1,0),0)</f>
        <v>0</v>
      </c>
      <c r="H305" s="227">
        <f>IF(H$2&lt;=analysis_period,IF(SUM($C612:H612)&gt;0,G305+1,0),0)</f>
        <v>0</v>
      </c>
      <c r="I305" s="227">
        <f>IF(I$2&lt;=analysis_period,IF(SUM($C612:I612)&gt;0,H305+1,0),0)</f>
        <v>0</v>
      </c>
      <c r="J305" s="227">
        <f>IF(J$2&lt;=analysis_period,IF(SUM($C612:J612)&gt;0,I305+1,0),0)</f>
        <v>0</v>
      </c>
      <c r="K305" s="227">
        <f>IF(K$2&lt;=analysis_period,IF(SUM($C612:K612)&gt;0,J305+1,0),0)</f>
        <v>0</v>
      </c>
      <c r="L305" s="227">
        <f>IF(L$2&lt;=analysis_period,IF(SUM($C612:L612)&gt;0,K305+1,0),0)</f>
        <v>0</v>
      </c>
      <c r="M305" s="227">
        <f>IF(M$2&lt;=analysis_period,IF(SUM($C612:M612)&gt;0,L305+1,0),0)</f>
        <v>0</v>
      </c>
      <c r="N305" s="227">
        <f>IF(N$2&lt;=analysis_period,IF(SUM($C612:N612)&gt;0,M305+1,0),0)</f>
        <v>0</v>
      </c>
      <c r="O305" s="227">
        <f>IF(O$2&lt;=analysis_period,IF(SUM($C612:O612)&gt;0,N305+1,0),0)</f>
        <v>0</v>
      </c>
      <c r="P305" s="227">
        <f>IF(P$2&lt;=analysis_period,IF(SUM($C612:P612)&gt;0,O305+1,0),0)</f>
        <v>0</v>
      </c>
      <c r="Q305" s="227">
        <f>IF(Q$2&lt;=analysis_period,IF(SUM($C612:Q612)&gt;0,P305+1,0),0)</f>
        <v>0</v>
      </c>
      <c r="R305" s="227">
        <f>IF(R$2&lt;=analysis_period,IF(SUM($C612:R612)&gt;0,Q305+1,0),0)</f>
        <v>0</v>
      </c>
      <c r="S305" s="227">
        <f>IF(S$2&lt;=analysis_period,IF(SUM($C612:S612)&gt;0,R305+1,0),0)</f>
        <v>0</v>
      </c>
      <c r="T305" s="227">
        <f>IF(T$2&lt;=analysis_period,IF(SUM($C612:T612)&gt;0,S305+1,0),0)</f>
        <v>0</v>
      </c>
      <c r="U305" s="227">
        <f>IF(U$2&lt;=analysis_period,IF(SUM($C612:U612)&gt;0,T305+1,0),0)</f>
        <v>0</v>
      </c>
      <c r="V305" s="227">
        <f>IF(V$2&lt;=analysis_period,IF(SUM($C612:V612)&gt;0,U305+1,0),0)</f>
        <v>0</v>
      </c>
      <c r="W305" s="227">
        <f>IF(W$2&lt;=analysis_period,IF(SUM($C612:W612)&gt;0,V305+1,0),0)</f>
        <v>0</v>
      </c>
      <c r="X305" s="227">
        <f>IF(X$2&lt;=analysis_period,IF(SUM($C612:X612)&gt;0,W305+1,0),0)</f>
        <v>0</v>
      </c>
      <c r="Y305" s="227">
        <f>IF(Y$2&lt;=analysis_period,IF(SUM($C612:Y612)&gt;0,X305+1,0),0)</f>
        <v>0</v>
      </c>
      <c r="Z305" s="227">
        <f>IF(Z$2&lt;=analysis_period,IF(SUM($C612:Z612)&gt;0,Y305+1,0),0)</f>
        <v>0</v>
      </c>
      <c r="AA305" s="227">
        <f>IF(AA$2&lt;=analysis_period,IF(SUM($C612:AA612)&gt;0,Z305+1,0),0)</f>
        <v>0</v>
      </c>
      <c r="AB305" s="227">
        <f>IF(AB$2&lt;=analysis_period,IF(SUM($C612:AB612)&gt;0,AA305+1,0),0)</f>
        <v>0</v>
      </c>
      <c r="AC305" s="227">
        <f>IF(AC$2&lt;=analysis_period,IF(SUM($C612:AC612)&gt;0,AB305+1,0),0)</f>
        <v>0</v>
      </c>
      <c r="AD305" s="227">
        <f>IF(AD$2&lt;=analysis_period,IF(SUM($C612:AD612)&gt;0,AC305+1,0),0)</f>
        <v>0</v>
      </c>
      <c r="AE305" s="227">
        <f>IF(AE$2&lt;=analysis_period,IF(SUM($C612:AE612)&gt;0,AD305+1,0),0)</f>
        <v>0</v>
      </c>
      <c r="AF305" s="227">
        <f>IF(AF$2&lt;=analysis_period,IF(SUM($C612:AF612)&gt;0,AE305+1,0),0)</f>
        <v>0</v>
      </c>
      <c r="AG305" s="227">
        <f>IF(AG$2&lt;=analysis_period,IF(SUM($C612:AG612)&gt;0,AF305+1,0),0)</f>
        <v>0</v>
      </c>
      <c r="AH305" s="227">
        <f>IF(AH$2&lt;=analysis_period,IF(SUM($C612:AH612)&gt;0,AG305+1,0),0)</f>
        <v>0</v>
      </c>
      <c r="AI305" s="227">
        <f>IF(AI$2&lt;=analysis_period,IF(SUM($C612:AI612)&gt;0,AH305+1,0),0)</f>
        <v>0</v>
      </c>
      <c r="AJ305" s="227">
        <f>IF(AJ$2&lt;=analysis_period,IF(SUM($C612:AJ612)&gt;0,AI305+1,0),0)</f>
        <v>0</v>
      </c>
      <c r="AK305" s="227">
        <f>IF(AK$2&lt;=analysis_period,IF(SUM($C612:AK612)&gt;0,AJ305+1,0),0)</f>
        <v>0</v>
      </c>
      <c r="AL305" s="227">
        <f>IF(AL$2&lt;=analysis_period,IF(SUM($C612:AL612)&gt;0,AK305+1,0),0)</f>
        <v>0</v>
      </c>
      <c r="AM305" s="227">
        <f>IF(AM$2&lt;=analysis_period,IF(SUM($C612:AM612)&gt;0,AL305+1,0),0)</f>
        <v>0</v>
      </c>
      <c r="AN305" s="227">
        <f>IF(AN$2&lt;=analysis_period,IF(SUM($C612:AN612)&gt;0,AM305+1,0),0)</f>
        <v>0</v>
      </c>
      <c r="AO305" s="227">
        <f>IF(AO$2&lt;=analysis_period,IF(SUM($C612:AO612)&gt;0,AN305+1,0),0)</f>
        <v>0</v>
      </c>
      <c r="AP305" s="227">
        <f>IF(AP$2&lt;=analysis_period,IF(SUM($C612:AP612)&gt;0,AO305+1,0),0)</f>
        <v>0</v>
      </c>
    </row>
    <row r="306" spans="1:42" x14ac:dyDescent="0.2">
      <c r="A306" s="17">
        <f t="shared" si="139"/>
        <v>8</v>
      </c>
      <c r="B306" s="4">
        <v>0</v>
      </c>
      <c r="C306" s="227">
        <f>IF(C$2&lt;=analysis_period,IF(SUM($C613:C613)&gt;0,B306+1,0),0)</f>
        <v>0</v>
      </c>
      <c r="D306" s="227">
        <f>IF(D$2&lt;=analysis_period,IF(SUM($C613:D613)&gt;0,C306+1,0),0)</f>
        <v>0</v>
      </c>
      <c r="E306" s="227">
        <f>IF(E$2&lt;=analysis_period,IF(SUM($C613:E613)&gt;0,D306+1,0),0)</f>
        <v>0</v>
      </c>
      <c r="F306" s="227">
        <f>IF(F$2&lt;=analysis_period,IF(SUM($C613:F613)&gt;0,E306+1,0),0)</f>
        <v>0</v>
      </c>
      <c r="G306" s="227">
        <f>IF(G$2&lt;=analysis_period,IF(SUM($C613:G613)&gt;0,F306+1,0),0)</f>
        <v>0</v>
      </c>
      <c r="H306" s="227">
        <f>IF(H$2&lt;=analysis_period,IF(SUM($C613:H613)&gt;0,G306+1,0),0)</f>
        <v>0</v>
      </c>
      <c r="I306" s="227">
        <f>IF(I$2&lt;=analysis_period,IF(SUM($C613:I613)&gt;0,H306+1,0),0)</f>
        <v>0</v>
      </c>
      <c r="J306" s="227">
        <f>IF(J$2&lt;=analysis_period,IF(SUM($C613:J613)&gt;0,I306+1,0),0)</f>
        <v>0</v>
      </c>
      <c r="K306" s="227">
        <f>IF(K$2&lt;=analysis_period,IF(SUM($C613:K613)&gt;0,J306+1,0),0)</f>
        <v>0</v>
      </c>
      <c r="L306" s="227">
        <f>IF(L$2&lt;=analysis_period,IF(SUM($C613:L613)&gt;0,K306+1,0),0)</f>
        <v>0</v>
      </c>
      <c r="M306" s="227">
        <f>IF(M$2&lt;=analysis_period,IF(SUM($C613:M613)&gt;0,L306+1,0),0)</f>
        <v>0</v>
      </c>
      <c r="N306" s="227">
        <f>IF(N$2&lt;=analysis_period,IF(SUM($C613:N613)&gt;0,M306+1,0),0)</f>
        <v>0</v>
      </c>
      <c r="O306" s="227">
        <f>IF(O$2&lt;=analysis_period,IF(SUM($C613:O613)&gt;0,N306+1,0),0)</f>
        <v>0</v>
      </c>
      <c r="P306" s="227">
        <f>IF(P$2&lt;=analysis_period,IF(SUM($C613:P613)&gt;0,O306+1,0),0)</f>
        <v>0</v>
      </c>
      <c r="Q306" s="227">
        <f>IF(Q$2&lt;=analysis_period,IF(SUM($C613:Q613)&gt;0,P306+1,0),0)</f>
        <v>0</v>
      </c>
      <c r="R306" s="227">
        <f>IF(R$2&lt;=analysis_period,IF(SUM($C613:R613)&gt;0,Q306+1,0),0)</f>
        <v>0</v>
      </c>
      <c r="S306" s="227">
        <f>IF(S$2&lt;=analysis_period,IF(SUM($C613:S613)&gt;0,R306+1,0),0)</f>
        <v>0</v>
      </c>
      <c r="T306" s="227">
        <f>IF(T$2&lt;=analysis_period,IF(SUM($C613:T613)&gt;0,S306+1,0),0)</f>
        <v>0</v>
      </c>
      <c r="U306" s="227">
        <f>IF(U$2&lt;=analysis_period,IF(SUM($C613:U613)&gt;0,T306+1,0),0)</f>
        <v>0</v>
      </c>
      <c r="V306" s="227">
        <f>IF(V$2&lt;=analysis_period,IF(SUM($C613:V613)&gt;0,U306+1,0),0)</f>
        <v>0</v>
      </c>
      <c r="W306" s="227">
        <f>IF(W$2&lt;=analysis_period,IF(SUM($C613:W613)&gt;0,V306+1,0),0)</f>
        <v>0</v>
      </c>
      <c r="X306" s="227">
        <f>IF(X$2&lt;=analysis_period,IF(SUM($C613:X613)&gt;0,W306+1,0),0)</f>
        <v>0</v>
      </c>
      <c r="Y306" s="227">
        <f>IF(Y$2&lt;=analysis_period,IF(SUM($C613:Y613)&gt;0,X306+1,0),0)</f>
        <v>0</v>
      </c>
      <c r="Z306" s="227">
        <f>IF(Z$2&lt;=analysis_period,IF(SUM($C613:Z613)&gt;0,Y306+1,0),0)</f>
        <v>0</v>
      </c>
      <c r="AA306" s="227">
        <f>IF(AA$2&lt;=analysis_period,IF(SUM($C613:AA613)&gt;0,Z306+1,0),0)</f>
        <v>0</v>
      </c>
      <c r="AB306" s="227">
        <f>IF(AB$2&lt;=analysis_period,IF(SUM($C613:AB613)&gt;0,AA306+1,0),0)</f>
        <v>0</v>
      </c>
      <c r="AC306" s="227">
        <f>IF(AC$2&lt;=analysis_period,IF(SUM($C613:AC613)&gt;0,AB306+1,0),0)</f>
        <v>0</v>
      </c>
      <c r="AD306" s="227">
        <f>IF(AD$2&lt;=analysis_period,IF(SUM($C613:AD613)&gt;0,AC306+1,0),0)</f>
        <v>0</v>
      </c>
      <c r="AE306" s="227">
        <f>IF(AE$2&lt;=analysis_period,IF(SUM($C613:AE613)&gt;0,AD306+1,0),0)</f>
        <v>0</v>
      </c>
      <c r="AF306" s="227">
        <f>IF(AF$2&lt;=analysis_period,IF(SUM($C613:AF613)&gt;0,AE306+1,0),0)</f>
        <v>0</v>
      </c>
      <c r="AG306" s="227">
        <f>IF(AG$2&lt;=analysis_period,IF(SUM($C613:AG613)&gt;0,AF306+1,0),0)</f>
        <v>0</v>
      </c>
      <c r="AH306" s="227">
        <f>IF(AH$2&lt;=analysis_period,IF(SUM($C613:AH613)&gt;0,AG306+1,0),0)</f>
        <v>0</v>
      </c>
      <c r="AI306" s="227">
        <f>IF(AI$2&lt;=analysis_period,IF(SUM($C613:AI613)&gt;0,AH306+1,0),0)</f>
        <v>0</v>
      </c>
      <c r="AJ306" s="227">
        <f>IF(AJ$2&lt;=analysis_period,IF(SUM($C613:AJ613)&gt;0,AI306+1,0),0)</f>
        <v>0</v>
      </c>
      <c r="AK306" s="227">
        <f>IF(AK$2&lt;=analysis_period,IF(SUM($C613:AK613)&gt;0,AJ306+1,0),0)</f>
        <v>0</v>
      </c>
      <c r="AL306" s="227">
        <f>IF(AL$2&lt;=analysis_period,IF(SUM($C613:AL613)&gt;0,AK306+1,0),0)</f>
        <v>0</v>
      </c>
      <c r="AM306" s="227">
        <f>IF(AM$2&lt;=analysis_period,IF(SUM($C613:AM613)&gt;0,AL306+1,0),0)</f>
        <v>0</v>
      </c>
      <c r="AN306" s="227">
        <f>IF(AN$2&lt;=analysis_period,IF(SUM($C613:AN613)&gt;0,AM306+1,0),0)</f>
        <v>0</v>
      </c>
      <c r="AO306" s="227">
        <f>IF(AO$2&lt;=analysis_period,IF(SUM($C613:AO613)&gt;0,AN306+1,0),0)</f>
        <v>0</v>
      </c>
      <c r="AP306" s="227">
        <f>IF(AP$2&lt;=analysis_period,IF(SUM($C613:AP613)&gt;0,AO306+1,0),0)</f>
        <v>0</v>
      </c>
    </row>
    <row r="307" spans="1:42" x14ac:dyDescent="0.2">
      <c r="A307" s="17">
        <f>A306+1</f>
        <v>9</v>
      </c>
      <c r="B307" s="4">
        <v>0</v>
      </c>
      <c r="C307" s="227">
        <f>IF(C$2&lt;=analysis_period,IF(SUM($C614:C614)&gt;0,B307+1,0),0)</f>
        <v>0</v>
      </c>
      <c r="D307" s="227">
        <f>IF(D$2&lt;=analysis_period,IF(SUM($C614:D614)&gt;0,C307+1,0),0)</f>
        <v>0</v>
      </c>
      <c r="E307" s="227">
        <f>IF(E$2&lt;=analysis_period,IF(SUM($C614:E614)&gt;0,D307+1,0),0)</f>
        <v>0</v>
      </c>
      <c r="F307" s="227">
        <f>IF(F$2&lt;=analysis_period,IF(SUM($C614:F614)&gt;0,E307+1,0),0)</f>
        <v>0</v>
      </c>
      <c r="G307" s="227">
        <f>IF(G$2&lt;=analysis_period,IF(SUM($C614:G614)&gt;0,F307+1,0),0)</f>
        <v>0</v>
      </c>
      <c r="H307" s="227">
        <f>IF(H$2&lt;=analysis_period,IF(SUM($C614:H614)&gt;0,G307+1,0),0)</f>
        <v>0</v>
      </c>
      <c r="I307" s="227">
        <f>IF(I$2&lt;=analysis_period,IF(SUM($C614:I614)&gt;0,H307+1,0),0)</f>
        <v>0</v>
      </c>
      <c r="J307" s="227">
        <f>IF(J$2&lt;=analysis_period,IF(SUM($C614:J614)&gt;0,I307+1,0),0)</f>
        <v>0</v>
      </c>
      <c r="K307" s="227">
        <f>IF(K$2&lt;=analysis_period,IF(SUM($C614:K614)&gt;0,J307+1,0),0)</f>
        <v>0</v>
      </c>
      <c r="L307" s="227">
        <f>IF(L$2&lt;=analysis_period,IF(SUM($C614:L614)&gt;0,K307+1,0),0)</f>
        <v>0</v>
      </c>
      <c r="M307" s="227">
        <f>IF(M$2&lt;=analysis_period,IF(SUM($C614:M614)&gt;0,L307+1,0),0)</f>
        <v>0</v>
      </c>
      <c r="N307" s="227">
        <f>IF(N$2&lt;=analysis_period,IF(SUM($C614:N614)&gt;0,M307+1,0),0)</f>
        <v>0</v>
      </c>
      <c r="O307" s="227">
        <f>IF(O$2&lt;=analysis_period,IF(SUM($C614:O614)&gt;0,N307+1,0),0)</f>
        <v>0</v>
      </c>
      <c r="P307" s="227">
        <f>IF(P$2&lt;=analysis_period,IF(SUM($C614:P614)&gt;0,O307+1,0),0)</f>
        <v>0</v>
      </c>
      <c r="Q307" s="227">
        <f>IF(Q$2&lt;=analysis_period,IF(SUM($C614:Q614)&gt;0,P307+1,0),0)</f>
        <v>0</v>
      </c>
      <c r="R307" s="227">
        <f>IF(R$2&lt;=analysis_period,IF(SUM($C614:R614)&gt;0,Q307+1,0),0)</f>
        <v>0</v>
      </c>
      <c r="S307" s="227">
        <f>IF(S$2&lt;=analysis_period,IF(SUM($C614:S614)&gt;0,R307+1,0),0)</f>
        <v>0</v>
      </c>
      <c r="T307" s="227">
        <f>IF(T$2&lt;=analysis_period,IF(SUM($C614:T614)&gt;0,S307+1,0),0)</f>
        <v>0</v>
      </c>
      <c r="U307" s="227">
        <f>IF(U$2&lt;=analysis_period,IF(SUM($C614:U614)&gt;0,T307+1,0),0)</f>
        <v>0</v>
      </c>
      <c r="V307" s="227">
        <f>IF(V$2&lt;=analysis_period,IF(SUM($C614:V614)&gt;0,U307+1,0),0)</f>
        <v>0</v>
      </c>
      <c r="W307" s="227">
        <f>IF(W$2&lt;=analysis_period,IF(SUM($C614:W614)&gt;0,V307+1,0),0)</f>
        <v>0</v>
      </c>
      <c r="X307" s="227">
        <f>IF(X$2&lt;=analysis_period,IF(SUM($C614:X614)&gt;0,W307+1,0),0)</f>
        <v>0</v>
      </c>
      <c r="Y307" s="227">
        <f>IF(Y$2&lt;=analysis_period,IF(SUM($C614:Y614)&gt;0,X307+1,0),0)</f>
        <v>0</v>
      </c>
      <c r="Z307" s="227">
        <f>IF(Z$2&lt;=analysis_period,IF(SUM($C614:Z614)&gt;0,Y307+1,0),0)</f>
        <v>0</v>
      </c>
      <c r="AA307" s="227">
        <f>IF(AA$2&lt;=analysis_period,IF(SUM($C614:AA614)&gt;0,Z307+1,0),0)</f>
        <v>0</v>
      </c>
      <c r="AB307" s="227">
        <f>IF(AB$2&lt;=analysis_period,IF(SUM($C614:AB614)&gt;0,AA307+1,0),0)</f>
        <v>0</v>
      </c>
      <c r="AC307" s="227">
        <f>IF(AC$2&lt;=analysis_period,IF(SUM($C614:AC614)&gt;0,AB307+1,0),0)</f>
        <v>0</v>
      </c>
      <c r="AD307" s="227">
        <f>IF(AD$2&lt;=analysis_period,IF(SUM($C614:AD614)&gt;0,AC307+1,0),0)</f>
        <v>0</v>
      </c>
      <c r="AE307" s="227">
        <f>IF(AE$2&lt;=analysis_period,IF(SUM($C614:AE614)&gt;0,AD307+1,0),0)</f>
        <v>0</v>
      </c>
      <c r="AF307" s="227">
        <f>IF(AF$2&lt;=analysis_period,IF(SUM($C614:AF614)&gt;0,AE307+1,0),0)</f>
        <v>0</v>
      </c>
      <c r="AG307" s="227">
        <f>IF(AG$2&lt;=analysis_period,IF(SUM($C614:AG614)&gt;0,AF307+1,0),0)</f>
        <v>0</v>
      </c>
      <c r="AH307" s="227">
        <f>IF(AH$2&lt;=analysis_period,IF(SUM($C614:AH614)&gt;0,AG307+1,0),0)</f>
        <v>0</v>
      </c>
      <c r="AI307" s="227">
        <f>IF(AI$2&lt;=analysis_period,IF(SUM($C614:AI614)&gt;0,AH307+1,0),0)</f>
        <v>0</v>
      </c>
      <c r="AJ307" s="227">
        <f>IF(AJ$2&lt;=analysis_period,IF(SUM($C614:AJ614)&gt;0,AI307+1,0),0)</f>
        <v>0</v>
      </c>
      <c r="AK307" s="227">
        <f>IF(AK$2&lt;=analysis_period,IF(SUM($C614:AK614)&gt;0,AJ307+1,0),0)</f>
        <v>0</v>
      </c>
      <c r="AL307" s="227">
        <f>IF(AL$2&lt;=analysis_period,IF(SUM($C614:AL614)&gt;0,AK307+1,0),0)</f>
        <v>0</v>
      </c>
      <c r="AM307" s="227">
        <f>IF(AM$2&lt;=analysis_period,IF(SUM($C614:AM614)&gt;0,AL307+1,0),0)</f>
        <v>0</v>
      </c>
      <c r="AN307" s="227">
        <f>IF(AN$2&lt;=analysis_period,IF(SUM($C614:AN614)&gt;0,AM307+1,0),0)</f>
        <v>0</v>
      </c>
      <c r="AO307" s="227">
        <f>IF(AO$2&lt;=analysis_period,IF(SUM($C614:AO614)&gt;0,AN307+1,0),0)</f>
        <v>0</v>
      </c>
      <c r="AP307" s="227">
        <f>IF(AP$2&lt;=analysis_period,IF(SUM($C614:AP614)&gt;0,AO307+1,0),0)</f>
        <v>0</v>
      </c>
    </row>
    <row r="308" spans="1:42" x14ac:dyDescent="0.2">
      <c r="A308" s="17">
        <f t="shared" si="139"/>
        <v>10</v>
      </c>
      <c r="B308" s="4">
        <v>0</v>
      </c>
      <c r="C308" s="227">
        <f>IF(C$2&lt;=analysis_period,IF(SUM($C615:C615)&gt;0,B308+1,0),0)</f>
        <v>0</v>
      </c>
      <c r="D308" s="227">
        <f>IF(D$2&lt;=analysis_period,IF(SUM($C615:D615)&gt;0,C308+1,0),0)</f>
        <v>0</v>
      </c>
      <c r="E308" s="227">
        <f>IF(E$2&lt;=analysis_period,IF(SUM($C615:E615)&gt;0,D308+1,0),0)</f>
        <v>0</v>
      </c>
      <c r="F308" s="227">
        <f>IF(F$2&lt;=analysis_period,IF(SUM($C615:F615)&gt;0,E308+1,0),0)</f>
        <v>0</v>
      </c>
      <c r="G308" s="227">
        <f>IF(G$2&lt;=analysis_period,IF(SUM($C615:G615)&gt;0,F308+1,0),0)</f>
        <v>0</v>
      </c>
      <c r="H308" s="227">
        <f>IF(H$2&lt;=analysis_period,IF(SUM($C615:H615)&gt;0,G308+1,0),0)</f>
        <v>0</v>
      </c>
      <c r="I308" s="227">
        <f>IF(I$2&lt;=analysis_period,IF(SUM($C615:I615)&gt;0,H308+1,0),0)</f>
        <v>0</v>
      </c>
      <c r="J308" s="227">
        <f>IF(J$2&lt;=analysis_period,IF(SUM($C615:J615)&gt;0,I308+1,0),0)</f>
        <v>0</v>
      </c>
      <c r="K308" s="227">
        <f>IF(K$2&lt;=analysis_period,IF(SUM($C615:K615)&gt;0,J308+1,0),0)</f>
        <v>0</v>
      </c>
      <c r="L308" s="227">
        <f>IF(L$2&lt;=analysis_period,IF(SUM($C615:L615)&gt;0,K308+1,0),0)</f>
        <v>0</v>
      </c>
      <c r="M308" s="227">
        <f>IF(M$2&lt;=analysis_period,IF(SUM($C615:M615)&gt;0,L308+1,0),0)</f>
        <v>0</v>
      </c>
      <c r="N308" s="227">
        <f>IF(N$2&lt;=analysis_period,IF(SUM($C615:N615)&gt;0,M308+1,0),0)</f>
        <v>0</v>
      </c>
      <c r="O308" s="227">
        <f>IF(O$2&lt;=analysis_period,IF(SUM($C615:O615)&gt;0,N308+1,0),0)</f>
        <v>0</v>
      </c>
      <c r="P308" s="227">
        <f>IF(P$2&lt;=analysis_period,IF(SUM($C615:P615)&gt;0,O308+1,0),0)</f>
        <v>0</v>
      </c>
      <c r="Q308" s="227">
        <f>IF(Q$2&lt;=analysis_period,IF(SUM($C615:Q615)&gt;0,P308+1,0),0)</f>
        <v>0</v>
      </c>
      <c r="R308" s="227">
        <f>IF(R$2&lt;=analysis_period,IF(SUM($C615:R615)&gt;0,Q308+1,0),0)</f>
        <v>0</v>
      </c>
      <c r="S308" s="227">
        <f>IF(S$2&lt;=analysis_period,IF(SUM($C615:S615)&gt;0,R308+1,0),0)</f>
        <v>0</v>
      </c>
      <c r="T308" s="227">
        <f>IF(T$2&lt;=analysis_period,IF(SUM($C615:T615)&gt;0,S308+1,0),0)</f>
        <v>0</v>
      </c>
      <c r="U308" s="227">
        <f>IF(U$2&lt;=analysis_period,IF(SUM($C615:U615)&gt;0,T308+1,0),0)</f>
        <v>0</v>
      </c>
      <c r="V308" s="227">
        <f>IF(V$2&lt;=analysis_period,IF(SUM($C615:V615)&gt;0,U308+1,0),0)</f>
        <v>0</v>
      </c>
      <c r="W308" s="227">
        <f>IF(W$2&lt;=analysis_period,IF(SUM($C615:W615)&gt;0,V308+1,0),0)</f>
        <v>0</v>
      </c>
      <c r="X308" s="227">
        <f>IF(X$2&lt;=analysis_period,IF(SUM($C615:X615)&gt;0,W308+1,0),0)</f>
        <v>0</v>
      </c>
      <c r="Y308" s="227">
        <f>IF(Y$2&lt;=analysis_period,IF(SUM($C615:Y615)&gt;0,X308+1,0),0)</f>
        <v>0</v>
      </c>
      <c r="Z308" s="227">
        <f>IF(Z$2&lt;=analysis_period,IF(SUM($C615:Z615)&gt;0,Y308+1,0),0)</f>
        <v>0</v>
      </c>
      <c r="AA308" s="227">
        <f>IF(AA$2&lt;=analysis_period,IF(SUM($C615:AA615)&gt;0,Z308+1,0),0)</f>
        <v>0</v>
      </c>
      <c r="AB308" s="227">
        <f>IF(AB$2&lt;=analysis_period,IF(SUM($C615:AB615)&gt;0,AA308+1,0),0)</f>
        <v>0</v>
      </c>
      <c r="AC308" s="227">
        <f>IF(AC$2&lt;=analysis_period,IF(SUM($C615:AC615)&gt;0,AB308+1,0),0)</f>
        <v>0</v>
      </c>
      <c r="AD308" s="227">
        <f>IF(AD$2&lt;=analysis_period,IF(SUM($C615:AD615)&gt;0,AC308+1,0),0)</f>
        <v>0</v>
      </c>
      <c r="AE308" s="227">
        <f>IF(AE$2&lt;=analysis_period,IF(SUM($C615:AE615)&gt;0,AD308+1,0),0)</f>
        <v>0</v>
      </c>
      <c r="AF308" s="227">
        <f>IF(AF$2&lt;=analysis_period,IF(SUM($C615:AF615)&gt;0,AE308+1,0),0)</f>
        <v>0</v>
      </c>
      <c r="AG308" s="227">
        <f>IF(AG$2&lt;=analysis_period,IF(SUM($C615:AG615)&gt;0,AF308+1,0),0)</f>
        <v>0</v>
      </c>
      <c r="AH308" s="227">
        <f>IF(AH$2&lt;=analysis_period,IF(SUM($C615:AH615)&gt;0,AG308+1,0),0)</f>
        <v>0</v>
      </c>
      <c r="AI308" s="227">
        <f>IF(AI$2&lt;=analysis_period,IF(SUM($C615:AI615)&gt;0,AH308+1,0),0)</f>
        <v>0</v>
      </c>
      <c r="AJ308" s="227">
        <f>IF(AJ$2&lt;=analysis_period,IF(SUM($C615:AJ615)&gt;0,AI308+1,0),0)</f>
        <v>0</v>
      </c>
      <c r="AK308" s="227">
        <f>IF(AK$2&lt;=analysis_period,IF(SUM($C615:AK615)&gt;0,AJ308+1,0),0)</f>
        <v>0</v>
      </c>
      <c r="AL308" s="227">
        <f>IF(AL$2&lt;=analysis_period,IF(SUM($C615:AL615)&gt;0,AK308+1,0),0)</f>
        <v>0</v>
      </c>
      <c r="AM308" s="227">
        <f>IF(AM$2&lt;=analysis_period,IF(SUM($C615:AM615)&gt;0,AL308+1,0),0)</f>
        <v>0</v>
      </c>
      <c r="AN308" s="227">
        <f>IF(AN$2&lt;=analysis_period,IF(SUM($C615:AN615)&gt;0,AM308+1,0),0)</f>
        <v>0</v>
      </c>
      <c r="AO308" s="227">
        <f>IF(AO$2&lt;=analysis_period,IF(SUM($C615:AO615)&gt;0,AN308+1,0),0)</f>
        <v>0</v>
      </c>
      <c r="AP308" s="227">
        <f>IF(AP$2&lt;=analysis_period,IF(SUM($C615:AP615)&gt;0,AO308+1,0),0)</f>
        <v>0</v>
      </c>
    </row>
    <row r="309" spans="1:42" x14ac:dyDescent="0.2">
      <c r="A309" s="33"/>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row>
    <row r="310" spans="1:42" x14ac:dyDescent="0.2">
      <c r="A310" s="33" t="s">
        <v>104</v>
      </c>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row>
    <row r="311" spans="1:42" x14ac:dyDescent="0.2">
      <c r="A311" s="17">
        <v>1</v>
      </c>
      <c r="B311" s="247">
        <f t="shared" ref="B311:B320" si="140">SUM(C311:AP311)</f>
        <v>0</v>
      </c>
      <c r="C311" s="249">
        <f>LOOKUP(C299,$B$269:$AP$269,$B$270:$AP$270)/100*$B606</f>
        <v>0</v>
      </c>
      <c r="D311" s="249">
        <f t="shared" ref="D311:AP311" si="141">LOOKUP(D299,$B$269:$AP$269,$B$270:$AP$270)/100*$B606</f>
        <v>0</v>
      </c>
      <c r="E311" s="249">
        <f t="shared" si="141"/>
        <v>0</v>
      </c>
      <c r="F311" s="249">
        <f t="shared" si="141"/>
        <v>0</v>
      </c>
      <c r="G311" s="249">
        <f t="shared" si="141"/>
        <v>0</v>
      </c>
      <c r="H311" s="249">
        <f t="shared" si="141"/>
        <v>0</v>
      </c>
      <c r="I311" s="249">
        <f t="shared" si="141"/>
        <v>0</v>
      </c>
      <c r="J311" s="249">
        <f t="shared" si="141"/>
        <v>0</v>
      </c>
      <c r="K311" s="249">
        <f t="shared" si="141"/>
        <v>0</v>
      </c>
      <c r="L311" s="249">
        <f t="shared" si="141"/>
        <v>0</v>
      </c>
      <c r="M311" s="249">
        <f t="shared" si="141"/>
        <v>0</v>
      </c>
      <c r="N311" s="249">
        <f t="shared" si="141"/>
        <v>0</v>
      </c>
      <c r="O311" s="249">
        <f t="shared" si="141"/>
        <v>0</v>
      </c>
      <c r="P311" s="249">
        <f t="shared" si="141"/>
        <v>0</v>
      </c>
      <c r="Q311" s="249">
        <f t="shared" si="141"/>
        <v>0</v>
      </c>
      <c r="R311" s="249">
        <f t="shared" si="141"/>
        <v>0</v>
      </c>
      <c r="S311" s="249">
        <f t="shared" si="141"/>
        <v>0</v>
      </c>
      <c r="T311" s="249">
        <f t="shared" si="141"/>
        <v>0</v>
      </c>
      <c r="U311" s="249">
        <f t="shared" si="141"/>
        <v>0</v>
      </c>
      <c r="V311" s="249">
        <f t="shared" si="141"/>
        <v>0</v>
      </c>
      <c r="W311" s="249">
        <f t="shared" si="141"/>
        <v>0</v>
      </c>
      <c r="X311" s="249">
        <f t="shared" si="141"/>
        <v>0</v>
      </c>
      <c r="Y311" s="249">
        <f t="shared" si="141"/>
        <v>0</v>
      </c>
      <c r="Z311" s="249">
        <f t="shared" si="141"/>
        <v>0</v>
      </c>
      <c r="AA311" s="249">
        <f t="shared" si="141"/>
        <v>0</v>
      </c>
      <c r="AB311" s="249">
        <f t="shared" si="141"/>
        <v>0</v>
      </c>
      <c r="AC311" s="249">
        <f t="shared" si="141"/>
        <v>0</v>
      </c>
      <c r="AD311" s="249">
        <f t="shared" si="141"/>
        <v>0</v>
      </c>
      <c r="AE311" s="249">
        <f t="shared" si="141"/>
        <v>0</v>
      </c>
      <c r="AF311" s="249">
        <f t="shared" si="141"/>
        <v>0</v>
      </c>
      <c r="AG311" s="249">
        <f t="shared" si="141"/>
        <v>0</v>
      </c>
      <c r="AH311" s="249">
        <f t="shared" si="141"/>
        <v>0</v>
      </c>
      <c r="AI311" s="249">
        <f t="shared" si="141"/>
        <v>0</v>
      </c>
      <c r="AJ311" s="249">
        <f t="shared" si="141"/>
        <v>0</v>
      </c>
      <c r="AK311" s="249">
        <f t="shared" si="141"/>
        <v>0</v>
      </c>
      <c r="AL311" s="249">
        <f t="shared" si="141"/>
        <v>0</v>
      </c>
      <c r="AM311" s="249">
        <f t="shared" si="141"/>
        <v>0</v>
      </c>
      <c r="AN311" s="249">
        <f t="shared" si="141"/>
        <v>0</v>
      </c>
      <c r="AO311" s="249">
        <f t="shared" si="141"/>
        <v>0</v>
      </c>
      <c r="AP311" s="249">
        <f t="shared" si="141"/>
        <v>0</v>
      </c>
    </row>
    <row r="312" spans="1:42" x14ac:dyDescent="0.2">
      <c r="A312" s="17">
        <f>A311+1</f>
        <v>2</v>
      </c>
      <c r="B312" s="247">
        <f t="shared" si="140"/>
        <v>0</v>
      </c>
      <c r="C312" s="249">
        <f t="shared" ref="C312:AP312" si="142">LOOKUP(C300,$B$269:$AP$269,$B$270:$AP$270)/100*$B607</f>
        <v>0</v>
      </c>
      <c r="D312" s="249">
        <f t="shared" si="142"/>
        <v>0</v>
      </c>
      <c r="E312" s="249">
        <f t="shared" si="142"/>
        <v>0</v>
      </c>
      <c r="F312" s="249">
        <f t="shared" si="142"/>
        <v>0</v>
      </c>
      <c r="G312" s="249">
        <f t="shared" si="142"/>
        <v>0</v>
      </c>
      <c r="H312" s="249">
        <f t="shared" si="142"/>
        <v>0</v>
      </c>
      <c r="I312" s="249">
        <f t="shared" si="142"/>
        <v>0</v>
      </c>
      <c r="J312" s="249">
        <f t="shared" si="142"/>
        <v>0</v>
      </c>
      <c r="K312" s="249">
        <f t="shared" si="142"/>
        <v>0</v>
      </c>
      <c r="L312" s="249">
        <f t="shared" si="142"/>
        <v>0</v>
      </c>
      <c r="M312" s="249">
        <f t="shared" si="142"/>
        <v>0</v>
      </c>
      <c r="N312" s="249">
        <f t="shared" si="142"/>
        <v>0</v>
      </c>
      <c r="O312" s="249">
        <f t="shared" si="142"/>
        <v>0</v>
      </c>
      <c r="P312" s="249">
        <f t="shared" si="142"/>
        <v>0</v>
      </c>
      <c r="Q312" s="249">
        <f t="shared" si="142"/>
        <v>0</v>
      </c>
      <c r="R312" s="249">
        <f t="shared" si="142"/>
        <v>0</v>
      </c>
      <c r="S312" s="249">
        <f t="shared" si="142"/>
        <v>0</v>
      </c>
      <c r="T312" s="249">
        <f t="shared" si="142"/>
        <v>0</v>
      </c>
      <c r="U312" s="249">
        <f t="shared" si="142"/>
        <v>0</v>
      </c>
      <c r="V312" s="249">
        <f t="shared" si="142"/>
        <v>0</v>
      </c>
      <c r="W312" s="249">
        <f t="shared" si="142"/>
        <v>0</v>
      </c>
      <c r="X312" s="249">
        <f t="shared" si="142"/>
        <v>0</v>
      </c>
      <c r="Y312" s="249">
        <f t="shared" si="142"/>
        <v>0</v>
      </c>
      <c r="Z312" s="249">
        <f t="shared" si="142"/>
        <v>0</v>
      </c>
      <c r="AA312" s="249">
        <f t="shared" si="142"/>
        <v>0</v>
      </c>
      <c r="AB312" s="249">
        <f t="shared" si="142"/>
        <v>0</v>
      </c>
      <c r="AC312" s="249">
        <f t="shared" si="142"/>
        <v>0</v>
      </c>
      <c r="AD312" s="249">
        <f t="shared" si="142"/>
        <v>0</v>
      </c>
      <c r="AE312" s="249">
        <f t="shared" si="142"/>
        <v>0</v>
      </c>
      <c r="AF312" s="249">
        <f t="shared" si="142"/>
        <v>0</v>
      </c>
      <c r="AG312" s="249">
        <f t="shared" si="142"/>
        <v>0</v>
      </c>
      <c r="AH312" s="249">
        <f t="shared" si="142"/>
        <v>0</v>
      </c>
      <c r="AI312" s="249">
        <f t="shared" si="142"/>
        <v>0</v>
      </c>
      <c r="AJ312" s="249">
        <f t="shared" si="142"/>
        <v>0</v>
      </c>
      <c r="AK312" s="249">
        <f t="shared" si="142"/>
        <v>0</v>
      </c>
      <c r="AL312" s="249">
        <f t="shared" si="142"/>
        <v>0</v>
      </c>
      <c r="AM312" s="249">
        <f t="shared" si="142"/>
        <v>0</v>
      </c>
      <c r="AN312" s="249">
        <f t="shared" si="142"/>
        <v>0</v>
      </c>
      <c r="AO312" s="249">
        <f t="shared" si="142"/>
        <v>0</v>
      </c>
      <c r="AP312" s="249">
        <f t="shared" si="142"/>
        <v>0</v>
      </c>
    </row>
    <row r="313" spans="1:42" x14ac:dyDescent="0.2">
      <c r="A313" s="17">
        <f t="shared" ref="A313:A320" si="143">A312+1</f>
        <v>3</v>
      </c>
      <c r="B313" s="247">
        <f t="shared" si="140"/>
        <v>0</v>
      </c>
      <c r="C313" s="249">
        <f t="shared" ref="C313:AP313" si="144">LOOKUP(C301,$B$269:$AP$269,$B$270:$AP$270)/100*$B608</f>
        <v>0</v>
      </c>
      <c r="D313" s="249">
        <f t="shared" si="144"/>
        <v>0</v>
      </c>
      <c r="E313" s="249">
        <f t="shared" si="144"/>
        <v>0</v>
      </c>
      <c r="F313" s="249">
        <f t="shared" si="144"/>
        <v>0</v>
      </c>
      <c r="G313" s="249">
        <f t="shared" si="144"/>
        <v>0</v>
      </c>
      <c r="H313" s="249">
        <f t="shared" si="144"/>
        <v>0</v>
      </c>
      <c r="I313" s="249">
        <f t="shared" si="144"/>
        <v>0</v>
      </c>
      <c r="J313" s="249">
        <f t="shared" si="144"/>
        <v>0</v>
      </c>
      <c r="K313" s="249">
        <f t="shared" si="144"/>
        <v>0</v>
      </c>
      <c r="L313" s="249">
        <f t="shared" si="144"/>
        <v>0</v>
      </c>
      <c r="M313" s="249">
        <f t="shared" si="144"/>
        <v>0</v>
      </c>
      <c r="N313" s="249">
        <f t="shared" si="144"/>
        <v>0</v>
      </c>
      <c r="O313" s="249">
        <f t="shared" si="144"/>
        <v>0</v>
      </c>
      <c r="P313" s="249">
        <f t="shared" si="144"/>
        <v>0</v>
      </c>
      <c r="Q313" s="249">
        <f t="shared" si="144"/>
        <v>0</v>
      </c>
      <c r="R313" s="249">
        <f t="shared" si="144"/>
        <v>0</v>
      </c>
      <c r="S313" s="249">
        <f t="shared" si="144"/>
        <v>0</v>
      </c>
      <c r="T313" s="249">
        <f t="shared" si="144"/>
        <v>0</v>
      </c>
      <c r="U313" s="249">
        <f t="shared" si="144"/>
        <v>0</v>
      </c>
      <c r="V313" s="249">
        <f t="shared" si="144"/>
        <v>0</v>
      </c>
      <c r="W313" s="249">
        <f t="shared" si="144"/>
        <v>0</v>
      </c>
      <c r="X313" s="249">
        <f t="shared" si="144"/>
        <v>0</v>
      </c>
      <c r="Y313" s="249">
        <f t="shared" si="144"/>
        <v>0</v>
      </c>
      <c r="Z313" s="249">
        <f t="shared" si="144"/>
        <v>0</v>
      </c>
      <c r="AA313" s="249">
        <f t="shared" si="144"/>
        <v>0</v>
      </c>
      <c r="AB313" s="249">
        <f t="shared" si="144"/>
        <v>0</v>
      </c>
      <c r="AC313" s="249">
        <f t="shared" si="144"/>
        <v>0</v>
      </c>
      <c r="AD313" s="249">
        <f t="shared" si="144"/>
        <v>0</v>
      </c>
      <c r="AE313" s="249">
        <f t="shared" si="144"/>
        <v>0</v>
      </c>
      <c r="AF313" s="249">
        <f t="shared" si="144"/>
        <v>0</v>
      </c>
      <c r="AG313" s="249">
        <f t="shared" si="144"/>
        <v>0</v>
      </c>
      <c r="AH313" s="249">
        <f t="shared" si="144"/>
        <v>0</v>
      </c>
      <c r="AI313" s="249">
        <f t="shared" si="144"/>
        <v>0</v>
      </c>
      <c r="AJ313" s="249">
        <f t="shared" si="144"/>
        <v>0</v>
      </c>
      <c r="AK313" s="249">
        <f t="shared" si="144"/>
        <v>0</v>
      </c>
      <c r="AL313" s="249">
        <f t="shared" si="144"/>
        <v>0</v>
      </c>
      <c r="AM313" s="249">
        <f t="shared" si="144"/>
        <v>0</v>
      </c>
      <c r="AN313" s="249">
        <f t="shared" si="144"/>
        <v>0</v>
      </c>
      <c r="AO313" s="249">
        <f t="shared" si="144"/>
        <v>0</v>
      </c>
      <c r="AP313" s="249">
        <f t="shared" si="144"/>
        <v>0</v>
      </c>
    </row>
    <row r="314" spans="1:42" x14ac:dyDescent="0.2">
      <c r="A314" s="17">
        <f t="shared" si="143"/>
        <v>4</v>
      </c>
      <c r="B314" s="247">
        <f t="shared" si="140"/>
        <v>0</v>
      </c>
      <c r="C314" s="249">
        <f t="shared" ref="C314:AP314" si="145">LOOKUP(C302,$B$269:$AP$269,$B$270:$AP$270)/100*$B609</f>
        <v>0</v>
      </c>
      <c r="D314" s="249">
        <f t="shared" si="145"/>
        <v>0</v>
      </c>
      <c r="E314" s="249">
        <f t="shared" si="145"/>
        <v>0</v>
      </c>
      <c r="F314" s="249">
        <f t="shared" si="145"/>
        <v>0</v>
      </c>
      <c r="G314" s="249">
        <f t="shared" si="145"/>
        <v>0</v>
      </c>
      <c r="H314" s="249">
        <f t="shared" si="145"/>
        <v>0</v>
      </c>
      <c r="I314" s="249">
        <f t="shared" si="145"/>
        <v>0</v>
      </c>
      <c r="J314" s="249">
        <f t="shared" si="145"/>
        <v>0</v>
      </c>
      <c r="K314" s="249">
        <f t="shared" si="145"/>
        <v>0</v>
      </c>
      <c r="L314" s="249">
        <f t="shared" si="145"/>
        <v>0</v>
      </c>
      <c r="M314" s="249">
        <f t="shared" si="145"/>
        <v>0</v>
      </c>
      <c r="N314" s="249">
        <f t="shared" si="145"/>
        <v>0</v>
      </c>
      <c r="O314" s="249">
        <f t="shared" si="145"/>
        <v>0</v>
      </c>
      <c r="P314" s="249">
        <f t="shared" si="145"/>
        <v>0</v>
      </c>
      <c r="Q314" s="249">
        <f t="shared" si="145"/>
        <v>0</v>
      </c>
      <c r="R314" s="249">
        <f t="shared" si="145"/>
        <v>0</v>
      </c>
      <c r="S314" s="249">
        <f t="shared" si="145"/>
        <v>0</v>
      </c>
      <c r="T314" s="249">
        <f t="shared" si="145"/>
        <v>0</v>
      </c>
      <c r="U314" s="249">
        <f t="shared" si="145"/>
        <v>0</v>
      </c>
      <c r="V314" s="249">
        <f t="shared" si="145"/>
        <v>0</v>
      </c>
      <c r="W314" s="249">
        <f t="shared" si="145"/>
        <v>0</v>
      </c>
      <c r="X314" s="249">
        <f t="shared" si="145"/>
        <v>0</v>
      </c>
      <c r="Y314" s="249">
        <f t="shared" si="145"/>
        <v>0</v>
      </c>
      <c r="Z314" s="249">
        <f t="shared" si="145"/>
        <v>0</v>
      </c>
      <c r="AA314" s="249">
        <f t="shared" si="145"/>
        <v>0</v>
      </c>
      <c r="AB314" s="249">
        <f t="shared" si="145"/>
        <v>0</v>
      </c>
      <c r="AC314" s="249">
        <f t="shared" si="145"/>
        <v>0</v>
      </c>
      <c r="AD314" s="249">
        <f t="shared" si="145"/>
        <v>0</v>
      </c>
      <c r="AE314" s="249">
        <f t="shared" si="145"/>
        <v>0</v>
      </c>
      <c r="AF314" s="249">
        <f t="shared" si="145"/>
        <v>0</v>
      </c>
      <c r="AG314" s="249">
        <f t="shared" si="145"/>
        <v>0</v>
      </c>
      <c r="AH314" s="249">
        <f t="shared" si="145"/>
        <v>0</v>
      </c>
      <c r="AI314" s="249">
        <f t="shared" si="145"/>
        <v>0</v>
      </c>
      <c r="AJ314" s="249">
        <f t="shared" si="145"/>
        <v>0</v>
      </c>
      <c r="AK314" s="249">
        <f t="shared" si="145"/>
        <v>0</v>
      </c>
      <c r="AL314" s="249">
        <f t="shared" si="145"/>
        <v>0</v>
      </c>
      <c r="AM314" s="249">
        <f t="shared" si="145"/>
        <v>0</v>
      </c>
      <c r="AN314" s="249">
        <f t="shared" si="145"/>
        <v>0</v>
      </c>
      <c r="AO314" s="249">
        <f t="shared" si="145"/>
        <v>0</v>
      </c>
      <c r="AP314" s="249">
        <f t="shared" si="145"/>
        <v>0</v>
      </c>
    </row>
    <row r="315" spans="1:42" x14ac:dyDescent="0.2">
      <c r="A315" s="17">
        <f t="shared" si="143"/>
        <v>5</v>
      </c>
      <c r="B315" s="247">
        <f t="shared" si="140"/>
        <v>0</v>
      </c>
      <c r="C315" s="249">
        <f t="shared" ref="C315:AP315" si="146">LOOKUP(C303,$B$269:$AP$269,$B$270:$AP$270)/100*$B610</f>
        <v>0</v>
      </c>
      <c r="D315" s="249">
        <f t="shared" si="146"/>
        <v>0</v>
      </c>
      <c r="E315" s="249">
        <f t="shared" si="146"/>
        <v>0</v>
      </c>
      <c r="F315" s="249">
        <f t="shared" si="146"/>
        <v>0</v>
      </c>
      <c r="G315" s="249">
        <f t="shared" si="146"/>
        <v>0</v>
      </c>
      <c r="H315" s="249">
        <f t="shared" si="146"/>
        <v>0</v>
      </c>
      <c r="I315" s="249">
        <f t="shared" si="146"/>
        <v>0</v>
      </c>
      <c r="J315" s="249">
        <f t="shared" si="146"/>
        <v>0</v>
      </c>
      <c r="K315" s="249">
        <f t="shared" si="146"/>
        <v>0</v>
      </c>
      <c r="L315" s="249">
        <f t="shared" si="146"/>
        <v>0</v>
      </c>
      <c r="M315" s="249">
        <f t="shared" si="146"/>
        <v>0</v>
      </c>
      <c r="N315" s="249">
        <f t="shared" si="146"/>
        <v>0</v>
      </c>
      <c r="O315" s="249">
        <f t="shared" si="146"/>
        <v>0</v>
      </c>
      <c r="P315" s="249">
        <f t="shared" si="146"/>
        <v>0</v>
      </c>
      <c r="Q315" s="249">
        <f t="shared" si="146"/>
        <v>0</v>
      </c>
      <c r="R315" s="249">
        <f t="shared" si="146"/>
        <v>0</v>
      </c>
      <c r="S315" s="249">
        <f t="shared" si="146"/>
        <v>0</v>
      </c>
      <c r="T315" s="249">
        <f t="shared" si="146"/>
        <v>0</v>
      </c>
      <c r="U315" s="249">
        <f t="shared" si="146"/>
        <v>0</v>
      </c>
      <c r="V315" s="249">
        <f t="shared" si="146"/>
        <v>0</v>
      </c>
      <c r="W315" s="249">
        <f t="shared" si="146"/>
        <v>0</v>
      </c>
      <c r="X315" s="249">
        <f t="shared" si="146"/>
        <v>0</v>
      </c>
      <c r="Y315" s="249">
        <f t="shared" si="146"/>
        <v>0</v>
      </c>
      <c r="Z315" s="249">
        <f t="shared" si="146"/>
        <v>0</v>
      </c>
      <c r="AA315" s="249">
        <f t="shared" si="146"/>
        <v>0</v>
      </c>
      <c r="AB315" s="249">
        <f t="shared" si="146"/>
        <v>0</v>
      </c>
      <c r="AC315" s="249">
        <f t="shared" si="146"/>
        <v>0</v>
      </c>
      <c r="AD315" s="249">
        <f t="shared" si="146"/>
        <v>0</v>
      </c>
      <c r="AE315" s="249">
        <f t="shared" si="146"/>
        <v>0</v>
      </c>
      <c r="AF315" s="249">
        <f t="shared" si="146"/>
        <v>0</v>
      </c>
      <c r="AG315" s="249">
        <f t="shared" si="146"/>
        <v>0</v>
      </c>
      <c r="AH315" s="249">
        <f t="shared" si="146"/>
        <v>0</v>
      </c>
      <c r="AI315" s="249">
        <f t="shared" si="146"/>
        <v>0</v>
      </c>
      <c r="AJ315" s="249">
        <f t="shared" si="146"/>
        <v>0</v>
      </c>
      <c r="AK315" s="249">
        <f t="shared" si="146"/>
        <v>0</v>
      </c>
      <c r="AL315" s="249">
        <f t="shared" si="146"/>
        <v>0</v>
      </c>
      <c r="AM315" s="249">
        <f t="shared" si="146"/>
        <v>0</v>
      </c>
      <c r="AN315" s="249">
        <f t="shared" si="146"/>
        <v>0</v>
      </c>
      <c r="AO315" s="249">
        <f t="shared" si="146"/>
        <v>0</v>
      </c>
      <c r="AP315" s="249">
        <f t="shared" si="146"/>
        <v>0</v>
      </c>
    </row>
    <row r="316" spans="1:42" x14ac:dyDescent="0.2">
      <c r="A316" s="17">
        <f t="shared" si="143"/>
        <v>6</v>
      </c>
      <c r="B316" s="247">
        <f t="shared" si="140"/>
        <v>0</v>
      </c>
      <c r="C316" s="249">
        <f t="shared" ref="C316:AP316" si="147">LOOKUP(C304,$B$269:$AP$269,$B$270:$AP$270)/100*$B611</f>
        <v>0</v>
      </c>
      <c r="D316" s="249">
        <f t="shared" si="147"/>
        <v>0</v>
      </c>
      <c r="E316" s="249">
        <f t="shared" si="147"/>
        <v>0</v>
      </c>
      <c r="F316" s="249">
        <f t="shared" si="147"/>
        <v>0</v>
      </c>
      <c r="G316" s="249">
        <f t="shared" si="147"/>
        <v>0</v>
      </c>
      <c r="H316" s="249">
        <f t="shared" si="147"/>
        <v>0</v>
      </c>
      <c r="I316" s="249">
        <f t="shared" si="147"/>
        <v>0</v>
      </c>
      <c r="J316" s="249">
        <f t="shared" si="147"/>
        <v>0</v>
      </c>
      <c r="K316" s="249">
        <f t="shared" si="147"/>
        <v>0</v>
      </c>
      <c r="L316" s="249">
        <f t="shared" si="147"/>
        <v>0</v>
      </c>
      <c r="M316" s="249">
        <f t="shared" si="147"/>
        <v>0</v>
      </c>
      <c r="N316" s="249">
        <f t="shared" si="147"/>
        <v>0</v>
      </c>
      <c r="O316" s="249">
        <f t="shared" si="147"/>
        <v>0</v>
      </c>
      <c r="P316" s="249">
        <f t="shared" si="147"/>
        <v>0</v>
      </c>
      <c r="Q316" s="249">
        <f t="shared" si="147"/>
        <v>0</v>
      </c>
      <c r="R316" s="249">
        <f t="shared" si="147"/>
        <v>0</v>
      </c>
      <c r="S316" s="249">
        <f t="shared" si="147"/>
        <v>0</v>
      </c>
      <c r="T316" s="249">
        <f t="shared" si="147"/>
        <v>0</v>
      </c>
      <c r="U316" s="249">
        <f t="shared" si="147"/>
        <v>0</v>
      </c>
      <c r="V316" s="249">
        <f t="shared" si="147"/>
        <v>0</v>
      </c>
      <c r="W316" s="249">
        <f t="shared" si="147"/>
        <v>0</v>
      </c>
      <c r="X316" s="249">
        <f t="shared" si="147"/>
        <v>0</v>
      </c>
      <c r="Y316" s="249">
        <f t="shared" si="147"/>
        <v>0</v>
      </c>
      <c r="Z316" s="249">
        <f t="shared" si="147"/>
        <v>0</v>
      </c>
      <c r="AA316" s="249">
        <f t="shared" si="147"/>
        <v>0</v>
      </c>
      <c r="AB316" s="249">
        <f t="shared" si="147"/>
        <v>0</v>
      </c>
      <c r="AC316" s="249">
        <f t="shared" si="147"/>
        <v>0</v>
      </c>
      <c r="AD316" s="249">
        <f t="shared" si="147"/>
        <v>0</v>
      </c>
      <c r="AE316" s="249">
        <f t="shared" si="147"/>
        <v>0</v>
      </c>
      <c r="AF316" s="249">
        <f t="shared" si="147"/>
        <v>0</v>
      </c>
      <c r="AG316" s="249">
        <f t="shared" si="147"/>
        <v>0</v>
      </c>
      <c r="AH316" s="249">
        <f t="shared" si="147"/>
        <v>0</v>
      </c>
      <c r="AI316" s="249">
        <f t="shared" si="147"/>
        <v>0</v>
      </c>
      <c r="AJ316" s="249">
        <f t="shared" si="147"/>
        <v>0</v>
      </c>
      <c r="AK316" s="249">
        <f t="shared" si="147"/>
        <v>0</v>
      </c>
      <c r="AL316" s="249">
        <f t="shared" si="147"/>
        <v>0</v>
      </c>
      <c r="AM316" s="249">
        <f t="shared" si="147"/>
        <v>0</v>
      </c>
      <c r="AN316" s="249">
        <f t="shared" si="147"/>
        <v>0</v>
      </c>
      <c r="AO316" s="249">
        <f t="shared" si="147"/>
        <v>0</v>
      </c>
      <c r="AP316" s="249">
        <f t="shared" si="147"/>
        <v>0</v>
      </c>
    </row>
    <row r="317" spans="1:42" x14ac:dyDescent="0.2">
      <c r="A317" s="17">
        <f t="shared" si="143"/>
        <v>7</v>
      </c>
      <c r="B317" s="247">
        <f t="shared" si="140"/>
        <v>0</v>
      </c>
      <c r="C317" s="249">
        <f t="shared" ref="C317:AP317" si="148">LOOKUP(C305,$B$269:$AP$269,$B$270:$AP$270)/100*$B612</f>
        <v>0</v>
      </c>
      <c r="D317" s="249">
        <f t="shared" si="148"/>
        <v>0</v>
      </c>
      <c r="E317" s="249">
        <f t="shared" si="148"/>
        <v>0</v>
      </c>
      <c r="F317" s="249">
        <f t="shared" si="148"/>
        <v>0</v>
      </c>
      <c r="G317" s="249">
        <f t="shared" si="148"/>
        <v>0</v>
      </c>
      <c r="H317" s="249">
        <f t="shared" si="148"/>
        <v>0</v>
      </c>
      <c r="I317" s="249">
        <f t="shared" si="148"/>
        <v>0</v>
      </c>
      <c r="J317" s="249">
        <f t="shared" si="148"/>
        <v>0</v>
      </c>
      <c r="K317" s="249">
        <f t="shared" si="148"/>
        <v>0</v>
      </c>
      <c r="L317" s="249">
        <f t="shared" si="148"/>
        <v>0</v>
      </c>
      <c r="M317" s="249">
        <f t="shared" si="148"/>
        <v>0</v>
      </c>
      <c r="N317" s="249">
        <f t="shared" si="148"/>
        <v>0</v>
      </c>
      <c r="O317" s="249">
        <f t="shared" si="148"/>
        <v>0</v>
      </c>
      <c r="P317" s="249">
        <f t="shared" si="148"/>
        <v>0</v>
      </c>
      <c r="Q317" s="249">
        <f t="shared" si="148"/>
        <v>0</v>
      </c>
      <c r="R317" s="249">
        <f t="shared" si="148"/>
        <v>0</v>
      </c>
      <c r="S317" s="249">
        <f t="shared" si="148"/>
        <v>0</v>
      </c>
      <c r="T317" s="249">
        <f t="shared" si="148"/>
        <v>0</v>
      </c>
      <c r="U317" s="249">
        <f t="shared" si="148"/>
        <v>0</v>
      </c>
      <c r="V317" s="249">
        <f t="shared" si="148"/>
        <v>0</v>
      </c>
      <c r="W317" s="249">
        <f t="shared" si="148"/>
        <v>0</v>
      </c>
      <c r="X317" s="249">
        <f t="shared" si="148"/>
        <v>0</v>
      </c>
      <c r="Y317" s="249">
        <f t="shared" si="148"/>
        <v>0</v>
      </c>
      <c r="Z317" s="249">
        <f t="shared" si="148"/>
        <v>0</v>
      </c>
      <c r="AA317" s="249">
        <f t="shared" si="148"/>
        <v>0</v>
      </c>
      <c r="AB317" s="249">
        <f t="shared" si="148"/>
        <v>0</v>
      </c>
      <c r="AC317" s="249">
        <f t="shared" si="148"/>
        <v>0</v>
      </c>
      <c r="AD317" s="249">
        <f t="shared" si="148"/>
        <v>0</v>
      </c>
      <c r="AE317" s="249">
        <f t="shared" si="148"/>
        <v>0</v>
      </c>
      <c r="AF317" s="249">
        <f t="shared" si="148"/>
        <v>0</v>
      </c>
      <c r="AG317" s="249">
        <f t="shared" si="148"/>
        <v>0</v>
      </c>
      <c r="AH317" s="249">
        <f t="shared" si="148"/>
        <v>0</v>
      </c>
      <c r="AI317" s="249">
        <f t="shared" si="148"/>
        <v>0</v>
      </c>
      <c r="AJ317" s="249">
        <f t="shared" si="148"/>
        <v>0</v>
      </c>
      <c r="AK317" s="249">
        <f t="shared" si="148"/>
        <v>0</v>
      </c>
      <c r="AL317" s="249">
        <f t="shared" si="148"/>
        <v>0</v>
      </c>
      <c r="AM317" s="249">
        <f t="shared" si="148"/>
        <v>0</v>
      </c>
      <c r="AN317" s="249">
        <f t="shared" si="148"/>
        <v>0</v>
      </c>
      <c r="AO317" s="249">
        <f t="shared" si="148"/>
        <v>0</v>
      </c>
      <c r="AP317" s="249">
        <f t="shared" si="148"/>
        <v>0</v>
      </c>
    </row>
    <row r="318" spans="1:42" x14ac:dyDescent="0.2">
      <c r="A318" s="17">
        <f t="shared" si="143"/>
        <v>8</v>
      </c>
      <c r="B318" s="247">
        <f t="shared" si="140"/>
        <v>0</v>
      </c>
      <c r="C318" s="249">
        <f t="shared" ref="C318:AP318" si="149">LOOKUP(C306,$B$269:$AP$269,$B$270:$AP$270)/100*$B613</f>
        <v>0</v>
      </c>
      <c r="D318" s="249">
        <f t="shared" si="149"/>
        <v>0</v>
      </c>
      <c r="E318" s="249">
        <f t="shared" si="149"/>
        <v>0</v>
      </c>
      <c r="F318" s="249">
        <f t="shared" si="149"/>
        <v>0</v>
      </c>
      <c r="G318" s="249">
        <f t="shared" si="149"/>
        <v>0</v>
      </c>
      <c r="H318" s="249">
        <f t="shared" si="149"/>
        <v>0</v>
      </c>
      <c r="I318" s="249">
        <f t="shared" si="149"/>
        <v>0</v>
      </c>
      <c r="J318" s="249">
        <f t="shared" si="149"/>
        <v>0</v>
      </c>
      <c r="K318" s="249">
        <f t="shared" si="149"/>
        <v>0</v>
      </c>
      <c r="L318" s="249">
        <f t="shared" si="149"/>
        <v>0</v>
      </c>
      <c r="M318" s="249">
        <f t="shared" si="149"/>
        <v>0</v>
      </c>
      <c r="N318" s="249">
        <f t="shared" si="149"/>
        <v>0</v>
      </c>
      <c r="O318" s="249">
        <f t="shared" si="149"/>
        <v>0</v>
      </c>
      <c r="P318" s="249">
        <f t="shared" si="149"/>
        <v>0</v>
      </c>
      <c r="Q318" s="249">
        <f t="shared" si="149"/>
        <v>0</v>
      </c>
      <c r="R318" s="249">
        <f t="shared" si="149"/>
        <v>0</v>
      </c>
      <c r="S318" s="249">
        <f t="shared" si="149"/>
        <v>0</v>
      </c>
      <c r="T318" s="249">
        <f t="shared" si="149"/>
        <v>0</v>
      </c>
      <c r="U318" s="249">
        <f t="shared" si="149"/>
        <v>0</v>
      </c>
      <c r="V318" s="249">
        <f t="shared" si="149"/>
        <v>0</v>
      </c>
      <c r="W318" s="249">
        <f t="shared" si="149"/>
        <v>0</v>
      </c>
      <c r="X318" s="249">
        <f t="shared" si="149"/>
        <v>0</v>
      </c>
      <c r="Y318" s="249">
        <f t="shared" si="149"/>
        <v>0</v>
      </c>
      <c r="Z318" s="249">
        <f t="shared" si="149"/>
        <v>0</v>
      </c>
      <c r="AA318" s="249">
        <f t="shared" si="149"/>
        <v>0</v>
      </c>
      <c r="AB318" s="249">
        <f t="shared" si="149"/>
        <v>0</v>
      </c>
      <c r="AC318" s="249">
        <f t="shared" si="149"/>
        <v>0</v>
      </c>
      <c r="AD318" s="249">
        <f t="shared" si="149"/>
        <v>0</v>
      </c>
      <c r="AE318" s="249">
        <f t="shared" si="149"/>
        <v>0</v>
      </c>
      <c r="AF318" s="249">
        <f t="shared" si="149"/>
        <v>0</v>
      </c>
      <c r="AG318" s="249">
        <f t="shared" si="149"/>
        <v>0</v>
      </c>
      <c r="AH318" s="249">
        <f t="shared" si="149"/>
        <v>0</v>
      </c>
      <c r="AI318" s="249">
        <f t="shared" si="149"/>
        <v>0</v>
      </c>
      <c r="AJ318" s="249">
        <f t="shared" si="149"/>
        <v>0</v>
      </c>
      <c r="AK318" s="249">
        <f t="shared" si="149"/>
        <v>0</v>
      </c>
      <c r="AL318" s="249">
        <f t="shared" si="149"/>
        <v>0</v>
      </c>
      <c r="AM318" s="249">
        <f t="shared" si="149"/>
        <v>0</v>
      </c>
      <c r="AN318" s="249">
        <f t="shared" si="149"/>
        <v>0</v>
      </c>
      <c r="AO318" s="249">
        <f t="shared" si="149"/>
        <v>0</v>
      </c>
      <c r="AP318" s="249">
        <f t="shared" si="149"/>
        <v>0</v>
      </c>
    </row>
    <row r="319" spans="1:42" x14ac:dyDescent="0.2">
      <c r="A319" s="17">
        <f>A318+1</f>
        <v>9</v>
      </c>
      <c r="B319" s="247">
        <f t="shared" si="140"/>
        <v>0</v>
      </c>
      <c r="C319" s="249">
        <f t="shared" ref="C319:AP319" si="150">LOOKUP(C307,$B$269:$AP$269,$B$270:$AP$270)/100*$B614</f>
        <v>0</v>
      </c>
      <c r="D319" s="249">
        <f t="shared" si="150"/>
        <v>0</v>
      </c>
      <c r="E319" s="249">
        <f t="shared" si="150"/>
        <v>0</v>
      </c>
      <c r="F319" s="249">
        <f t="shared" si="150"/>
        <v>0</v>
      </c>
      <c r="G319" s="249">
        <f t="shared" si="150"/>
        <v>0</v>
      </c>
      <c r="H319" s="249">
        <f t="shared" si="150"/>
        <v>0</v>
      </c>
      <c r="I319" s="249">
        <f t="shared" si="150"/>
        <v>0</v>
      </c>
      <c r="J319" s="249">
        <f t="shared" si="150"/>
        <v>0</v>
      </c>
      <c r="K319" s="249">
        <f t="shared" si="150"/>
        <v>0</v>
      </c>
      <c r="L319" s="249">
        <f t="shared" si="150"/>
        <v>0</v>
      </c>
      <c r="M319" s="249">
        <f t="shared" si="150"/>
        <v>0</v>
      </c>
      <c r="N319" s="249">
        <f t="shared" si="150"/>
        <v>0</v>
      </c>
      <c r="O319" s="249">
        <f t="shared" si="150"/>
        <v>0</v>
      </c>
      <c r="P319" s="249">
        <f t="shared" si="150"/>
        <v>0</v>
      </c>
      <c r="Q319" s="249">
        <f t="shared" si="150"/>
        <v>0</v>
      </c>
      <c r="R319" s="249">
        <f t="shared" si="150"/>
        <v>0</v>
      </c>
      <c r="S319" s="249">
        <f t="shared" si="150"/>
        <v>0</v>
      </c>
      <c r="T319" s="249">
        <f t="shared" si="150"/>
        <v>0</v>
      </c>
      <c r="U319" s="249">
        <f t="shared" si="150"/>
        <v>0</v>
      </c>
      <c r="V319" s="249">
        <f t="shared" si="150"/>
        <v>0</v>
      </c>
      <c r="W319" s="249">
        <f t="shared" si="150"/>
        <v>0</v>
      </c>
      <c r="X319" s="249">
        <f t="shared" si="150"/>
        <v>0</v>
      </c>
      <c r="Y319" s="249">
        <f t="shared" si="150"/>
        <v>0</v>
      </c>
      <c r="Z319" s="249">
        <f t="shared" si="150"/>
        <v>0</v>
      </c>
      <c r="AA319" s="249">
        <f t="shared" si="150"/>
        <v>0</v>
      </c>
      <c r="AB319" s="249">
        <f t="shared" si="150"/>
        <v>0</v>
      </c>
      <c r="AC319" s="249">
        <f t="shared" si="150"/>
        <v>0</v>
      </c>
      <c r="AD319" s="249">
        <f t="shared" si="150"/>
        <v>0</v>
      </c>
      <c r="AE319" s="249">
        <f t="shared" si="150"/>
        <v>0</v>
      </c>
      <c r="AF319" s="249">
        <f t="shared" si="150"/>
        <v>0</v>
      </c>
      <c r="AG319" s="249">
        <f t="shared" si="150"/>
        <v>0</v>
      </c>
      <c r="AH319" s="249">
        <f t="shared" si="150"/>
        <v>0</v>
      </c>
      <c r="AI319" s="249">
        <f t="shared" si="150"/>
        <v>0</v>
      </c>
      <c r="AJ319" s="249">
        <f t="shared" si="150"/>
        <v>0</v>
      </c>
      <c r="AK319" s="249">
        <f t="shared" si="150"/>
        <v>0</v>
      </c>
      <c r="AL319" s="249">
        <f t="shared" si="150"/>
        <v>0</v>
      </c>
      <c r="AM319" s="249">
        <f t="shared" si="150"/>
        <v>0</v>
      </c>
      <c r="AN319" s="249">
        <f t="shared" si="150"/>
        <v>0</v>
      </c>
      <c r="AO319" s="249">
        <f t="shared" si="150"/>
        <v>0</v>
      </c>
      <c r="AP319" s="249">
        <f t="shared" si="150"/>
        <v>0</v>
      </c>
    </row>
    <row r="320" spans="1:42" x14ac:dyDescent="0.2">
      <c r="A320" s="17">
        <f t="shared" si="143"/>
        <v>10</v>
      </c>
      <c r="B320" s="247">
        <f t="shared" si="140"/>
        <v>0</v>
      </c>
      <c r="C320" s="249">
        <f t="shared" ref="C320:AP320" si="151">LOOKUP(C308,$B$269:$AP$269,$B$270:$AP$270)/100*$B615</f>
        <v>0</v>
      </c>
      <c r="D320" s="249">
        <f t="shared" si="151"/>
        <v>0</v>
      </c>
      <c r="E320" s="249">
        <f t="shared" si="151"/>
        <v>0</v>
      </c>
      <c r="F320" s="249">
        <f t="shared" si="151"/>
        <v>0</v>
      </c>
      <c r="G320" s="249">
        <f t="shared" si="151"/>
        <v>0</v>
      </c>
      <c r="H320" s="249">
        <f t="shared" si="151"/>
        <v>0</v>
      </c>
      <c r="I320" s="249">
        <f t="shared" si="151"/>
        <v>0</v>
      </c>
      <c r="J320" s="249">
        <f t="shared" si="151"/>
        <v>0</v>
      </c>
      <c r="K320" s="249">
        <f t="shared" si="151"/>
        <v>0</v>
      </c>
      <c r="L320" s="249">
        <f t="shared" si="151"/>
        <v>0</v>
      </c>
      <c r="M320" s="249">
        <f t="shared" si="151"/>
        <v>0</v>
      </c>
      <c r="N320" s="249">
        <f t="shared" si="151"/>
        <v>0</v>
      </c>
      <c r="O320" s="249">
        <f t="shared" si="151"/>
        <v>0</v>
      </c>
      <c r="P320" s="249">
        <f t="shared" si="151"/>
        <v>0</v>
      </c>
      <c r="Q320" s="249">
        <f t="shared" si="151"/>
        <v>0</v>
      </c>
      <c r="R320" s="249">
        <f t="shared" si="151"/>
        <v>0</v>
      </c>
      <c r="S320" s="249">
        <f t="shared" si="151"/>
        <v>0</v>
      </c>
      <c r="T320" s="249">
        <f t="shared" si="151"/>
        <v>0</v>
      </c>
      <c r="U320" s="249">
        <f t="shared" si="151"/>
        <v>0</v>
      </c>
      <c r="V320" s="249">
        <f t="shared" si="151"/>
        <v>0</v>
      </c>
      <c r="W320" s="249">
        <f t="shared" si="151"/>
        <v>0</v>
      </c>
      <c r="X320" s="249">
        <f t="shared" si="151"/>
        <v>0</v>
      </c>
      <c r="Y320" s="249">
        <f t="shared" si="151"/>
        <v>0</v>
      </c>
      <c r="Z320" s="249">
        <f t="shared" si="151"/>
        <v>0</v>
      </c>
      <c r="AA320" s="249">
        <f t="shared" si="151"/>
        <v>0</v>
      </c>
      <c r="AB320" s="249">
        <f t="shared" si="151"/>
        <v>0</v>
      </c>
      <c r="AC320" s="249">
        <f t="shared" si="151"/>
        <v>0</v>
      </c>
      <c r="AD320" s="249">
        <f t="shared" si="151"/>
        <v>0</v>
      </c>
      <c r="AE320" s="249">
        <f t="shared" si="151"/>
        <v>0</v>
      </c>
      <c r="AF320" s="249">
        <f t="shared" si="151"/>
        <v>0</v>
      </c>
      <c r="AG320" s="249">
        <f t="shared" si="151"/>
        <v>0</v>
      </c>
      <c r="AH320" s="249">
        <f t="shared" si="151"/>
        <v>0</v>
      </c>
      <c r="AI320" s="249">
        <f t="shared" si="151"/>
        <v>0</v>
      </c>
      <c r="AJ320" s="249">
        <f t="shared" si="151"/>
        <v>0</v>
      </c>
      <c r="AK320" s="249">
        <f t="shared" si="151"/>
        <v>0</v>
      </c>
      <c r="AL320" s="249">
        <f t="shared" si="151"/>
        <v>0</v>
      </c>
      <c r="AM320" s="249">
        <f t="shared" si="151"/>
        <v>0</v>
      </c>
      <c r="AN320" s="249">
        <f t="shared" si="151"/>
        <v>0</v>
      </c>
      <c r="AO320" s="249">
        <f t="shared" si="151"/>
        <v>0</v>
      </c>
      <c r="AP320" s="249">
        <f t="shared" si="151"/>
        <v>0</v>
      </c>
    </row>
    <row r="321" spans="1:42" s="17" customFormat="1" ht="12" customHeight="1" x14ac:dyDescent="0.2">
      <c r="A321" s="40" t="s">
        <v>15</v>
      </c>
      <c r="B321" s="133"/>
      <c r="C321" s="228">
        <f>SUM(C311:C320)</f>
        <v>0</v>
      </c>
      <c r="D321" s="228">
        <f t="shared" ref="D321:AP321" si="152">SUM(D311:D320)</f>
        <v>0</v>
      </c>
      <c r="E321" s="228">
        <f t="shared" si="152"/>
        <v>0</v>
      </c>
      <c r="F321" s="228">
        <f t="shared" si="152"/>
        <v>0</v>
      </c>
      <c r="G321" s="228">
        <f t="shared" si="152"/>
        <v>0</v>
      </c>
      <c r="H321" s="228">
        <f t="shared" si="152"/>
        <v>0</v>
      </c>
      <c r="I321" s="228">
        <f t="shared" si="152"/>
        <v>0</v>
      </c>
      <c r="J321" s="228">
        <f t="shared" si="152"/>
        <v>0</v>
      </c>
      <c r="K321" s="228">
        <f t="shared" si="152"/>
        <v>0</v>
      </c>
      <c r="L321" s="228">
        <f t="shared" si="152"/>
        <v>0</v>
      </c>
      <c r="M321" s="228">
        <f t="shared" si="152"/>
        <v>0</v>
      </c>
      <c r="N321" s="228">
        <f t="shared" si="152"/>
        <v>0</v>
      </c>
      <c r="O321" s="228">
        <f t="shared" si="152"/>
        <v>0</v>
      </c>
      <c r="P321" s="228">
        <f t="shared" si="152"/>
        <v>0</v>
      </c>
      <c r="Q321" s="228">
        <f t="shared" si="152"/>
        <v>0</v>
      </c>
      <c r="R321" s="228">
        <f t="shared" si="152"/>
        <v>0</v>
      </c>
      <c r="S321" s="228">
        <f t="shared" si="152"/>
        <v>0</v>
      </c>
      <c r="T321" s="228">
        <f t="shared" si="152"/>
        <v>0</v>
      </c>
      <c r="U321" s="228">
        <f t="shared" si="152"/>
        <v>0</v>
      </c>
      <c r="V321" s="228">
        <f t="shared" si="152"/>
        <v>0</v>
      </c>
      <c r="W321" s="228">
        <f t="shared" si="152"/>
        <v>0</v>
      </c>
      <c r="X321" s="228">
        <f t="shared" si="152"/>
        <v>0</v>
      </c>
      <c r="Y321" s="228">
        <f t="shared" si="152"/>
        <v>0</v>
      </c>
      <c r="Z321" s="228">
        <f t="shared" si="152"/>
        <v>0</v>
      </c>
      <c r="AA321" s="228">
        <f t="shared" si="152"/>
        <v>0</v>
      </c>
      <c r="AB321" s="228">
        <f t="shared" si="152"/>
        <v>0</v>
      </c>
      <c r="AC321" s="228">
        <f t="shared" si="152"/>
        <v>0</v>
      </c>
      <c r="AD321" s="228">
        <f t="shared" si="152"/>
        <v>0</v>
      </c>
      <c r="AE321" s="228">
        <f t="shared" si="152"/>
        <v>0</v>
      </c>
      <c r="AF321" s="228">
        <f t="shared" si="152"/>
        <v>0</v>
      </c>
      <c r="AG321" s="228">
        <f t="shared" si="152"/>
        <v>0</v>
      </c>
      <c r="AH321" s="228">
        <f t="shared" si="152"/>
        <v>0</v>
      </c>
      <c r="AI321" s="228">
        <f t="shared" si="152"/>
        <v>0</v>
      </c>
      <c r="AJ321" s="228">
        <f t="shared" si="152"/>
        <v>0</v>
      </c>
      <c r="AK321" s="228">
        <f t="shared" si="152"/>
        <v>0</v>
      </c>
      <c r="AL321" s="228">
        <f t="shared" si="152"/>
        <v>0</v>
      </c>
      <c r="AM321" s="228">
        <f t="shared" si="152"/>
        <v>0</v>
      </c>
      <c r="AN321" s="228">
        <f t="shared" si="152"/>
        <v>0</v>
      </c>
      <c r="AO321" s="228">
        <f t="shared" si="152"/>
        <v>0</v>
      </c>
      <c r="AP321" s="228">
        <f t="shared" si="152"/>
        <v>0</v>
      </c>
    </row>
    <row r="322" spans="1:42" x14ac:dyDescent="0.2">
      <c r="A322" s="33"/>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row>
    <row r="323" spans="1:42" x14ac:dyDescent="0.2">
      <c r="A323" s="31" t="s">
        <v>135</v>
      </c>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row>
    <row r="324" spans="1:42" x14ac:dyDescent="0.2">
      <c r="A324" s="33" t="s">
        <v>100</v>
      </c>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row>
    <row r="325" spans="1:42" x14ac:dyDescent="0.2">
      <c r="A325" s="17">
        <v>1</v>
      </c>
      <c r="B325" s="4">
        <v>0</v>
      </c>
      <c r="C325" s="227">
        <f>IF(C$2&lt;=analysis_period,IF(SUM($C638:C638)&gt;0,B325+1,0),0)</f>
        <v>0</v>
      </c>
      <c r="D325" s="227">
        <f>IF(D$2&lt;=analysis_period,IF(SUM($C638:D638)&gt;0,C325+1,0),0)</f>
        <v>0</v>
      </c>
      <c r="E325" s="227">
        <f>IF(E$2&lt;=analysis_period,IF(SUM($C638:E638)&gt;0,D325+1,0),0)</f>
        <v>0</v>
      </c>
      <c r="F325" s="227">
        <f>IF(F$2&lt;=analysis_period,IF(SUM($C638:F638)&gt;0,E325+1,0),0)</f>
        <v>0</v>
      </c>
      <c r="G325" s="227">
        <f>IF(G$2&lt;=analysis_period,IF(SUM($C638:G638)&gt;0,F325+1,0),0)</f>
        <v>0</v>
      </c>
      <c r="H325" s="227">
        <f>IF(H$2&lt;=analysis_period,IF(SUM($C638:H638)&gt;0,G325+1,0),0)</f>
        <v>0</v>
      </c>
      <c r="I325" s="227">
        <f>IF(I$2&lt;=analysis_period,IF(SUM($C638:I638)&gt;0,H325+1,0),0)</f>
        <v>0</v>
      </c>
      <c r="J325" s="227">
        <f>IF(J$2&lt;=analysis_period,IF(SUM($C638:J638)&gt;0,I325+1,0),0)</f>
        <v>0</v>
      </c>
      <c r="K325" s="227">
        <f>IF(K$2&lt;=analysis_period,IF(SUM($C638:K638)&gt;0,J325+1,0),0)</f>
        <v>0</v>
      </c>
      <c r="L325" s="227">
        <f>IF(L$2&lt;=analysis_period,IF(SUM($C638:L638)&gt;0,K325+1,0),0)</f>
        <v>0</v>
      </c>
      <c r="M325" s="227">
        <f>IF(M$2&lt;=analysis_period,IF(SUM($C638:M638)&gt;0,L325+1,0),0)</f>
        <v>0</v>
      </c>
      <c r="N325" s="227">
        <f>IF(N$2&lt;=analysis_period,IF(SUM($C638:N638)&gt;0,M325+1,0),0)</f>
        <v>0</v>
      </c>
      <c r="O325" s="227">
        <f>IF(O$2&lt;=analysis_period,IF(SUM($C638:O638)&gt;0,N325+1,0),0)</f>
        <v>0</v>
      </c>
      <c r="P325" s="227">
        <f>IF(P$2&lt;=analysis_period,IF(SUM($C638:P638)&gt;0,O325+1,0),0)</f>
        <v>0</v>
      </c>
      <c r="Q325" s="227">
        <f>IF(Q$2&lt;=analysis_period,IF(SUM($C638:Q638)&gt;0,P325+1,0),0)</f>
        <v>0</v>
      </c>
      <c r="R325" s="227">
        <f>IF(R$2&lt;=analysis_period,IF(SUM($C638:R638)&gt;0,Q325+1,0),0)</f>
        <v>0</v>
      </c>
      <c r="S325" s="227">
        <f>IF(S$2&lt;=analysis_period,IF(SUM($C638:S638)&gt;0,R325+1,0),0)</f>
        <v>0</v>
      </c>
      <c r="T325" s="227">
        <f>IF(T$2&lt;=analysis_period,IF(SUM($C638:T638)&gt;0,S325+1,0),0)</f>
        <v>0</v>
      </c>
      <c r="U325" s="227">
        <f>IF(U$2&lt;=analysis_period,IF(SUM($C638:U638)&gt;0,T325+1,0),0)</f>
        <v>0</v>
      </c>
      <c r="V325" s="227">
        <f>IF(V$2&lt;=analysis_period,IF(SUM($C638:V638)&gt;0,U325+1,0),0)</f>
        <v>0</v>
      </c>
      <c r="W325" s="227">
        <f>IF(W$2&lt;=analysis_period,IF(SUM($C638:W638)&gt;0,V325+1,0),0)</f>
        <v>0</v>
      </c>
      <c r="X325" s="227">
        <f>IF(X$2&lt;=analysis_period,IF(SUM($C638:X638)&gt;0,W325+1,0),0)</f>
        <v>0</v>
      </c>
      <c r="Y325" s="227">
        <f>IF(Y$2&lt;=analysis_period,IF(SUM($C638:Y638)&gt;0,X325+1,0),0)</f>
        <v>0</v>
      </c>
      <c r="Z325" s="227">
        <f>IF(Z$2&lt;=analysis_period,IF(SUM($C638:Z638)&gt;0,Y325+1,0),0)</f>
        <v>0</v>
      </c>
      <c r="AA325" s="227">
        <f>IF(AA$2&lt;=analysis_period,IF(SUM($C638:AA638)&gt;0,Z325+1,0),0)</f>
        <v>0</v>
      </c>
      <c r="AB325" s="227">
        <f>IF(AB$2&lt;=analysis_period,IF(SUM($C638:AB638)&gt;0,AA325+1,0),0)</f>
        <v>0</v>
      </c>
      <c r="AC325" s="227">
        <f>IF(AC$2&lt;=analysis_period,IF(SUM($C638:AC638)&gt;0,AB325+1,0),0)</f>
        <v>0</v>
      </c>
      <c r="AD325" s="227">
        <f>IF(AD$2&lt;=analysis_period,IF(SUM($C638:AD638)&gt;0,AC325+1,0),0)</f>
        <v>0</v>
      </c>
      <c r="AE325" s="227">
        <f>IF(AE$2&lt;=analysis_period,IF(SUM($C638:AE638)&gt;0,AD325+1,0),0)</f>
        <v>0</v>
      </c>
      <c r="AF325" s="227">
        <f>IF(AF$2&lt;=analysis_period,IF(SUM($C638:AF638)&gt;0,AE325+1,0),0)</f>
        <v>0</v>
      </c>
      <c r="AG325" s="227">
        <f>IF(AG$2&lt;=analysis_period,IF(SUM($C638:AG638)&gt;0,AF325+1,0),0)</f>
        <v>0</v>
      </c>
      <c r="AH325" s="227">
        <f>IF(AH$2&lt;=analysis_period,IF(SUM($C638:AH638)&gt;0,AG325+1,0),0)</f>
        <v>0</v>
      </c>
      <c r="AI325" s="227">
        <f>IF(AI$2&lt;=analysis_period,IF(SUM($C638:AI638)&gt;0,AH325+1,0),0)</f>
        <v>0</v>
      </c>
      <c r="AJ325" s="227">
        <f>IF(AJ$2&lt;=analysis_period,IF(SUM($C638:AJ638)&gt;0,AI325+1,0),0)</f>
        <v>0</v>
      </c>
      <c r="AK325" s="227">
        <f>IF(AK$2&lt;=analysis_period,IF(SUM($C638:AK638)&gt;0,AJ325+1,0),0)</f>
        <v>0</v>
      </c>
      <c r="AL325" s="227">
        <f>IF(AL$2&lt;=analysis_period,IF(SUM($C638:AL638)&gt;0,AK325+1,0),0)</f>
        <v>0</v>
      </c>
      <c r="AM325" s="227">
        <f>IF(AM$2&lt;=analysis_period,IF(SUM($C638:AM638)&gt;0,AL325+1,0),0)</f>
        <v>0</v>
      </c>
      <c r="AN325" s="227">
        <f>IF(AN$2&lt;=analysis_period,IF(SUM($C638:AN638)&gt;0,AM325+1,0),0)</f>
        <v>0</v>
      </c>
      <c r="AO325" s="227">
        <f>IF(AO$2&lt;=analysis_period,IF(SUM($C638:AO638)&gt;0,AN325+1,0),0)</f>
        <v>0</v>
      </c>
      <c r="AP325" s="227">
        <f>IF(AP$2&lt;=analysis_period,IF(SUM($C638:AP638)&gt;0,AO325+1,0),0)</f>
        <v>0</v>
      </c>
    </row>
    <row r="326" spans="1:42" x14ac:dyDescent="0.2">
      <c r="A326" s="17">
        <f>A325+1</f>
        <v>2</v>
      </c>
      <c r="B326" s="4">
        <v>0</v>
      </c>
      <c r="C326" s="227">
        <f>IF(C$2&lt;=analysis_period,IF(SUM($C639:C639)&gt;0,B326+1,0),0)</f>
        <v>0</v>
      </c>
      <c r="D326" s="227">
        <f>IF(D$2&lt;=analysis_period,IF(SUM($C639:D639)&gt;0,C326+1,0),0)</f>
        <v>0</v>
      </c>
      <c r="E326" s="227">
        <f>IF(E$2&lt;=analysis_period,IF(SUM($C639:E639)&gt;0,D326+1,0),0)</f>
        <v>0</v>
      </c>
      <c r="F326" s="227">
        <f>IF(F$2&lt;=analysis_period,IF(SUM($C639:F639)&gt;0,E326+1,0),0)</f>
        <v>0</v>
      </c>
      <c r="G326" s="227">
        <f>IF(G$2&lt;=analysis_period,IF(SUM($C639:G639)&gt;0,F326+1,0),0)</f>
        <v>0</v>
      </c>
      <c r="H326" s="227">
        <f>IF(H$2&lt;=analysis_period,IF(SUM($C639:H639)&gt;0,G326+1,0),0)</f>
        <v>0</v>
      </c>
      <c r="I326" s="227">
        <f>IF(I$2&lt;=analysis_period,IF(SUM($C639:I639)&gt;0,H326+1,0),0)</f>
        <v>0</v>
      </c>
      <c r="J326" s="227">
        <f>IF(J$2&lt;=analysis_period,IF(SUM($C639:J639)&gt;0,I326+1,0),0)</f>
        <v>0</v>
      </c>
      <c r="K326" s="227">
        <f>IF(K$2&lt;=analysis_period,IF(SUM($C639:K639)&gt;0,J326+1,0),0)</f>
        <v>0</v>
      </c>
      <c r="L326" s="227">
        <f>IF(L$2&lt;=analysis_period,IF(SUM($C639:L639)&gt;0,K326+1,0),0)</f>
        <v>0</v>
      </c>
      <c r="M326" s="227">
        <f>IF(M$2&lt;=analysis_period,IF(SUM($C639:M639)&gt;0,L326+1,0),0)</f>
        <v>0</v>
      </c>
      <c r="N326" s="227">
        <f>IF(N$2&lt;=analysis_period,IF(SUM($C639:N639)&gt;0,M326+1,0),0)</f>
        <v>0</v>
      </c>
      <c r="O326" s="227">
        <f>IF(O$2&lt;=analysis_period,IF(SUM($C639:O639)&gt;0,N326+1,0),0)</f>
        <v>0</v>
      </c>
      <c r="P326" s="227">
        <f>IF(P$2&lt;=analysis_period,IF(SUM($C639:P639)&gt;0,O326+1,0),0)</f>
        <v>0</v>
      </c>
      <c r="Q326" s="227">
        <f>IF(Q$2&lt;=analysis_period,IF(SUM($C639:Q639)&gt;0,P326+1,0),0)</f>
        <v>0</v>
      </c>
      <c r="R326" s="227">
        <f>IF(R$2&lt;=analysis_period,IF(SUM($C639:R639)&gt;0,Q326+1,0),0)</f>
        <v>0</v>
      </c>
      <c r="S326" s="227">
        <f>IF(S$2&lt;=analysis_period,IF(SUM($C639:S639)&gt;0,R326+1,0),0)</f>
        <v>0</v>
      </c>
      <c r="T326" s="227">
        <f>IF(T$2&lt;=analysis_period,IF(SUM($C639:T639)&gt;0,S326+1,0),0)</f>
        <v>0</v>
      </c>
      <c r="U326" s="227">
        <f>IF(U$2&lt;=analysis_period,IF(SUM($C639:U639)&gt;0,T326+1,0),0)</f>
        <v>0</v>
      </c>
      <c r="V326" s="227">
        <f>IF(V$2&lt;=analysis_period,IF(SUM($C639:V639)&gt;0,U326+1,0),0)</f>
        <v>0</v>
      </c>
      <c r="W326" s="227">
        <f>IF(W$2&lt;=analysis_period,IF(SUM($C639:W639)&gt;0,V326+1,0),0)</f>
        <v>0</v>
      </c>
      <c r="X326" s="227">
        <f>IF(X$2&lt;=analysis_period,IF(SUM($C639:X639)&gt;0,W326+1,0),0)</f>
        <v>0</v>
      </c>
      <c r="Y326" s="227">
        <f>IF(Y$2&lt;=analysis_period,IF(SUM($C639:Y639)&gt;0,X326+1,0),0)</f>
        <v>0</v>
      </c>
      <c r="Z326" s="227">
        <f>IF(Z$2&lt;=analysis_period,IF(SUM($C639:Z639)&gt;0,Y326+1,0),0)</f>
        <v>0</v>
      </c>
      <c r="AA326" s="227">
        <f>IF(AA$2&lt;=analysis_period,IF(SUM($C639:AA639)&gt;0,Z326+1,0),0)</f>
        <v>0</v>
      </c>
      <c r="AB326" s="227">
        <f>IF(AB$2&lt;=analysis_period,IF(SUM($C639:AB639)&gt;0,AA326+1,0),0)</f>
        <v>0</v>
      </c>
      <c r="AC326" s="227">
        <f>IF(AC$2&lt;=analysis_period,IF(SUM($C639:AC639)&gt;0,AB326+1,0),0)</f>
        <v>0</v>
      </c>
      <c r="AD326" s="227">
        <f>IF(AD$2&lt;=analysis_period,IF(SUM($C639:AD639)&gt;0,AC326+1,0),0)</f>
        <v>0</v>
      </c>
      <c r="AE326" s="227">
        <f>IF(AE$2&lt;=analysis_period,IF(SUM($C639:AE639)&gt;0,AD326+1,0),0)</f>
        <v>0</v>
      </c>
      <c r="AF326" s="227">
        <f>IF(AF$2&lt;=analysis_period,IF(SUM($C639:AF639)&gt;0,AE326+1,0),0)</f>
        <v>0</v>
      </c>
      <c r="AG326" s="227">
        <f>IF(AG$2&lt;=analysis_period,IF(SUM($C639:AG639)&gt;0,AF326+1,0),0)</f>
        <v>0</v>
      </c>
      <c r="AH326" s="227">
        <f>IF(AH$2&lt;=analysis_period,IF(SUM($C639:AH639)&gt;0,AG326+1,0),0)</f>
        <v>0</v>
      </c>
      <c r="AI326" s="227">
        <f>IF(AI$2&lt;=analysis_period,IF(SUM($C639:AI639)&gt;0,AH326+1,0),0)</f>
        <v>0</v>
      </c>
      <c r="AJ326" s="227">
        <f>IF(AJ$2&lt;=analysis_period,IF(SUM($C639:AJ639)&gt;0,AI326+1,0),0)</f>
        <v>0</v>
      </c>
      <c r="AK326" s="227">
        <f>IF(AK$2&lt;=analysis_period,IF(SUM($C639:AK639)&gt;0,AJ326+1,0),0)</f>
        <v>0</v>
      </c>
      <c r="AL326" s="227">
        <f>IF(AL$2&lt;=analysis_period,IF(SUM($C639:AL639)&gt;0,AK326+1,0),0)</f>
        <v>0</v>
      </c>
      <c r="AM326" s="227">
        <f>IF(AM$2&lt;=analysis_period,IF(SUM($C639:AM639)&gt;0,AL326+1,0),0)</f>
        <v>0</v>
      </c>
      <c r="AN326" s="227">
        <f>IF(AN$2&lt;=analysis_period,IF(SUM($C639:AN639)&gt;0,AM326+1,0),0)</f>
        <v>0</v>
      </c>
      <c r="AO326" s="227">
        <f>IF(AO$2&lt;=analysis_period,IF(SUM($C639:AO639)&gt;0,AN326+1,0),0)</f>
        <v>0</v>
      </c>
      <c r="AP326" s="227">
        <f>IF(AP$2&lt;=analysis_period,IF(SUM($C639:AP639)&gt;0,AO326+1,0),0)</f>
        <v>0</v>
      </c>
    </row>
    <row r="327" spans="1:42" x14ac:dyDescent="0.2">
      <c r="A327" s="17">
        <f t="shared" ref="A327:A334" si="153">A326+1</f>
        <v>3</v>
      </c>
      <c r="B327" s="4">
        <v>0</v>
      </c>
      <c r="C327" s="227">
        <f>IF(C$2&lt;=analysis_period,IF(SUM($C640:C640)&gt;0,B327+1,0),0)</f>
        <v>0</v>
      </c>
      <c r="D327" s="227">
        <f>IF(D$2&lt;=analysis_period,IF(SUM($C640:D640)&gt;0,C327+1,0),0)</f>
        <v>0</v>
      </c>
      <c r="E327" s="227">
        <f>IF(E$2&lt;=analysis_period,IF(SUM($C640:E640)&gt;0,D327+1,0),0)</f>
        <v>0</v>
      </c>
      <c r="F327" s="227">
        <f>IF(F$2&lt;=analysis_period,IF(SUM($C640:F640)&gt;0,E327+1,0),0)</f>
        <v>0</v>
      </c>
      <c r="G327" s="227">
        <f>IF(G$2&lt;=analysis_period,IF(SUM($C640:G640)&gt;0,F327+1,0),0)</f>
        <v>0</v>
      </c>
      <c r="H327" s="227">
        <f>IF(H$2&lt;=analysis_period,IF(SUM($C640:H640)&gt;0,G327+1,0),0)</f>
        <v>0</v>
      </c>
      <c r="I327" s="227">
        <f>IF(I$2&lt;=analysis_period,IF(SUM($C640:I640)&gt;0,H327+1,0),0)</f>
        <v>0</v>
      </c>
      <c r="J327" s="227">
        <f>IF(J$2&lt;=analysis_period,IF(SUM($C640:J640)&gt;0,I327+1,0),0)</f>
        <v>0</v>
      </c>
      <c r="K327" s="227">
        <f>IF(K$2&lt;=analysis_period,IF(SUM($C640:K640)&gt;0,J327+1,0),0)</f>
        <v>0</v>
      </c>
      <c r="L327" s="227">
        <f>IF(L$2&lt;=analysis_period,IF(SUM($C640:L640)&gt;0,K327+1,0),0)</f>
        <v>0</v>
      </c>
      <c r="M327" s="227">
        <f>IF(M$2&lt;=analysis_period,IF(SUM($C640:M640)&gt;0,L327+1,0),0)</f>
        <v>0</v>
      </c>
      <c r="N327" s="227">
        <f>IF(N$2&lt;=analysis_period,IF(SUM($C640:N640)&gt;0,M327+1,0),0)</f>
        <v>0</v>
      </c>
      <c r="O327" s="227">
        <f>IF(O$2&lt;=analysis_period,IF(SUM($C640:O640)&gt;0,N327+1,0),0)</f>
        <v>0</v>
      </c>
      <c r="P327" s="227">
        <f>IF(P$2&lt;=analysis_period,IF(SUM($C640:P640)&gt;0,O327+1,0),0)</f>
        <v>0</v>
      </c>
      <c r="Q327" s="227">
        <f>IF(Q$2&lt;=analysis_period,IF(SUM($C640:Q640)&gt;0,P327+1,0),0)</f>
        <v>0</v>
      </c>
      <c r="R327" s="227">
        <f>IF(R$2&lt;=analysis_period,IF(SUM($C640:R640)&gt;0,Q327+1,0),0)</f>
        <v>0</v>
      </c>
      <c r="S327" s="227">
        <f>IF(S$2&lt;=analysis_period,IF(SUM($C640:S640)&gt;0,R327+1,0),0)</f>
        <v>0</v>
      </c>
      <c r="T327" s="227">
        <f>IF(T$2&lt;=analysis_period,IF(SUM($C640:T640)&gt;0,S327+1,0),0)</f>
        <v>0</v>
      </c>
      <c r="U327" s="227">
        <f>IF(U$2&lt;=analysis_period,IF(SUM($C640:U640)&gt;0,T327+1,0),0)</f>
        <v>0</v>
      </c>
      <c r="V327" s="227">
        <f>IF(V$2&lt;=analysis_period,IF(SUM($C640:V640)&gt;0,U327+1,0),0)</f>
        <v>0</v>
      </c>
      <c r="W327" s="227">
        <f>IF(W$2&lt;=analysis_period,IF(SUM($C640:W640)&gt;0,V327+1,0),0)</f>
        <v>0</v>
      </c>
      <c r="X327" s="227">
        <f>IF(X$2&lt;=analysis_period,IF(SUM($C640:X640)&gt;0,W327+1,0),0)</f>
        <v>0</v>
      </c>
      <c r="Y327" s="227">
        <f>IF(Y$2&lt;=analysis_period,IF(SUM($C640:Y640)&gt;0,X327+1,0),0)</f>
        <v>0</v>
      </c>
      <c r="Z327" s="227">
        <f>IF(Z$2&lt;=analysis_period,IF(SUM($C640:Z640)&gt;0,Y327+1,0),0)</f>
        <v>0</v>
      </c>
      <c r="AA327" s="227">
        <f>IF(AA$2&lt;=analysis_period,IF(SUM($C640:AA640)&gt;0,Z327+1,0),0)</f>
        <v>0</v>
      </c>
      <c r="AB327" s="227">
        <f>IF(AB$2&lt;=analysis_period,IF(SUM($C640:AB640)&gt;0,AA327+1,0),0)</f>
        <v>0</v>
      </c>
      <c r="AC327" s="227">
        <f>IF(AC$2&lt;=analysis_period,IF(SUM($C640:AC640)&gt;0,AB327+1,0),0)</f>
        <v>0</v>
      </c>
      <c r="AD327" s="227">
        <f>IF(AD$2&lt;=analysis_period,IF(SUM($C640:AD640)&gt;0,AC327+1,0),0)</f>
        <v>0</v>
      </c>
      <c r="AE327" s="227">
        <f>IF(AE$2&lt;=analysis_period,IF(SUM($C640:AE640)&gt;0,AD327+1,0),0)</f>
        <v>0</v>
      </c>
      <c r="AF327" s="227">
        <f>IF(AF$2&lt;=analysis_period,IF(SUM($C640:AF640)&gt;0,AE327+1,0),0)</f>
        <v>0</v>
      </c>
      <c r="AG327" s="227">
        <f>IF(AG$2&lt;=analysis_period,IF(SUM($C640:AG640)&gt;0,AF327+1,0),0)</f>
        <v>0</v>
      </c>
      <c r="AH327" s="227">
        <f>IF(AH$2&lt;=analysis_period,IF(SUM($C640:AH640)&gt;0,AG327+1,0),0)</f>
        <v>0</v>
      </c>
      <c r="AI327" s="227">
        <f>IF(AI$2&lt;=analysis_period,IF(SUM($C640:AI640)&gt;0,AH327+1,0),0)</f>
        <v>0</v>
      </c>
      <c r="AJ327" s="227">
        <f>IF(AJ$2&lt;=analysis_period,IF(SUM($C640:AJ640)&gt;0,AI327+1,0),0)</f>
        <v>0</v>
      </c>
      <c r="AK327" s="227">
        <f>IF(AK$2&lt;=analysis_period,IF(SUM($C640:AK640)&gt;0,AJ327+1,0),0)</f>
        <v>0</v>
      </c>
      <c r="AL327" s="227">
        <f>IF(AL$2&lt;=analysis_period,IF(SUM($C640:AL640)&gt;0,AK327+1,0),0)</f>
        <v>0</v>
      </c>
      <c r="AM327" s="227">
        <f>IF(AM$2&lt;=analysis_period,IF(SUM($C640:AM640)&gt;0,AL327+1,0),0)</f>
        <v>0</v>
      </c>
      <c r="AN327" s="227">
        <f>IF(AN$2&lt;=analysis_period,IF(SUM($C640:AN640)&gt;0,AM327+1,0),0)</f>
        <v>0</v>
      </c>
      <c r="AO327" s="227">
        <f>IF(AO$2&lt;=analysis_period,IF(SUM($C640:AO640)&gt;0,AN327+1,0),0)</f>
        <v>0</v>
      </c>
      <c r="AP327" s="227">
        <f>IF(AP$2&lt;=analysis_period,IF(SUM($C640:AP640)&gt;0,AO327+1,0),0)</f>
        <v>0</v>
      </c>
    </row>
    <row r="328" spans="1:42" x14ac:dyDescent="0.2">
      <c r="A328" s="17">
        <f t="shared" si="153"/>
        <v>4</v>
      </c>
      <c r="B328" s="4">
        <v>0</v>
      </c>
      <c r="C328" s="227">
        <f>IF(C$2&lt;=analysis_period,IF(SUM($C641:C641)&gt;0,B328+1,0),0)</f>
        <v>0</v>
      </c>
      <c r="D328" s="227">
        <f>IF(D$2&lt;=analysis_period,IF(SUM($C641:D641)&gt;0,C328+1,0),0)</f>
        <v>0</v>
      </c>
      <c r="E328" s="227">
        <f>IF(E$2&lt;=analysis_period,IF(SUM($C641:E641)&gt;0,D328+1,0),0)</f>
        <v>0</v>
      </c>
      <c r="F328" s="227">
        <f>IF(F$2&lt;=analysis_period,IF(SUM($C641:F641)&gt;0,E328+1,0),0)</f>
        <v>0</v>
      </c>
      <c r="G328" s="227">
        <f>IF(G$2&lt;=analysis_period,IF(SUM($C641:G641)&gt;0,F328+1,0),0)</f>
        <v>0</v>
      </c>
      <c r="H328" s="227">
        <f>IF(H$2&lt;=analysis_period,IF(SUM($C641:H641)&gt;0,G328+1,0),0)</f>
        <v>0</v>
      </c>
      <c r="I328" s="227">
        <f>IF(I$2&lt;=analysis_period,IF(SUM($C641:I641)&gt;0,H328+1,0),0)</f>
        <v>0</v>
      </c>
      <c r="J328" s="227">
        <f>IF(J$2&lt;=analysis_period,IF(SUM($C641:J641)&gt;0,I328+1,0),0)</f>
        <v>0</v>
      </c>
      <c r="K328" s="227">
        <f>IF(K$2&lt;=analysis_period,IF(SUM($C641:K641)&gt;0,J328+1,0),0)</f>
        <v>0</v>
      </c>
      <c r="L328" s="227">
        <f>IF(L$2&lt;=analysis_period,IF(SUM($C641:L641)&gt;0,K328+1,0),0)</f>
        <v>0</v>
      </c>
      <c r="M328" s="227">
        <f>IF(M$2&lt;=analysis_period,IF(SUM($C641:M641)&gt;0,L328+1,0),0)</f>
        <v>0</v>
      </c>
      <c r="N328" s="227">
        <f>IF(N$2&lt;=analysis_period,IF(SUM($C641:N641)&gt;0,M328+1,0),0)</f>
        <v>0</v>
      </c>
      <c r="O328" s="227">
        <f>IF(O$2&lt;=analysis_period,IF(SUM($C641:O641)&gt;0,N328+1,0),0)</f>
        <v>0</v>
      </c>
      <c r="P328" s="227">
        <f>IF(P$2&lt;=analysis_period,IF(SUM($C641:P641)&gt;0,O328+1,0),0)</f>
        <v>0</v>
      </c>
      <c r="Q328" s="227">
        <f>IF(Q$2&lt;=analysis_period,IF(SUM($C641:Q641)&gt;0,P328+1,0),0)</f>
        <v>0</v>
      </c>
      <c r="R328" s="227">
        <f>IF(R$2&lt;=analysis_period,IF(SUM($C641:R641)&gt;0,Q328+1,0),0)</f>
        <v>0</v>
      </c>
      <c r="S328" s="227">
        <f>IF(S$2&lt;=analysis_period,IF(SUM($C641:S641)&gt;0,R328+1,0),0)</f>
        <v>0</v>
      </c>
      <c r="T328" s="227">
        <f>IF(T$2&lt;=analysis_period,IF(SUM($C641:T641)&gt;0,S328+1,0),0)</f>
        <v>0</v>
      </c>
      <c r="U328" s="227">
        <f>IF(U$2&lt;=analysis_period,IF(SUM($C641:U641)&gt;0,T328+1,0),0)</f>
        <v>0</v>
      </c>
      <c r="V328" s="227">
        <f>IF(V$2&lt;=analysis_period,IF(SUM($C641:V641)&gt;0,U328+1,0),0)</f>
        <v>0</v>
      </c>
      <c r="W328" s="227">
        <f>IF(W$2&lt;=analysis_period,IF(SUM($C641:W641)&gt;0,V328+1,0),0)</f>
        <v>0</v>
      </c>
      <c r="X328" s="227">
        <f>IF(X$2&lt;=analysis_period,IF(SUM($C641:X641)&gt;0,W328+1,0),0)</f>
        <v>0</v>
      </c>
      <c r="Y328" s="227">
        <f>IF(Y$2&lt;=analysis_period,IF(SUM($C641:Y641)&gt;0,X328+1,0),0)</f>
        <v>0</v>
      </c>
      <c r="Z328" s="227">
        <f>IF(Z$2&lt;=analysis_period,IF(SUM($C641:Z641)&gt;0,Y328+1,0),0)</f>
        <v>0</v>
      </c>
      <c r="AA328" s="227">
        <f>IF(AA$2&lt;=analysis_period,IF(SUM($C641:AA641)&gt;0,Z328+1,0),0)</f>
        <v>0</v>
      </c>
      <c r="AB328" s="227">
        <f>IF(AB$2&lt;=analysis_period,IF(SUM($C641:AB641)&gt;0,AA328+1,0),0)</f>
        <v>0</v>
      </c>
      <c r="AC328" s="227">
        <f>IF(AC$2&lt;=analysis_period,IF(SUM($C641:AC641)&gt;0,AB328+1,0),0)</f>
        <v>0</v>
      </c>
      <c r="AD328" s="227">
        <f>IF(AD$2&lt;=analysis_period,IF(SUM($C641:AD641)&gt;0,AC328+1,0),0)</f>
        <v>0</v>
      </c>
      <c r="AE328" s="227">
        <f>IF(AE$2&lt;=analysis_period,IF(SUM($C641:AE641)&gt;0,AD328+1,0),0)</f>
        <v>0</v>
      </c>
      <c r="AF328" s="227">
        <f>IF(AF$2&lt;=analysis_period,IF(SUM($C641:AF641)&gt;0,AE328+1,0),0)</f>
        <v>0</v>
      </c>
      <c r="AG328" s="227">
        <f>IF(AG$2&lt;=analysis_period,IF(SUM($C641:AG641)&gt;0,AF328+1,0),0)</f>
        <v>0</v>
      </c>
      <c r="AH328" s="227">
        <f>IF(AH$2&lt;=analysis_period,IF(SUM($C641:AH641)&gt;0,AG328+1,0),0)</f>
        <v>0</v>
      </c>
      <c r="AI328" s="227">
        <f>IF(AI$2&lt;=analysis_period,IF(SUM($C641:AI641)&gt;0,AH328+1,0),0)</f>
        <v>0</v>
      </c>
      <c r="AJ328" s="227">
        <f>IF(AJ$2&lt;=analysis_period,IF(SUM($C641:AJ641)&gt;0,AI328+1,0),0)</f>
        <v>0</v>
      </c>
      <c r="AK328" s="227">
        <f>IF(AK$2&lt;=analysis_period,IF(SUM($C641:AK641)&gt;0,AJ328+1,0),0)</f>
        <v>0</v>
      </c>
      <c r="AL328" s="227">
        <f>IF(AL$2&lt;=analysis_period,IF(SUM($C641:AL641)&gt;0,AK328+1,0),0)</f>
        <v>0</v>
      </c>
      <c r="AM328" s="227">
        <f>IF(AM$2&lt;=analysis_period,IF(SUM($C641:AM641)&gt;0,AL328+1,0),0)</f>
        <v>0</v>
      </c>
      <c r="AN328" s="227">
        <f>IF(AN$2&lt;=analysis_period,IF(SUM($C641:AN641)&gt;0,AM328+1,0),0)</f>
        <v>0</v>
      </c>
      <c r="AO328" s="227">
        <f>IF(AO$2&lt;=analysis_period,IF(SUM($C641:AO641)&gt;0,AN328+1,0),0)</f>
        <v>0</v>
      </c>
      <c r="AP328" s="227">
        <f>IF(AP$2&lt;=analysis_period,IF(SUM($C641:AP641)&gt;0,AO328+1,0),0)</f>
        <v>0</v>
      </c>
    </row>
    <row r="329" spans="1:42" x14ac:dyDescent="0.2">
      <c r="A329" s="17">
        <f t="shared" si="153"/>
        <v>5</v>
      </c>
      <c r="B329" s="4">
        <v>0</v>
      </c>
      <c r="C329" s="227">
        <f>IF(C$2&lt;=analysis_period,IF(SUM($C642:C642)&gt;0,B329+1,0),0)</f>
        <v>0</v>
      </c>
      <c r="D329" s="227">
        <f>IF(D$2&lt;=analysis_period,IF(SUM($C642:D642)&gt;0,C329+1,0),0)</f>
        <v>0</v>
      </c>
      <c r="E329" s="227">
        <f>IF(E$2&lt;=analysis_period,IF(SUM($C642:E642)&gt;0,D329+1,0),0)</f>
        <v>0</v>
      </c>
      <c r="F329" s="227">
        <f>IF(F$2&lt;=analysis_period,IF(SUM($C642:F642)&gt;0,E329+1,0),0)</f>
        <v>0</v>
      </c>
      <c r="G329" s="227">
        <f>IF(G$2&lt;=analysis_period,IF(SUM($C642:G642)&gt;0,F329+1,0),0)</f>
        <v>0</v>
      </c>
      <c r="H329" s="227">
        <f>IF(H$2&lt;=analysis_period,IF(SUM($C642:H642)&gt;0,G329+1,0),0)</f>
        <v>0</v>
      </c>
      <c r="I329" s="227">
        <f>IF(I$2&lt;=analysis_period,IF(SUM($C642:I642)&gt;0,H329+1,0),0)</f>
        <v>0</v>
      </c>
      <c r="J329" s="227">
        <f>IF(J$2&lt;=analysis_period,IF(SUM($C642:J642)&gt;0,I329+1,0),0)</f>
        <v>0</v>
      </c>
      <c r="K329" s="227">
        <f>IF(K$2&lt;=analysis_period,IF(SUM($C642:K642)&gt;0,J329+1,0),0)</f>
        <v>0</v>
      </c>
      <c r="L329" s="227">
        <f>IF(L$2&lt;=analysis_period,IF(SUM($C642:L642)&gt;0,K329+1,0),0)</f>
        <v>0</v>
      </c>
      <c r="M329" s="227">
        <f>IF(M$2&lt;=analysis_period,IF(SUM($C642:M642)&gt;0,L329+1,0),0)</f>
        <v>0</v>
      </c>
      <c r="N329" s="227">
        <f>IF(N$2&lt;=analysis_period,IF(SUM($C642:N642)&gt;0,M329+1,0),0)</f>
        <v>0</v>
      </c>
      <c r="O329" s="227">
        <f>IF(O$2&lt;=analysis_period,IF(SUM($C642:O642)&gt;0,N329+1,0),0)</f>
        <v>0</v>
      </c>
      <c r="P329" s="227">
        <f>IF(P$2&lt;=analysis_period,IF(SUM($C642:P642)&gt;0,O329+1,0),0)</f>
        <v>0</v>
      </c>
      <c r="Q329" s="227">
        <f>IF(Q$2&lt;=analysis_period,IF(SUM($C642:Q642)&gt;0,P329+1,0),0)</f>
        <v>0</v>
      </c>
      <c r="R329" s="227">
        <f>IF(R$2&lt;=analysis_period,IF(SUM($C642:R642)&gt;0,Q329+1,0),0)</f>
        <v>0</v>
      </c>
      <c r="S329" s="227">
        <f>IF(S$2&lt;=analysis_period,IF(SUM($C642:S642)&gt;0,R329+1,0),0)</f>
        <v>0</v>
      </c>
      <c r="T329" s="227">
        <f>IF(T$2&lt;=analysis_period,IF(SUM($C642:T642)&gt;0,S329+1,0),0)</f>
        <v>0</v>
      </c>
      <c r="U329" s="227">
        <f>IF(U$2&lt;=analysis_period,IF(SUM($C642:U642)&gt;0,T329+1,0),0)</f>
        <v>0</v>
      </c>
      <c r="V329" s="227">
        <f>IF(V$2&lt;=analysis_period,IF(SUM($C642:V642)&gt;0,U329+1,0),0)</f>
        <v>0</v>
      </c>
      <c r="W329" s="227">
        <f>IF(W$2&lt;=analysis_period,IF(SUM($C642:W642)&gt;0,V329+1,0),0)</f>
        <v>0</v>
      </c>
      <c r="X329" s="227">
        <f>IF(X$2&lt;=analysis_period,IF(SUM($C642:X642)&gt;0,W329+1,0),0)</f>
        <v>0</v>
      </c>
      <c r="Y329" s="227">
        <f>IF(Y$2&lt;=analysis_period,IF(SUM($C642:Y642)&gt;0,X329+1,0),0)</f>
        <v>0</v>
      </c>
      <c r="Z329" s="227">
        <f>IF(Z$2&lt;=analysis_period,IF(SUM($C642:Z642)&gt;0,Y329+1,0),0)</f>
        <v>0</v>
      </c>
      <c r="AA329" s="227">
        <f>IF(AA$2&lt;=analysis_period,IF(SUM($C642:AA642)&gt;0,Z329+1,0),0)</f>
        <v>0</v>
      </c>
      <c r="AB329" s="227">
        <f>IF(AB$2&lt;=analysis_period,IF(SUM($C642:AB642)&gt;0,AA329+1,0),0)</f>
        <v>0</v>
      </c>
      <c r="AC329" s="227">
        <f>IF(AC$2&lt;=analysis_period,IF(SUM($C642:AC642)&gt;0,AB329+1,0),0)</f>
        <v>0</v>
      </c>
      <c r="AD329" s="227">
        <f>IF(AD$2&lt;=analysis_period,IF(SUM($C642:AD642)&gt;0,AC329+1,0),0)</f>
        <v>0</v>
      </c>
      <c r="AE329" s="227">
        <f>IF(AE$2&lt;=analysis_period,IF(SUM($C642:AE642)&gt;0,AD329+1,0),0)</f>
        <v>0</v>
      </c>
      <c r="AF329" s="227">
        <f>IF(AF$2&lt;=analysis_period,IF(SUM($C642:AF642)&gt;0,AE329+1,0),0)</f>
        <v>0</v>
      </c>
      <c r="AG329" s="227">
        <f>IF(AG$2&lt;=analysis_period,IF(SUM($C642:AG642)&gt;0,AF329+1,0),0)</f>
        <v>0</v>
      </c>
      <c r="AH329" s="227">
        <f>IF(AH$2&lt;=analysis_period,IF(SUM($C642:AH642)&gt;0,AG329+1,0),0)</f>
        <v>0</v>
      </c>
      <c r="AI329" s="227">
        <f>IF(AI$2&lt;=analysis_period,IF(SUM($C642:AI642)&gt;0,AH329+1,0),0)</f>
        <v>0</v>
      </c>
      <c r="AJ329" s="227">
        <f>IF(AJ$2&lt;=analysis_period,IF(SUM($C642:AJ642)&gt;0,AI329+1,0),0)</f>
        <v>0</v>
      </c>
      <c r="AK329" s="227">
        <f>IF(AK$2&lt;=analysis_period,IF(SUM($C642:AK642)&gt;0,AJ329+1,0),0)</f>
        <v>0</v>
      </c>
      <c r="AL329" s="227">
        <f>IF(AL$2&lt;=analysis_period,IF(SUM($C642:AL642)&gt;0,AK329+1,0),0)</f>
        <v>0</v>
      </c>
      <c r="AM329" s="227">
        <f>IF(AM$2&lt;=analysis_period,IF(SUM($C642:AM642)&gt;0,AL329+1,0),0)</f>
        <v>0</v>
      </c>
      <c r="AN329" s="227">
        <f>IF(AN$2&lt;=analysis_period,IF(SUM($C642:AN642)&gt;0,AM329+1,0),0)</f>
        <v>0</v>
      </c>
      <c r="AO329" s="227">
        <f>IF(AO$2&lt;=analysis_period,IF(SUM($C642:AO642)&gt;0,AN329+1,0),0)</f>
        <v>0</v>
      </c>
      <c r="AP329" s="227">
        <f>IF(AP$2&lt;=analysis_period,IF(SUM($C642:AP642)&gt;0,AO329+1,0),0)</f>
        <v>0</v>
      </c>
    </row>
    <row r="330" spans="1:42" x14ac:dyDescent="0.2">
      <c r="A330" s="17">
        <f t="shared" si="153"/>
        <v>6</v>
      </c>
      <c r="B330" s="4">
        <v>0</v>
      </c>
      <c r="C330" s="227">
        <f>IF(C$2&lt;=analysis_period,IF(SUM($C643:C643)&gt;0,B330+1,0),0)</f>
        <v>0</v>
      </c>
      <c r="D330" s="227">
        <f>IF(D$2&lt;=analysis_period,IF(SUM($C643:D643)&gt;0,C330+1,0),0)</f>
        <v>0</v>
      </c>
      <c r="E330" s="227">
        <f>IF(E$2&lt;=analysis_period,IF(SUM($C643:E643)&gt;0,D330+1,0),0)</f>
        <v>0</v>
      </c>
      <c r="F330" s="227">
        <f>IF(F$2&lt;=analysis_period,IF(SUM($C643:F643)&gt;0,E330+1,0),0)</f>
        <v>0</v>
      </c>
      <c r="G330" s="227">
        <f>IF(G$2&lt;=analysis_period,IF(SUM($C643:G643)&gt;0,F330+1,0),0)</f>
        <v>0</v>
      </c>
      <c r="H330" s="227">
        <f>IF(H$2&lt;=analysis_period,IF(SUM($C643:H643)&gt;0,G330+1,0),0)</f>
        <v>0</v>
      </c>
      <c r="I330" s="227">
        <f>IF(I$2&lt;=analysis_period,IF(SUM($C643:I643)&gt;0,H330+1,0),0)</f>
        <v>0</v>
      </c>
      <c r="J330" s="227">
        <f>IF(J$2&lt;=analysis_period,IF(SUM($C643:J643)&gt;0,I330+1,0),0)</f>
        <v>0</v>
      </c>
      <c r="K330" s="227">
        <f>IF(K$2&lt;=analysis_period,IF(SUM($C643:K643)&gt;0,J330+1,0),0)</f>
        <v>0</v>
      </c>
      <c r="L330" s="227">
        <f>IF(L$2&lt;=analysis_period,IF(SUM($C643:L643)&gt;0,K330+1,0),0)</f>
        <v>0</v>
      </c>
      <c r="M330" s="227">
        <f>IF(M$2&lt;=analysis_period,IF(SUM($C643:M643)&gt;0,L330+1,0),0)</f>
        <v>0</v>
      </c>
      <c r="N330" s="227">
        <f>IF(N$2&lt;=analysis_period,IF(SUM($C643:N643)&gt;0,M330+1,0),0)</f>
        <v>0</v>
      </c>
      <c r="O330" s="227">
        <f>IF(O$2&lt;=analysis_period,IF(SUM($C643:O643)&gt;0,N330+1,0),0)</f>
        <v>0</v>
      </c>
      <c r="P330" s="227">
        <f>IF(P$2&lt;=analysis_period,IF(SUM($C643:P643)&gt;0,O330+1,0),0)</f>
        <v>0</v>
      </c>
      <c r="Q330" s="227">
        <f>IF(Q$2&lt;=analysis_period,IF(SUM($C643:Q643)&gt;0,P330+1,0),0)</f>
        <v>0</v>
      </c>
      <c r="R330" s="227">
        <f>IF(R$2&lt;=analysis_period,IF(SUM($C643:R643)&gt;0,Q330+1,0),0)</f>
        <v>0</v>
      </c>
      <c r="S330" s="227">
        <f>IF(S$2&lt;=analysis_period,IF(SUM($C643:S643)&gt;0,R330+1,0),0)</f>
        <v>0</v>
      </c>
      <c r="T330" s="227">
        <f>IF(T$2&lt;=analysis_period,IF(SUM($C643:T643)&gt;0,S330+1,0),0)</f>
        <v>0</v>
      </c>
      <c r="U330" s="227">
        <f>IF(U$2&lt;=analysis_period,IF(SUM($C643:U643)&gt;0,T330+1,0),0)</f>
        <v>0</v>
      </c>
      <c r="V330" s="227">
        <f>IF(V$2&lt;=analysis_period,IF(SUM($C643:V643)&gt;0,U330+1,0),0)</f>
        <v>0</v>
      </c>
      <c r="W330" s="227">
        <f>IF(W$2&lt;=analysis_period,IF(SUM($C643:W643)&gt;0,V330+1,0),0)</f>
        <v>0</v>
      </c>
      <c r="X330" s="227">
        <f>IF(X$2&lt;=analysis_period,IF(SUM($C643:X643)&gt;0,W330+1,0),0)</f>
        <v>0</v>
      </c>
      <c r="Y330" s="227">
        <f>IF(Y$2&lt;=analysis_period,IF(SUM($C643:Y643)&gt;0,X330+1,0),0)</f>
        <v>0</v>
      </c>
      <c r="Z330" s="227">
        <f>IF(Z$2&lt;=analysis_period,IF(SUM($C643:Z643)&gt;0,Y330+1,0),0)</f>
        <v>0</v>
      </c>
      <c r="AA330" s="227">
        <f>IF(AA$2&lt;=analysis_period,IF(SUM($C643:AA643)&gt;0,Z330+1,0),0)</f>
        <v>0</v>
      </c>
      <c r="AB330" s="227">
        <f>IF(AB$2&lt;=analysis_period,IF(SUM($C643:AB643)&gt;0,AA330+1,0),0)</f>
        <v>0</v>
      </c>
      <c r="AC330" s="227">
        <f>IF(AC$2&lt;=analysis_period,IF(SUM($C643:AC643)&gt;0,AB330+1,0),0)</f>
        <v>0</v>
      </c>
      <c r="AD330" s="227">
        <f>IF(AD$2&lt;=analysis_period,IF(SUM($C643:AD643)&gt;0,AC330+1,0),0)</f>
        <v>0</v>
      </c>
      <c r="AE330" s="227">
        <f>IF(AE$2&lt;=analysis_period,IF(SUM($C643:AE643)&gt;0,AD330+1,0),0)</f>
        <v>0</v>
      </c>
      <c r="AF330" s="227">
        <f>IF(AF$2&lt;=analysis_period,IF(SUM($C643:AF643)&gt;0,AE330+1,0),0)</f>
        <v>0</v>
      </c>
      <c r="AG330" s="227">
        <f>IF(AG$2&lt;=analysis_period,IF(SUM($C643:AG643)&gt;0,AF330+1,0),0)</f>
        <v>0</v>
      </c>
      <c r="AH330" s="227">
        <f>IF(AH$2&lt;=analysis_period,IF(SUM($C643:AH643)&gt;0,AG330+1,0),0)</f>
        <v>0</v>
      </c>
      <c r="AI330" s="227">
        <f>IF(AI$2&lt;=analysis_period,IF(SUM($C643:AI643)&gt;0,AH330+1,0),0)</f>
        <v>0</v>
      </c>
      <c r="AJ330" s="227">
        <f>IF(AJ$2&lt;=analysis_period,IF(SUM($C643:AJ643)&gt;0,AI330+1,0),0)</f>
        <v>0</v>
      </c>
      <c r="AK330" s="227">
        <f>IF(AK$2&lt;=analysis_period,IF(SUM($C643:AK643)&gt;0,AJ330+1,0),0)</f>
        <v>0</v>
      </c>
      <c r="AL330" s="227">
        <f>IF(AL$2&lt;=analysis_period,IF(SUM($C643:AL643)&gt;0,AK330+1,0),0)</f>
        <v>0</v>
      </c>
      <c r="AM330" s="227">
        <f>IF(AM$2&lt;=analysis_period,IF(SUM($C643:AM643)&gt;0,AL330+1,0),0)</f>
        <v>0</v>
      </c>
      <c r="AN330" s="227">
        <f>IF(AN$2&lt;=analysis_period,IF(SUM($C643:AN643)&gt;0,AM330+1,0),0)</f>
        <v>0</v>
      </c>
      <c r="AO330" s="227">
        <f>IF(AO$2&lt;=analysis_period,IF(SUM($C643:AO643)&gt;0,AN330+1,0),0)</f>
        <v>0</v>
      </c>
      <c r="AP330" s="227">
        <f>IF(AP$2&lt;=analysis_period,IF(SUM($C643:AP643)&gt;0,AO330+1,0),0)</f>
        <v>0</v>
      </c>
    </row>
    <row r="331" spans="1:42" x14ac:dyDescent="0.2">
      <c r="A331" s="17">
        <f t="shared" si="153"/>
        <v>7</v>
      </c>
      <c r="B331" s="4">
        <v>0</v>
      </c>
      <c r="C331" s="227">
        <f>IF(C$2&lt;=analysis_period,IF(SUM($C644:C644)&gt;0,B331+1,0),0)</f>
        <v>0</v>
      </c>
      <c r="D331" s="227">
        <f>IF(D$2&lt;=analysis_period,IF(SUM($C644:D644)&gt;0,C331+1,0),0)</f>
        <v>0</v>
      </c>
      <c r="E331" s="227">
        <f>IF(E$2&lt;=analysis_period,IF(SUM($C644:E644)&gt;0,D331+1,0),0)</f>
        <v>0</v>
      </c>
      <c r="F331" s="227">
        <f>IF(F$2&lt;=analysis_period,IF(SUM($C644:F644)&gt;0,E331+1,0),0)</f>
        <v>0</v>
      </c>
      <c r="G331" s="227">
        <f>IF(G$2&lt;=analysis_period,IF(SUM($C644:G644)&gt;0,F331+1,0),0)</f>
        <v>0</v>
      </c>
      <c r="H331" s="227">
        <f>IF(H$2&lt;=analysis_period,IF(SUM($C644:H644)&gt;0,G331+1,0),0)</f>
        <v>0</v>
      </c>
      <c r="I331" s="227">
        <f>IF(I$2&lt;=analysis_period,IF(SUM($C644:I644)&gt;0,H331+1,0),0)</f>
        <v>0</v>
      </c>
      <c r="J331" s="227">
        <f>IF(J$2&lt;=analysis_period,IF(SUM($C644:J644)&gt;0,I331+1,0),0)</f>
        <v>0</v>
      </c>
      <c r="K331" s="227">
        <f>IF(K$2&lt;=analysis_period,IF(SUM($C644:K644)&gt;0,J331+1,0),0)</f>
        <v>0</v>
      </c>
      <c r="L331" s="227">
        <f>IF(L$2&lt;=analysis_period,IF(SUM($C644:L644)&gt;0,K331+1,0),0)</f>
        <v>0</v>
      </c>
      <c r="M331" s="227">
        <f>IF(M$2&lt;=analysis_period,IF(SUM($C644:M644)&gt;0,L331+1,0),0)</f>
        <v>0</v>
      </c>
      <c r="N331" s="227">
        <f>IF(N$2&lt;=analysis_period,IF(SUM($C644:N644)&gt;0,M331+1,0),0)</f>
        <v>0</v>
      </c>
      <c r="O331" s="227">
        <f>IF(O$2&lt;=analysis_period,IF(SUM($C644:O644)&gt;0,N331+1,0),0)</f>
        <v>0</v>
      </c>
      <c r="P331" s="227">
        <f>IF(P$2&lt;=analysis_period,IF(SUM($C644:P644)&gt;0,O331+1,0),0)</f>
        <v>0</v>
      </c>
      <c r="Q331" s="227">
        <f>IF(Q$2&lt;=analysis_period,IF(SUM($C644:Q644)&gt;0,P331+1,0),0)</f>
        <v>0</v>
      </c>
      <c r="R331" s="227">
        <f>IF(R$2&lt;=analysis_period,IF(SUM($C644:R644)&gt;0,Q331+1,0),0)</f>
        <v>0</v>
      </c>
      <c r="S331" s="227">
        <f>IF(S$2&lt;=analysis_period,IF(SUM($C644:S644)&gt;0,R331+1,0),0)</f>
        <v>0</v>
      </c>
      <c r="T331" s="227">
        <f>IF(T$2&lt;=analysis_period,IF(SUM($C644:T644)&gt;0,S331+1,0),0)</f>
        <v>0</v>
      </c>
      <c r="U331" s="227">
        <f>IF(U$2&lt;=analysis_period,IF(SUM($C644:U644)&gt;0,T331+1,0),0)</f>
        <v>0</v>
      </c>
      <c r="V331" s="227">
        <f>IF(V$2&lt;=analysis_period,IF(SUM($C644:V644)&gt;0,U331+1,0),0)</f>
        <v>0</v>
      </c>
      <c r="W331" s="227">
        <f>IF(W$2&lt;=analysis_period,IF(SUM($C644:W644)&gt;0,V331+1,0),0)</f>
        <v>0</v>
      </c>
      <c r="X331" s="227">
        <f>IF(X$2&lt;=analysis_period,IF(SUM($C644:X644)&gt;0,W331+1,0),0)</f>
        <v>0</v>
      </c>
      <c r="Y331" s="227">
        <f>IF(Y$2&lt;=analysis_period,IF(SUM($C644:Y644)&gt;0,X331+1,0),0)</f>
        <v>0</v>
      </c>
      <c r="Z331" s="227">
        <f>IF(Z$2&lt;=analysis_period,IF(SUM($C644:Z644)&gt;0,Y331+1,0),0)</f>
        <v>0</v>
      </c>
      <c r="AA331" s="227">
        <f>IF(AA$2&lt;=analysis_period,IF(SUM($C644:AA644)&gt;0,Z331+1,0),0)</f>
        <v>0</v>
      </c>
      <c r="AB331" s="227">
        <f>IF(AB$2&lt;=analysis_period,IF(SUM($C644:AB644)&gt;0,AA331+1,0),0)</f>
        <v>0</v>
      </c>
      <c r="AC331" s="227">
        <f>IF(AC$2&lt;=analysis_period,IF(SUM($C644:AC644)&gt;0,AB331+1,0),0)</f>
        <v>0</v>
      </c>
      <c r="AD331" s="227">
        <f>IF(AD$2&lt;=analysis_period,IF(SUM($C644:AD644)&gt;0,AC331+1,0),0)</f>
        <v>0</v>
      </c>
      <c r="AE331" s="227">
        <f>IF(AE$2&lt;=analysis_period,IF(SUM($C644:AE644)&gt;0,AD331+1,0),0)</f>
        <v>0</v>
      </c>
      <c r="AF331" s="227">
        <f>IF(AF$2&lt;=analysis_period,IF(SUM($C644:AF644)&gt;0,AE331+1,0),0)</f>
        <v>0</v>
      </c>
      <c r="AG331" s="227">
        <f>IF(AG$2&lt;=analysis_period,IF(SUM($C644:AG644)&gt;0,AF331+1,0),0)</f>
        <v>0</v>
      </c>
      <c r="AH331" s="227">
        <f>IF(AH$2&lt;=analysis_period,IF(SUM($C644:AH644)&gt;0,AG331+1,0),0)</f>
        <v>0</v>
      </c>
      <c r="AI331" s="227">
        <f>IF(AI$2&lt;=analysis_period,IF(SUM($C644:AI644)&gt;0,AH331+1,0),0)</f>
        <v>0</v>
      </c>
      <c r="AJ331" s="227">
        <f>IF(AJ$2&lt;=analysis_period,IF(SUM($C644:AJ644)&gt;0,AI331+1,0),0)</f>
        <v>0</v>
      </c>
      <c r="AK331" s="227">
        <f>IF(AK$2&lt;=analysis_period,IF(SUM($C644:AK644)&gt;0,AJ331+1,0),0)</f>
        <v>0</v>
      </c>
      <c r="AL331" s="227">
        <f>IF(AL$2&lt;=analysis_period,IF(SUM($C644:AL644)&gt;0,AK331+1,0),0)</f>
        <v>0</v>
      </c>
      <c r="AM331" s="227">
        <f>IF(AM$2&lt;=analysis_period,IF(SUM($C644:AM644)&gt;0,AL331+1,0),0)</f>
        <v>0</v>
      </c>
      <c r="AN331" s="227">
        <f>IF(AN$2&lt;=analysis_period,IF(SUM($C644:AN644)&gt;0,AM331+1,0),0)</f>
        <v>0</v>
      </c>
      <c r="AO331" s="227">
        <f>IF(AO$2&lt;=analysis_period,IF(SUM($C644:AO644)&gt;0,AN331+1,0),0)</f>
        <v>0</v>
      </c>
      <c r="AP331" s="227">
        <f>IF(AP$2&lt;=analysis_period,IF(SUM($C644:AP644)&gt;0,AO331+1,0),0)</f>
        <v>0</v>
      </c>
    </row>
    <row r="332" spans="1:42" x14ac:dyDescent="0.2">
      <c r="A332" s="17">
        <f t="shared" si="153"/>
        <v>8</v>
      </c>
      <c r="B332" s="4">
        <v>0</v>
      </c>
      <c r="C332" s="227">
        <f>IF(C$2&lt;=analysis_period,IF(SUM($C645:C645)&gt;0,B332+1,0),0)</f>
        <v>0</v>
      </c>
      <c r="D332" s="227">
        <f>IF(D$2&lt;=analysis_period,IF(SUM($C645:D645)&gt;0,C332+1,0),0)</f>
        <v>0</v>
      </c>
      <c r="E332" s="227">
        <f>IF(E$2&lt;=analysis_period,IF(SUM($C645:E645)&gt;0,D332+1,0),0)</f>
        <v>0</v>
      </c>
      <c r="F332" s="227">
        <f>IF(F$2&lt;=analysis_period,IF(SUM($C645:F645)&gt;0,E332+1,0),0)</f>
        <v>0</v>
      </c>
      <c r="G332" s="227">
        <f>IF(G$2&lt;=analysis_period,IF(SUM($C645:G645)&gt;0,F332+1,0),0)</f>
        <v>0</v>
      </c>
      <c r="H332" s="227">
        <f>IF(H$2&lt;=analysis_period,IF(SUM($C645:H645)&gt;0,G332+1,0),0)</f>
        <v>0</v>
      </c>
      <c r="I332" s="227">
        <f>IF(I$2&lt;=analysis_period,IF(SUM($C645:I645)&gt;0,H332+1,0),0)</f>
        <v>0</v>
      </c>
      <c r="J332" s="227">
        <f>IF(J$2&lt;=analysis_period,IF(SUM($C645:J645)&gt;0,I332+1,0),0)</f>
        <v>0</v>
      </c>
      <c r="K332" s="227">
        <f>IF(K$2&lt;=analysis_period,IF(SUM($C645:K645)&gt;0,J332+1,0),0)</f>
        <v>0</v>
      </c>
      <c r="L332" s="227">
        <f>IF(L$2&lt;=analysis_period,IF(SUM($C645:L645)&gt;0,K332+1,0),0)</f>
        <v>0</v>
      </c>
      <c r="M332" s="227">
        <f>IF(M$2&lt;=analysis_period,IF(SUM($C645:M645)&gt;0,L332+1,0),0)</f>
        <v>0</v>
      </c>
      <c r="N332" s="227">
        <f>IF(N$2&lt;=analysis_period,IF(SUM($C645:N645)&gt;0,M332+1,0),0)</f>
        <v>0</v>
      </c>
      <c r="O332" s="227">
        <f>IF(O$2&lt;=analysis_period,IF(SUM($C645:O645)&gt;0,N332+1,0),0)</f>
        <v>0</v>
      </c>
      <c r="P332" s="227">
        <f>IF(P$2&lt;=analysis_period,IF(SUM($C645:P645)&gt;0,O332+1,0),0)</f>
        <v>0</v>
      </c>
      <c r="Q332" s="227">
        <f>IF(Q$2&lt;=analysis_period,IF(SUM($C645:Q645)&gt;0,P332+1,0),0)</f>
        <v>0</v>
      </c>
      <c r="R332" s="227">
        <f>IF(R$2&lt;=analysis_period,IF(SUM($C645:R645)&gt;0,Q332+1,0),0)</f>
        <v>0</v>
      </c>
      <c r="S332" s="227">
        <f>IF(S$2&lt;=analysis_period,IF(SUM($C645:S645)&gt;0,R332+1,0),0)</f>
        <v>0</v>
      </c>
      <c r="T332" s="227">
        <f>IF(T$2&lt;=analysis_period,IF(SUM($C645:T645)&gt;0,S332+1,0),0)</f>
        <v>0</v>
      </c>
      <c r="U332" s="227">
        <f>IF(U$2&lt;=analysis_period,IF(SUM($C645:U645)&gt;0,T332+1,0),0)</f>
        <v>0</v>
      </c>
      <c r="V332" s="227">
        <f>IF(V$2&lt;=analysis_period,IF(SUM($C645:V645)&gt;0,U332+1,0),0)</f>
        <v>0</v>
      </c>
      <c r="W332" s="227">
        <f>IF(W$2&lt;=analysis_period,IF(SUM($C645:W645)&gt;0,V332+1,0),0)</f>
        <v>0</v>
      </c>
      <c r="X332" s="227">
        <f>IF(X$2&lt;=analysis_period,IF(SUM($C645:X645)&gt;0,W332+1,0),0)</f>
        <v>0</v>
      </c>
      <c r="Y332" s="227">
        <f>IF(Y$2&lt;=analysis_period,IF(SUM($C645:Y645)&gt;0,X332+1,0),0)</f>
        <v>0</v>
      </c>
      <c r="Z332" s="227">
        <f>IF(Z$2&lt;=analysis_period,IF(SUM($C645:Z645)&gt;0,Y332+1,0),0)</f>
        <v>0</v>
      </c>
      <c r="AA332" s="227">
        <f>IF(AA$2&lt;=analysis_period,IF(SUM($C645:AA645)&gt;0,Z332+1,0),0)</f>
        <v>0</v>
      </c>
      <c r="AB332" s="227">
        <f>IF(AB$2&lt;=analysis_period,IF(SUM($C645:AB645)&gt;0,AA332+1,0),0)</f>
        <v>0</v>
      </c>
      <c r="AC332" s="227">
        <f>IF(AC$2&lt;=analysis_period,IF(SUM($C645:AC645)&gt;0,AB332+1,0),0)</f>
        <v>0</v>
      </c>
      <c r="AD332" s="227">
        <f>IF(AD$2&lt;=analysis_period,IF(SUM($C645:AD645)&gt;0,AC332+1,0),0)</f>
        <v>0</v>
      </c>
      <c r="AE332" s="227">
        <f>IF(AE$2&lt;=analysis_period,IF(SUM($C645:AE645)&gt;0,AD332+1,0),0)</f>
        <v>0</v>
      </c>
      <c r="AF332" s="227">
        <f>IF(AF$2&lt;=analysis_period,IF(SUM($C645:AF645)&gt;0,AE332+1,0),0)</f>
        <v>0</v>
      </c>
      <c r="AG332" s="227">
        <f>IF(AG$2&lt;=analysis_period,IF(SUM($C645:AG645)&gt;0,AF332+1,0),0)</f>
        <v>0</v>
      </c>
      <c r="AH332" s="227">
        <f>IF(AH$2&lt;=analysis_period,IF(SUM($C645:AH645)&gt;0,AG332+1,0),0)</f>
        <v>0</v>
      </c>
      <c r="AI332" s="227">
        <f>IF(AI$2&lt;=analysis_period,IF(SUM($C645:AI645)&gt;0,AH332+1,0),0)</f>
        <v>0</v>
      </c>
      <c r="AJ332" s="227">
        <f>IF(AJ$2&lt;=analysis_period,IF(SUM($C645:AJ645)&gt;0,AI332+1,0),0)</f>
        <v>0</v>
      </c>
      <c r="AK332" s="227">
        <f>IF(AK$2&lt;=analysis_period,IF(SUM($C645:AK645)&gt;0,AJ332+1,0),0)</f>
        <v>0</v>
      </c>
      <c r="AL332" s="227">
        <f>IF(AL$2&lt;=analysis_period,IF(SUM($C645:AL645)&gt;0,AK332+1,0),0)</f>
        <v>0</v>
      </c>
      <c r="AM332" s="227">
        <f>IF(AM$2&lt;=analysis_period,IF(SUM($C645:AM645)&gt;0,AL332+1,0),0)</f>
        <v>0</v>
      </c>
      <c r="AN332" s="227">
        <f>IF(AN$2&lt;=analysis_period,IF(SUM($C645:AN645)&gt;0,AM332+1,0),0)</f>
        <v>0</v>
      </c>
      <c r="AO332" s="227">
        <f>IF(AO$2&lt;=analysis_period,IF(SUM($C645:AO645)&gt;0,AN332+1,0),0)</f>
        <v>0</v>
      </c>
      <c r="AP332" s="227">
        <f>IF(AP$2&lt;=analysis_period,IF(SUM($C645:AP645)&gt;0,AO332+1,0),0)</f>
        <v>0</v>
      </c>
    </row>
    <row r="333" spans="1:42" x14ac:dyDescent="0.2">
      <c r="A333" s="17">
        <f>A332+1</f>
        <v>9</v>
      </c>
      <c r="B333" s="4">
        <v>0</v>
      </c>
      <c r="C333" s="227">
        <f>IF(C$2&lt;=analysis_period,IF(SUM($C646:C646)&gt;0,B333+1,0),0)</f>
        <v>0</v>
      </c>
      <c r="D333" s="227">
        <f>IF(D$2&lt;=analysis_period,IF(SUM($C646:D646)&gt;0,C333+1,0),0)</f>
        <v>0</v>
      </c>
      <c r="E333" s="227">
        <f>IF(E$2&lt;=analysis_period,IF(SUM($C646:E646)&gt;0,D333+1,0),0)</f>
        <v>0</v>
      </c>
      <c r="F333" s="227">
        <f>IF(F$2&lt;=analysis_period,IF(SUM($C646:F646)&gt;0,E333+1,0),0)</f>
        <v>0</v>
      </c>
      <c r="G333" s="227">
        <f>IF(G$2&lt;=analysis_period,IF(SUM($C646:G646)&gt;0,F333+1,0),0)</f>
        <v>0</v>
      </c>
      <c r="H333" s="227">
        <f>IF(H$2&lt;=analysis_period,IF(SUM($C646:H646)&gt;0,G333+1,0),0)</f>
        <v>0</v>
      </c>
      <c r="I333" s="227">
        <f>IF(I$2&lt;=analysis_period,IF(SUM($C646:I646)&gt;0,H333+1,0),0)</f>
        <v>0</v>
      </c>
      <c r="J333" s="227">
        <f>IF(J$2&lt;=analysis_period,IF(SUM($C646:J646)&gt;0,I333+1,0),0)</f>
        <v>0</v>
      </c>
      <c r="K333" s="227">
        <f>IF(K$2&lt;=analysis_period,IF(SUM($C646:K646)&gt;0,J333+1,0),0)</f>
        <v>0</v>
      </c>
      <c r="L333" s="227">
        <f>IF(L$2&lt;=analysis_period,IF(SUM($C646:L646)&gt;0,K333+1,0),0)</f>
        <v>0</v>
      </c>
      <c r="M333" s="227">
        <f>IF(M$2&lt;=analysis_period,IF(SUM($C646:M646)&gt;0,L333+1,0),0)</f>
        <v>0</v>
      </c>
      <c r="N333" s="227">
        <f>IF(N$2&lt;=analysis_period,IF(SUM($C646:N646)&gt;0,M333+1,0),0)</f>
        <v>0</v>
      </c>
      <c r="O333" s="227">
        <f>IF(O$2&lt;=analysis_period,IF(SUM($C646:O646)&gt;0,N333+1,0),0)</f>
        <v>0</v>
      </c>
      <c r="P333" s="227">
        <f>IF(P$2&lt;=analysis_period,IF(SUM($C646:P646)&gt;0,O333+1,0),0)</f>
        <v>0</v>
      </c>
      <c r="Q333" s="227">
        <f>IF(Q$2&lt;=analysis_period,IF(SUM($C646:Q646)&gt;0,P333+1,0),0)</f>
        <v>0</v>
      </c>
      <c r="R333" s="227">
        <f>IF(R$2&lt;=analysis_period,IF(SUM($C646:R646)&gt;0,Q333+1,0),0)</f>
        <v>0</v>
      </c>
      <c r="S333" s="227">
        <f>IF(S$2&lt;=analysis_period,IF(SUM($C646:S646)&gt;0,R333+1,0),0)</f>
        <v>0</v>
      </c>
      <c r="T333" s="227">
        <f>IF(T$2&lt;=analysis_period,IF(SUM($C646:T646)&gt;0,S333+1,0),0)</f>
        <v>0</v>
      </c>
      <c r="U333" s="227">
        <f>IF(U$2&lt;=analysis_period,IF(SUM($C646:U646)&gt;0,T333+1,0),0)</f>
        <v>0</v>
      </c>
      <c r="V333" s="227">
        <f>IF(V$2&lt;=analysis_period,IF(SUM($C646:V646)&gt;0,U333+1,0),0)</f>
        <v>0</v>
      </c>
      <c r="W333" s="227">
        <f>IF(W$2&lt;=analysis_period,IF(SUM($C646:W646)&gt;0,V333+1,0),0)</f>
        <v>0</v>
      </c>
      <c r="X333" s="227">
        <f>IF(X$2&lt;=analysis_period,IF(SUM($C646:X646)&gt;0,W333+1,0),0)</f>
        <v>0</v>
      </c>
      <c r="Y333" s="227">
        <f>IF(Y$2&lt;=analysis_period,IF(SUM($C646:Y646)&gt;0,X333+1,0),0)</f>
        <v>0</v>
      </c>
      <c r="Z333" s="227">
        <f>IF(Z$2&lt;=analysis_period,IF(SUM($C646:Z646)&gt;0,Y333+1,0),0)</f>
        <v>0</v>
      </c>
      <c r="AA333" s="227">
        <f>IF(AA$2&lt;=analysis_period,IF(SUM($C646:AA646)&gt;0,Z333+1,0),0)</f>
        <v>0</v>
      </c>
      <c r="AB333" s="227">
        <f>IF(AB$2&lt;=analysis_period,IF(SUM($C646:AB646)&gt;0,AA333+1,0),0)</f>
        <v>0</v>
      </c>
      <c r="AC333" s="227">
        <f>IF(AC$2&lt;=analysis_period,IF(SUM($C646:AC646)&gt;0,AB333+1,0),0)</f>
        <v>0</v>
      </c>
      <c r="AD333" s="227">
        <f>IF(AD$2&lt;=analysis_period,IF(SUM($C646:AD646)&gt;0,AC333+1,0),0)</f>
        <v>0</v>
      </c>
      <c r="AE333" s="227">
        <f>IF(AE$2&lt;=analysis_period,IF(SUM($C646:AE646)&gt;0,AD333+1,0),0)</f>
        <v>0</v>
      </c>
      <c r="AF333" s="227">
        <f>IF(AF$2&lt;=analysis_period,IF(SUM($C646:AF646)&gt;0,AE333+1,0),0)</f>
        <v>0</v>
      </c>
      <c r="AG333" s="227">
        <f>IF(AG$2&lt;=analysis_period,IF(SUM($C646:AG646)&gt;0,AF333+1,0),0)</f>
        <v>0</v>
      </c>
      <c r="AH333" s="227">
        <f>IF(AH$2&lt;=analysis_period,IF(SUM($C646:AH646)&gt;0,AG333+1,0),0)</f>
        <v>0</v>
      </c>
      <c r="AI333" s="227">
        <f>IF(AI$2&lt;=analysis_period,IF(SUM($C646:AI646)&gt;0,AH333+1,0),0)</f>
        <v>0</v>
      </c>
      <c r="AJ333" s="227">
        <f>IF(AJ$2&lt;=analysis_period,IF(SUM($C646:AJ646)&gt;0,AI333+1,0),0)</f>
        <v>0</v>
      </c>
      <c r="AK333" s="227">
        <f>IF(AK$2&lt;=analysis_period,IF(SUM($C646:AK646)&gt;0,AJ333+1,0),0)</f>
        <v>0</v>
      </c>
      <c r="AL333" s="227">
        <f>IF(AL$2&lt;=analysis_period,IF(SUM($C646:AL646)&gt;0,AK333+1,0),0)</f>
        <v>0</v>
      </c>
      <c r="AM333" s="227">
        <f>IF(AM$2&lt;=analysis_period,IF(SUM($C646:AM646)&gt;0,AL333+1,0),0)</f>
        <v>0</v>
      </c>
      <c r="AN333" s="227">
        <f>IF(AN$2&lt;=analysis_period,IF(SUM($C646:AN646)&gt;0,AM333+1,0),0)</f>
        <v>0</v>
      </c>
      <c r="AO333" s="227">
        <f>IF(AO$2&lt;=analysis_period,IF(SUM($C646:AO646)&gt;0,AN333+1,0),0)</f>
        <v>0</v>
      </c>
      <c r="AP333" s="227">
        <f>IF(AP$2&lt;=analysis_period,IF(SUM($C646:AP646)&gt;0,AO333+1,0),0)</f>
        <v>0</v>
      </c>
    </row>
    <row r="334" spans="1:42" x14ac:dyDescent="0.2">
      <c r="A334" s="17">
        <f t="shared" si="153"/>
        <v>10</v>
      </c>
      <c r="B334" s="4">
        <v>0</v>
      </c>
      <c r="C334" s="227">
        <f>IF(C$2&lt;=analysis_period,IF(SUM($C647:C647)&gt;0,B334+1,0),0)</f>
        <v>0</v>
      </c>
      <c r="D334" s="227">
        <f>IF(D$2&lt;=analysis_period,IF(SUM($C647:D647)&gt;0,C334+1,0),0)</f>
        <v>0</v>
      </c>
      <c r="E334" s="227">
        <f>IF(E$2&lt;=analysis_period,IF(SUM($C647:E647)&gt;0,D334+1,0),0)</f>
        <v>0</v>
      </c>
      <c r="F334" s="227">
        <f>IF(F$2&lt;=analysis_period,IF(SUM($C647:F647)&gt;0,E334+1,0),0)</f>
        <v>0</v>
      </c>
      <c r="G334" s="227">
        <f>IF(G$2&lt;=analysis_period,IF(SUM($C647:G647)&gt;0,F334+1,0),0)</f>
        <v>0</v>
      </c>
      <c r="H334" s="227">
        <f>IF(H$2&lt;=analysis_period,IF(SUM($C647:H647)&gt;0,G334+1,0),0)</f>
        <v>0</v>
      </c>
      <c r="I334" s="227">
        <f>IF(I$2&lt;=analysis_period,IF(SUM($C647:I647)&gt;0,H334+1,0),0)</f>
        <v>0</v>
      </c>
      <c r="J334" s="227">
        <f>IF(J$2&lt;=analysis_period,IF(SUM($C647:J647)&gt;0,I334+1,0),0)</f>
        <v>0</v>
      </c>
      <c r="K334" s="227">
        <f>IF(K$2&lt;=analysis_period,IF(SUM($C647:K647)&gt;0,J334+1,0),0)</f>
        <v>0</v>
      </c>
      <c r="L334" s="227">
        <f>IF(L$2&lt;=analysis_period,IF(SUM($C647:L647)&gt;0,K334+1,0),0)</f>
        <v>0</v>
      </c>
      <c r="M334" s="227">
        <f>IF(M$2&lt;=analysis_period,IF(SUM($C647:M647)&gt;0,L334+1,0),0)</f>
        <v>0</v>
      </c>
      <c r="N334" s="227">
        <f>IF(N$2&lt;=analysis_period,IF(SUM($C647:N647)&gt;0,M334+1,0),0)</f>
        <v>0</v>
      </c>
      <c r="O334" s="227">
        <f>IF(O$2&lt;=analysis_period,IF(SUM($C647:O647)&gt;0,N334+1,0),0)</f>
        <v>0</v>
      </c>
      <c r="P334" s="227">
        <f>IF(P$2&lt;=analysis_period,IF(SUM($C647:P647)&gt;0,O334+1,0),0)</f>
        <v>0</v>
      </c>
      <c r="Q334" s="227">
        <f>IF(Q$2&lt;=analysis_period,IF(SUM($C647:Q647)&gt;0,P334+1,0),0)</f>
        <v>0</v>
      </c>
      <c r="R334" s="227">
        <f>IF(R$2&lt;=analysis_period,IF(SUM($C647:R647)&gt;0,Q334+1,0),0)</f>
        <v>0</v>
      </c>
      <c r="S334" s="227">
        <f>IF(S$2&lt;=analysis_period,IF(SUM($C647:S647)&gt;0,R334+1,0),0)</f>
        <v>0</v>
      </c>
      <c r="T334" s="227">
        <f>IF(T$2&lt;=analysis_period,IF(SUM($C647:T647)&gt;0,S334+1,0),0)</f>
        <v>0</v>
      </c>
      <c r="U334" s="227">
        <f>IF(U$2&lt;=analysis_period,IF(SUM($C647:U647)&gt;0,T334+1,0),0)</f>
        <v>0</v>
      </c>
      <c r="V334" s="227">
        <f>IF(V$2&lt;=analysis_period,IF(SUM($C647:V647)&gt;0,U334+1,0),0)</f>
        <v>0</v>
      </c>
      <c r="W334" s="227">
        <f>IF(W$2&lt;=analysis_period,IF(SUM($C647:W647)&gt;0,V334+1,0),0)</f>
        <v>0</v>
      </c>
      <c r="X334" s="227">
        <f>IF(X$2&lt;=analysis_period,IF(SUM($C647:X647)&gt;0,W334+1,0),0)</f>
        <v>0</v>
      </c>
      <c r="Y334" s="227">
        <f>IF(Y$2&lt;=analysis_period,IF(SUM($C647:Y647)&gt;0,X334+1,0),0)</f>
        <v>0</v>
      </c>
      <c r="Z334" s="227">
        <f>IF(Z$2&lt;=analysis_period,IF(SUM($C647:Z647)&gt;0,Y334+1,0),0)</f>
        <v>0</v>
      </c>
      <c r="AA334" s="227">
        <f>IF(AA$2&lt;=analysis_period,IF(SUM($C647:AA647)&gt;0,Z334+1,0),0)</f>
        <v>0</v>
      </c>
      <c r="AB334" s="227">
        <f>IF(AB$2&lt;=analysis_period,IF(SUM($C647:AB647)&gt;0,AA334+1,0),0)</f>
        <v>0</v>
      </c>
      <c r="AC334" s="227">
        <f>IF(AC$2&lt;=analysis_period,IF(SUM($C647:AC647)&gt;0,AB334+1,0),0)</f>
        <v>0</v>
      </c>
      <c r="AD334" s="227">
        <f>IF(AD$2&lt;=analysis_period,IF(SUM($C647:AD647)&gt;0,AC334+1,0),0)</f>
        <v>0</v>
      </c>
      <c r="AE334" s="227">
        <f>IF(AE$2&lt;=analysis_period,IF(SUM($C647:AE647)&gt;0,AD334+1,0),0)</f>
        <v>0</v>
      </c>
      <c r="AF334" s="227">
        <f>IF(AF$2&lt;=analysis_period,IF(SUM($C647:AF647)&gt;0,AE334+1,0),0)</f>
        <v>0</v>
      </c>
      <c r="AG334" s="227">
        <f>IF(AG$2&lt;=analysis_period,IF(SUM($C647:AG647)&gt;0,AF334+1,0),0)</f>
        <v>0</v>
      </c>
      <c r="AH334" s="227">
        <f>IF(AH$2&lt;=analysis_period,IF(SUM($C647:AH647)&gt;0,AG334+1,0),0)</f>
        <v>0</v>
      </c>
      <c r="AI334" s="227">
        <f>IF(AI$2&lt;=analysis_period,IF(SUM($C647:AI647)&gt;0,AH334+1,0),0)</f>
        <v>0</v>
      </c>
      <c r="AJ334" s="227">
        <f>IF(AJ$2&lt;=analysis_period,IF(SUM($C647:AJ647)&gt;0,AI334+1,0),0)</f>
        <v>0</v>
      </c>
      <c r="AK334" s="227">
        <f>IF(AK$2&lt;=analysis_period,IF(SUM($C647:AK647)&gt;0,AJ334+1,0),0)</f>
        <v>0</v>
      </c>
      <c r="AL334" s="227">
        <f>IF(AL$2&lt;=analysis_period,IF(SUM($C647:AL647)&gt;0,AK334+1,0),0)</f>
        <v>0</v>
      </c>
      <c r="AM334" s="227">
        <f>IF(AM$2&lt;=analysis_period,IF(SUM($C647:AM647)&gt;0,AL334+1,0),0)</f>
        <v>0</v>
      </c>
      <c r="AN334" s="227">
        <f>IF(AN$2&lt;=analysis_period,IF(SUM($C647:AN647)&gt;0,AM334+1,0),0)</f>
        <v>0</v>
      </c>
      <c r="AO334" s="227">
        <f>IF(AO$2&lt;=analysis_period,IF(SUM($C647:AO647)&gt;0,AN334+1,0),0)</f>
        <v>0</v>
      </c>
      <c r="AP334" s="227">
        <f>IF(AP$2&lt;=analysis_period,IF(SUM($C647:AP647)&gt;0,AO334+1,0),0)</f>
        <v>0</v>
      </c>
    </row>
    <row r="335" spans="1:42" x14ac:dyDescent="0.2">
      <c r="A335" s="33"/>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row>
    <row r="336" spans="1:42" x14ac:dyDescent="0.2">
      <c r="A336" s="33" t="s">
        <v>104</v>
      </c>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row>
    <row r="337" spans="1:42" x14ac:dyDescent="0.2">
      <c r="A337" s="17">
        <v>1</v>
      </c>
      <c r="B337" s="247">
        <f t="shared" ref="B337:B346" si="154">SUM(C337:AP337)</f>
        <v>0</v>
      </c>
      <c r="C337" s="249">
        <f>LOOKUP(C325,$B$269:$AP$269,$B$270:$AP$270)/100*$B638</f>
        <v>0</v>
      </c>
      <c r="D337" s="249">
        <f t="shared" ref="D337:AP337" si="155">LOOKUP(D325,$B$269:$AP$269,$B$270:$AP$270)/100*$B638</f>
        <v>0</v>
      </c>
      <c r="E337" s="249">
        <f t="shared" si="155"/>
        <v>0</v>
      </c>
      <c r="F337" s="249">
        <f t="shared" si="155"/>
        <v>0</v>
      </c>
      <c r="G337" s="249">
        <f t="shared" si="155"/>
        <v>0</v>
      </c>
      <c r="H337" s="249">
        <f t="shared" si="155"/>
        <v>0</v>
      </c>
      <c r="I337" s="249">
        <f t="shared" si="155"/>
        <v>0</v>
      </c>
      <c r="J337" s="249">
        <f t="shared" si="155"/>
        <v>0</v>
      </c>
      <c r="K337" s="249">
        <f t="shared" si="155"/>
        <v>0</v>
      </c>
      <c r="L337" s="249">
        <f t="shared" si="155"/>
        <v>0</v>
      </c>
      <c r="M337" s="249">
        <f t="shared" si="155"/>
        <v>0</v>
      </c>
      <c r="N337" s="249">
        <f t="shared" si="155"/>
        <v>0</v>
      </c>
      <c r="O337" s="249">
        <f t="shared" si="155"/>
        <v>0</v>
      </c>
      <c r="P337" s="249">
        <f t="shared" si="155"/>
        <v>0</v>
      </c>
      <c r="Q337" s="249">
        <f t="shared" si="155"/>
        <v>0</v>
      </c>
      <c r="R337" s="249">
        <f t="shared" si="155"/>
        <v>0</v>
      </c>
      <c r="S337" s="249">
        <f t="shared" si="155"/>
        <v>0</v>
      </c>
      <c r="T337" s="249">
        <f t="shared" si="155"/>
        <v>0</v>
      </c>
      <c r="U337" s="249">
        <f t="shared" si="155"/>
        <v>0</v>
      </c>
      <c r="V337" s="249">
        <f t="shared" si="155"/>
        <v>0</v>
      </c>
      <c r="W337" s="249">
        <f t="shared" si="155"/>
        <v>0</v>
      </c>
      <c r="X337" s="249">
        <f t="shared" si="155"/>
        <v>0</v>
      </c>
      <c r="Y337" s="249">
        <f t="shared" si="155"/>
        <v>0</v>
      </c>
      <c r="Z337" s="249">
        <f t="shared" si="155"/>
        <v>0</v>
      </c>
      <c r="AA337" s="249">
        <f t="shared" si="155"/>
        <v>0</v>
      </c>
      <c r="AB337" s="249">
        <f t="shared" si="155"/>
        <v>0</v>
      </c>
      <c r="AC337" s="249">
        <f t="shared" si="155"/>
        <v>0</v>
      </c>
      <c r="AD337" s="249">
        <f t="shared" si="155"/>
        <v>0</v>
      </c>
      <c r="AE337" s="249">
        <f t="shared" si="155"/>
        <v>0</v>
      </c>
      <c r="AF337" s="249">
        <f t="shared" si="155"/>
        <v>0</v>
      </c>
      <c r="AG337" s="249">
        <f t="shared" si="155"/>
        <v>0</v>
      </c>
      <c r="AH337" s="249">
        <f t="shared" si="155"/>
        <v>0</v>
      </c>
      <c r="AI337" s="249">
        <f t="shared" si="155"/>
        <v>0</v>
      </c>
      <c r="AJ337" s="249">
        <f t="shared" si="155"/>
        <v>0</v>
      </c>
      <c r="AK337" s="249">
        <f t="shared" si="155"/>
        <v>0</v>
      </c>
      <c r="AL337" s="249">
        <f t="shared" si="155"/>
        <v>0</v>
      </c>
      <c r="AM337" s="249">
        <f t="shared" si="155"/>
        <v>0</v>
      </c>
      <c r="AN337" s="249">
        <f t="shared" si="155"/>
        <v>0</v>
      </c>
      <c r="AO337" s="249">
        <f t="shared" si="155"/>
        <v>0</v>
      </c>
      <c r="AP337" s="249">
        <f t="shared" si="155"/>
        <v>0</v>
      </c>
    </row>
    <row r="338" spans="1:42" x14ac:dyDescent="0.2">
      <c r="A338" s="17">
        <f>A337+1</f>
        <v>2</v>
      </c>
      <c r="B338" s="247">
        <f t="shared" si="154"/>
        <v>0</v>
      </c>
      <c r="C338" s="249">
        <f t="shared" ref="C338:AP338" si="156">LOOKUP(C326,$B$269:$AP$269,$B$270:$AP$270)/100*$B639</f>
        <v>0</v>
      </c>
      <c r="D338" s="249">
        <f t="shared" si="156"/>
        <v>0</v>
      </c>
      <c r="E338" s="249">
        <f t="shared" si="156"/>
        <v>0</v>
      </c>
      <c r="F338" s="249">
        <f t="shared" si="156"/>
        <v>0</v>
      </c>
      <c r="G338" s="249">
        <f t="shared" si="156"/>
        <v>0</v>
      </c>
      <c r="H338" s="249">
        <f t="shared" si="156"/>
        <v>0</v>
      </c>
      <c r="I338" s="249">
        <f t="shared" si="156"/>
        <v>0</v>
      </c>
      <c r="J338" s="249">
        <f t="shared" si="156"/>
        <v>0</v>
      </c>
      <c r="K338" s="249">
        <f t="shared" si="156"/>
        <v>0</v>
      </c>
      <c r="L338" s="249">
        <f t="shared" si="156"/>
        <v>0</v>
      </c>
      <c r="M338" s="249">
        <f t="shared" si="156"/>
        <v>0</v>
      </c>
      <c r="N338" s="249">
        <f t="shared" si="156"/>
        <v>0</v>
      </c>
      <c r="O338" s="249">
        <f t="shared" si="156"/>
        <v>0</v>
      </c>
      <c r="P338" s="249">
        <f t="shared" si="156"/>
        <v>0</v>
      </c>
      <c r="Q338" s="249">
        <f t="shared" si="156"/>
        <v>0</v>
      </c>
      <c r="R338" s="249">
        <f t="shared" si="156"/>
        <v>0</v>
      </c>
      <c r="S338" s="249">
        <f t="shared" si="156"/>
        <v>0</v>
      </c>
      <c r="T338" s="249">
        <f t="shared" si="156"/>
        <v>0</v>
      </c>
      <c r="U338" s="249">
        <f t="shared" si="156"/>
        <v>0</v>
      </c>
      <c r="V338" s="249">
        <f t="shared" si="156"/>
        <v>0</v>
      </c>
      <c r="W338" s="249">
        <f t="shared" si="156"/>
        <v>0</v>
      </c>
      <c r="X338" s="249">
        <f t="shared" si="156"/>
        <v>0</v>
      </c>
      <c r="Y338" s="249">
        <f t="shared" si="156"/>
        <v>0</v>
      </c>
      <c r="Z338" s="249">
        <f t="shared" si="156"/>
        <v>0</v>
      </c>
      <c r="AA338" s="249">
        <f t="shared" si="156"/>
        <v>0</v>
      </c>
      <c r="AB338" s="249">
        <f t="shared" si="156"/>
        <v>0</v>
      </c>
      <c r="AC338" s="249">
        <f t="shared" si="156"/>
        <v>0</v>
      </c>
      <c r="AD338" s="249">
        <f t="shared" si="156"/>
        <v>0</v>
      </c>
      <c r="AE338" s="249">
        <f t="shared" si="156"/>
        <v>0</v>
      </c>
      <c r="AF338" s="249">
        <f t="shared" si="156"/>
        <v>0</v>
      </c>
      <c r="AG338" s="249">
        <f t="shared" si="156"/>
        <v>0</v>
      </c>
      <c r="AH338" s="249">
        <f t="shared" si="156"/>
        <v>0</v>
      </c>
      <c r="AI338" s="249">
        <f t="shared" si="156"/>
        <v>0</v>
      </c>
      <c r="AJ338" s="249">
        <f t="shared" si="156"/>
        <v>0</v>
      </c>
      <c r="AK338" s="249">
        <f t="shared" si="156"/>
        <v>0</v>
      </c>
      <c r="AL338" s="249">
        <f t="shared" si="156"/>
        <v>0</v>
      </c>
      <c r="AM338" s="249">
        <f t="shared" si="156"/>
        <v>0</v>
      </c>
      <c r="AN338" s="249">
        <f t="shared" si="156"/>
        <v>0</v>
      </c>
      <c r="AO338" s="249">
        <f t="shared" si="156"/>
        <v>0</v>
      </c>
      <c r="AP338" s="249">
        <f t="shared" si="156"/>
        <v>0</v>
      </c>
    </row>
    <row r="339" spans="1:42" x14ac:dyDescent="0.2">
      <c r="A339" s="17">
        <f t="shared" ref="A339:A346" si="157">A338+1</f>
        <v>3</v>
      </c>
      <c r="B339" s="247">
        <f t="shared" si="154"/>
        <v>0</v>
      </c>
      <c r="C339" s="249">
        <f t="shared" ref="C339:AP339" si="158">LOOKUP(C327,$B$269:$AP$269,$B$270:$AP$270)/100*$B640</f>
        <v>0</v>
      </c>
      <c r="D339" s="249">
        <f t="shared" si="158"/>
        <v>0</v>
      </c>
      <c r="E339" s="249">
        <f t="shared" si="158"/>
        <v>0</v>
      </c>
      <c r="F339" s="249">
        <f t="shared" si="158"/>
        <v>0</v>
      </c>
      <c r="G339" s="249">
        <f t="shared" si="158"/>
        <v>0</v>
      </c>
      <c r="H339" s="249">
        <f t="shared" si="158"/>
        <v>0</v>
      </c>
      <c r="I339" s="249">
        <f t="shared" si="158"/>
        <v>0</v>
      </c>
      <c r="J339" s="249">
        <f t="shared" si="158"/>
        <v>0</v>
      </c>
      <c r="K339" s="249">
        <f t="shared" si="158"/>
        <v>0</v>
      </c>
      <c r="L339" s="249">
        <f t="shared" si="158"/>
        <v>0</v>
      </c>
      <c r="M339" s="249">
        <f t="shared" si="158"/>
        <v>0</v>
      </c>
      <c r="N339" s="249">
        <f t="shared" si="158"/>
        <v>0</v>
      </c>
      <c r="O339" s="249">
        <f t="shared" si="158"/>
        <v>0</v>
      </c>
      <c r="P339" s="249">
        <f t="shared" si="158"/>
        <v>0</v>
      </c>
      <c r="Q339" s="249">
        <f t="shared" si="158"/>
        <v>0</v>
      </c>
      <c r="R339" s="249">
        <f t="shared" si="158"/>
        <v>0</v>
      </c>
      <c r="S339" s="249">
        <f t="shared" si="158"/>
        <v>0</v>
      </c>
      <c r="T339" s="249">
        <f t="shared" si="158"/>
        <v>0</v>
      </c>
      <c r="U339" s="249">
        <f t="shared" si="158"/>
        <v>0</v>
      </c>
      <c r="V339" s="249">
        <f t="shared" si="158"/>
        <v>0</v>
      </c>
      <c r="W339" s="249">
        <f t="shared" si="158"/>
        <v>0</v>
      </c>
      <c r="X339" s="249">
        <f t="shared" si="158"/>
        <v>0</v>
      </c>
      <c r="Y339" s="249">
        <f t="shared" si="158"/>
        <v>0</v>
      </c>
      <c r="Z339" s="249">
        <f t="shared" si="158"/>
        <v>0</v>
      </c>
      <c r="AA339" s="249">
        <f t="shared" si="158"/>
        <v>0</v>
      </c>
      <c r="AB339" s="249">
        <f t="shared" si="158"/>
        <v>0</v>
      </c>
      <c r="AC339" s="249">
        <f t="shared" si="158"/>
        <v>0</v>
      </c>
      <c r="AD339" s="249">
        <f t="shared" si="158"/>
        <v>0</v>
      </c>
      <c r="AE339" s="249">
        <f t="shared" si="158"/>
        <v>0</v>
      </c>
      <c r="AF339" s="249">
        <f t="shared" si="158"/>
        <v>0</v>
      </c>
      <c r="AG339" s="249">
        <f t="shared" si="158"/>
        <v>0</v>
      </c>
      <c r="AH339" s="249">
        <f t="shared" si="158"/>
        <v>0</v>
      </c>
      <c r="AI339" s="249">
        <f t="shared" si="158"/>
        <v>0</v>
      </c>
      <c r="AJ339" s="249">
        <f t="shared" si="158"/>
        <v>0</v>
      </c>
      <c r="AK339" s="249">
        <f t="shared" si="158"/>
        <v>0</v>
      </c>
      <c r="AL339" s="249">
        <f t="shared" si="158"/>
        <v>0</v>
      </c>
      <c r="AM339" s="249">
        <f t="shared" si="158"/>
        <v>0</v>
      </c>
      <c r="AN339" s="249">
        <f t="shared" si="158"/>
        <v>0</v>
      </c>
      <c r="AO339" s="249">
        <f t="shared" si="158"/>
        <v>0</v>
      </c>
      <c r="AP339" s="249">
        <f t="shared" si="158"/>
        <v>0</v>
      </c>
    </row>
    <row r="340" spans="1:42" x14ac:dyDescent="0.2">
      <c r="A340" s="17">
        <f t="shared" si="157"/>
        <v>4</v>
      </c>
      <c r="B340" s="247">
        <f t="shared" si="154"/>
        <v>0</v>
      </c>
      <c r="C340" s="249">
        <f t="shared" ref="C340:AP340" si="159">LOOKUP(C328,$B$269:$AP$269,$B$270:$AP$270)/100*$B641</f>
        <v>0</v>
      </c>
      <c r="D340" s="249">
        <f t="shared" si="159"/>
        <v>0</v>
      </c>
      <c r="E340" s="249">
        <f t="shared" si="159"/>
        <v>0</v>
      </c>
      <c r="F340" s="249">
        <f t="shared" si="159"/>
        <v>0</v>
      </c>
      <c r="G340" s="249">
        <f t="shared" si="159"/>
        <v>0</v>
      </c>
      <c r="H340" s="249">
        <f t="shared" si="159"/>
        <v>0</v>
      </c>
      <c r="I340" s="249">
        <f t="shared" si="159"/>
        <v>0</v>
      </c>
      <c r="J340" s="249">
        <f t="shared" si="159"/>
        <v>0</v>
      </c>
      <c r="K340" s="249">
        <f t="shared" si="159"/>
        <v>0</v>
      </c>
      <c r="L340" s="249">
        <f t="shared" si="159"/>
        <v>0</v>
      </c>
      <c r="M340" s="249">
        <f t="shared" si="159"/>
        <v>0</v>
      </c>
      <c r="N340" s="249">
        <f t="shared" si="159"/>
        <v>0</v>
      </c>
      <c r="O340" s="249">
        <f t="shared" si="159"/>
        <v>0</v>
      </c>
      <c r="P340" s="249">
        <f t="shared" si="159"/>
        <v>0</v>
      </c>
      <c r="Q340" s="249">
        <f t="shared" si="159"/>
        <v>0</v>
      </c>
      <c r="R340" s="249">
        <f t="shared" si="159"/>
        <v>0</v>
      </c>
      <c r="S340" s="249">
        <f t="shared" si="159"/>
        <v>0</v>
      </c>
      <c r="T340" s="249">
        <f t="shared" si="159"/>
        <v>0</v>
      </c>
      <c r="U340" s="249">
        <f t="shared" si="159"/>
        <v>0</v>
      </c>
      <c r="V340" s="249">
        <f t="shared" si="159"/>
        <v>0</v>
      </c>
      <c r="W340" s="249">
        <f t="shared" si="159"/>
        <v>0</v>
      </c>
      <c r="X340" s="249">
        <f t="shared" si="159"/>
        <v>0</v>
      </c>
      <c r="Y340" s="249">
        <f t="shared" si="159"/>
        <v>0</v>
      </c>
      <c r="Z340" s="249">
        <f t="shared" si="159"/>
        <v>0</v>
      </c>
      <c r="AA340" s="249">
        <f t="shared" si="159"/>
        <v>0</v>
      </c>
      <c r="AB340" s="249">
        <f t="shared" si="159"/>
        <v>0</v>
      </c>
      <c r="AC340" s="249">
        <f t="shared" si="159"/>
        <v>0</v>
      </c>
      <c r="AD340" s="249">
        <f t="shared" si="159"/>
        <v>0</v>
      </c>
      <c r="AE340" s="249">
        <f t="shared" si="159"/>
        <v>0</v>
      </c>
      <c r="AF340" s="249">
        <f t="shared" si="159"/>
        <v>0</v>
      </c>
      <c r="AG340" s="249">
        <f t="shared" si="159"/>
        <v>0</v>
      </c>
      <c r="AH340" s="249">
        <f t="shared" si="159"/>
        <v>0</v>
      </c>
      <c r="AI340" s="249">
        <f t="shared" si="159"/>
        <v>0</v>
      </c>
      <c r="AJ340" s="249">
        <f t="shared" si="159"/>
        <v>0</v>
      </c>
      <c r="AK340" s="249">
        <f t="shared" si="159"/>
        <v>0</v>
      </c>
      <c r="AL340" s="249">
        <f t="shared" si="159"/>
        <v>0</v>
      </c>
      <c r="AM340" s="249">
        <f t="shared" si="159"/>
        <v>0</v>
      </c>
      <c r="AN340" s="249">
        <f t="shared" si="159"/>
        <v>0</v>
      </c>
      <c r="AO340" s="249">
        <f t="shared" si="159"/>
        <v>0</v>
      </c>
      <c r="AP340" s="249">
        <f t="shared" si="159"/>
        <v>0</v>
      </c>
    </row>
    <row r="341" spans="1:42" x14ac:dyDescent="0.2">
      <c r="A341" s="17">
        <f t="shared" si="157"/>
        <v>5</v>
      </c>
      <c r="B341" s="247">
        <f t="shared" si="154"/>
        <v>0</v>
      </c>
      <c r="C341" s="249">
        <f t="shared" ref="C341:AP341" si="160">LOOKUP(C329,$B$269:$AP$269,$B$270:$AP$270)/100*$B642</f>
        <v>0</v>
      </c>
      <c r="D341" s="249">
        <f t="shared" si="160"/>
        <v>0</v>
      </c>
      <c r="E341" s="249">
        <f t="shared" si="160"/>
        <v>0</v>
      </c>
      <c r="F341" s="249">
        <f t="shared" si="160"/>
        <v>0</v>
      </c>
      <c r="G341" s="249">
        <f t="shared" si="160"/>
        <v>0</v>
      </c>
      <c r="H341" s="249">
        <f t="shared" si="160"/>
        <v>0</v>
      </c>
      <c r="I341" s="249">
        <f t="shared" si="160"/>
        <v>0</v>
      </c>
      <c r="J341" s="249">
        <f t="shared" si="160"/>
        <v>0</v>
      </c>
      <c r="K341" s="249">
        <f t="shared" si="160"/>
        <v>0</v>
      </c>
      <c r="L341" s="249">
        <f t="shared" si="160"/>
        <v>0</v>
      </c>
      <c r="M341" s="249">
        <f t="shared" si="160"/>
        <v>0</v>
      </c>
      <c r="N341" s="249">
        <f t="shared" si="160"/>
        <v>0</v>
      </c>
      <c r="O341" s="249">
        <f t="shared" si="160"/>
        <v>0</v>
      </c>
      <c r="P341" s="249">
        <f t="shared" si="160"/>
        <v>0</v>
      </c>
      <c r="Q341" s="249">
        <f t="shared" si="160"/>
        <v>0</v>
      </c>
      <c r="R341" s="249">
        <f t="shared" si="160"/>
        <v>0</v>
      </c>
      <c r="S341" s="249">
        <f t="shared" si="160"/>
        <v>0</v>
      </c>
      <c r="T341" s="249">
        <f t="shared" si="160"/>
        <v>0</v>
      </c>
      <c r="U341" s="249">
        <f t="shared" si="160"/>
        <v>0</v>
      </c>
      <c r="V341" s="249">
        <f t="shared" si="160"/>
        <v>0</v>
      </c>
      <c r="W341" s="249">
        <f t="shared" si="160"/>
        <v>0</v>
      </c>
      <c r="X341" s="249">
        <f t="shared" si="160"/>
        <v>0</v>
      </c>
      <c r="Y341" s="249">
        <f t="shared" si="160"/>
        <v>0</v>
      </c>
      <c r="Z341" s="249">
        <f t="shared" si="160"/>
        <v>0</v>
      </c>
      <c r="AA341" s="249">
        <f t="shared" si="160"/>
        <v>0</v>
      </c>
      <c r="AB341" s="249">
        <f t="shared" si="160"/>
        <v>0</v>
      </c>
      <c r="AC341" s="249">
        <f t="shared" si="160"/>
        <v>0</v>
      </c>
      <c r="AD341" s="249">
        <f t="shared" si="160"/>
        <v>0</v>
      </c>
      <c r="AE341" s="249">
        <f t="shared" si="160"/>
        <v>0</v>
      </c>
      <c r="AF341" s="249">
        <f t="shared" si="160"/>
        <v>0</v>
      </c>
      <c r="AG341" s="249">
        <f t="shared" si="160"/>
        <v>0</v>
      </c>
      <c r="AH341" s="249">
        <f t="shared" si="160"/>
        <v>0</v>
      </c>
      <c r="AI341" s="249">
        <f t="shared" si="160"/>
        <v>0</v>
      </c>
      <c r="AJ341" s="249">
        <f t="shared" si="160"/>
        <v>0</v>
      </c>
      <c r="AK341" s="249">
        <f t="shared" si="160"/>
        <v>0</v>
      </c>
      <c r="AL341" s="249">
        <f t="shared" si="160"/>
        <v>0</v>
      </c>
      <c r="AM341" s="249">
        <f t="shared" si="160"/>
        <v>0</v>
      </c>
      <c r="AN341" s="249">
        <f t="shared" si="160"/>
        <v>0</v>
      </c>
      <c r="AO341" s="249">
        <f t="shared" si="160"/>
        <v>0</v>
      </c>
      <c r="AP341" s="249">
        <f t="shared" si="160"/>
        <v>0</v>
      </c>
    </row>
    <row r="342" spans="1:42" x14ac:dyDescent="0.2">
      <c r="A342" s="17">
        <f t="shared" si="157"/>
        <v>6</v>
      </c>
      <c r="B342" s="247">
        <f t="shared" si="154"/>
        <v>0</v>
      </c>
      <c r="C342" s="249">
        <f t="shared" ref="C342:AP342" si="161">LOOKUP(C330,$B$269:$AP$269,$B$270:$AP$270)/100*$B643</f>
        <v>0</v>
      </c>
      <c r="D342" s="249">
        <f t="shared" si="161"/>
        <v>0</v>
      </c>
      <c r="E342" s="249">
        <f t="shared" si="161"/>
        <v>0</v>
      </c>
      <c r="F342" s="249">
        <f t="shared" si="161"/>
        <v>0</v>
      </c>
      <c r="G342" s="249">
        <f t="shared" si="161"/>
        <v>0</v>
      </c>
      <c r="H342" s="249">
        <f t="shared" si="161"/>
        <v>0</v>
      </c>
      <c r="I342" s="249">
        <f t="shared" si="161"/>
        <v>0</v>
      </c>
      <c r="J342" s="249">
        <f t="shared" si="161"/>
        <v>0</v>
      </c>
      <c r="K342" s="249">
        <f t="shared" si="161"/>
        <v>0</v>
      </c>
      <c r="L342" s="249">
        <f t="shared" si="161"/>
        <v>0</v>
      </c>
      <c r="M342" s="249">
        <f t="shared" si="161"/>
        <v>0</v>
      </c>
      <c r="N342" s="249">
        <f t="shared" si="161"/>
        <v>0</v>
      </c>
      <c r="O342" s="249">
        <f t="shared" si="161"/>
        <v>0</v>
      </c>
      <c r="P342" s="249">
        <f t="shared" si="161"/>
        <v>0</v>
      </c>
      <c r="Q342" s="249">
        <f t="shared" si="161"/>
        <v>0</v>
      </c>
      <c r="R342" s="249">
        <f t="shared" si="161"/>
        <v>0</v>
      </c>
      <c r="S342" s="249">
        <f t="shared" si="161"/>
        <v>0</v>
      </c>
      <c r="T342" s="249">
        <f t="shared" si="161"/>
        <v>0</v>
      </c>
      <c r="U342" s="249">
        <f t="shared" si="161"/>
        <v>0</v>
      </c>
      <c r="V342" s="249">
        <f t="shared" si="161"/>
        <v>0</v>
      </c>
      <c r="W342" s="249">
        <f t="shared" si="161"/>
        <v>0</v>
      </c>
      <c r="X342" s="249">
        <f t="shared" si="161"/>
        <v>0</v>
      </c>
      <c r="Y342" s="249">
        <f t="shared" si="161"/>
        <v>0</v>
      </c>
      <c r="Z342" s="249">
        <f t="shared" si="161"/>
        <v>0</v>
      </c>
      <c r="AA342" s="249">
        <f t="shared" si="161"/>
        <v>0</v>
      </c>
      <c r="AB342" s="249">
        <f t="shared" si="161"/>
        <v>0</v>
      </c>
      <c r="AC342" s="249">
        <f t="shared" si="161"/>
        <v>0</v>
      </c>
      <c r="AD342" s="249">
        <f t="shared" si="161"/>
        <v>0</v>
      </c>
      <c r="AE342" s="249">
        <f t="shared" si="161"/>
        <v>0</v>
      </c>
      <c r="AF342" s="249">
        <f t="shared" si="161"/>
        <v>0</v>
      </c>
      <c r="AG342" s="249">
        <f t="shared" si="161"/>
        <v>0</v>
      </c>
      <c r="AH342" s="249">
        <f t="shared" si="161"/>
        <v>0</v>
      </c>
      <c r="AI342" s="249">
        <f t="shared" si="161"/>
        <v>0</v>
      </c>
      <c r="AJ342" s="249">
        <f t="shared" si="161"/>
        <v>0</v>
      </c>
      <c r="AK342" s="249">
        <f t="shared" si="161"/>
        <v>0</v>
      </c>
      <c r="AL342" s="249">
        <f t="shared" si="161"/>
        <v>0</v>
      </c>
      <c r="AM342" s="249">
        <f t="shared" si="161"/>
        <v>0</v>
      </c>
      <c r="AN342" s="249">
        <f t="shared" si="161"/>
        <v>0</v>
      </c>
      <c r="AO342" s="249">
        <f t="shared" si="161"/>
        <v>0</v>
      </c>
      <c r="AP342" s="249">
        <f t="shared" si="161"/>
        <v>0</v>
      </c>
    </row>
    <row r="343" spans="1:42" x14ac:dyDescent="0.2">
      <c r="A343" s="17">
        <f t="shared" si="157"/>
        <v>7</v>
      </c>
      <c r="B343" s="247">
        <f t="shared" si="154"/>
        <v>0</v>
      </c>
      <c r="C343" s="249">
        <f t="shared" ref="C343:AP343" si="162">LOOKUP(C331,$B$269:$AP$269,$B$270:$AP$270)/100*$B644</f>
        <v>0</v>
      </c>
      <c r="D343" s="249">
        <f t="shared" si="162"/>
        <v>0</v>
      </c>
      <c r="E343" s="249">
        <f t="shared" si="162"/>
        <v>0</v>
      </c>
      <c r="F343" s="249">
        <f t="shared" si="162"/>
        <v>0</v>
      </c>
      <c r="G343" s="249">
        <f t="shared" si="162"/>
        <v>0</v>
      </c>
      <c r="H343" s="249">
        <f t="shared" si="162"/>
        <v>0</v>
      </c>
      <c r="I343" s="249">
        <f t="shared" si="162"/>
        <v>0</v>
      </c>
      <c r="J343" s="249">
        <f t="shared" si="162"/>
        <v>0</v>
      </c>
      <c r="K343" s="249">
        <f t="shared" si="162"/>
        <v>0</v>
      </c>
      <c r="L343" s="249">
        <f t="shared" si="162"/>
        <v>0</v>
      </c>
      <c r="M343" s="249">
        <f t="shared" si="162"/>
        <v>0</v>
      </c>
      <c r="N343" s="249">
        <f t="shared" si="162"/>
        <v>0</v>
      </c>
      <c r="O343" s="249">
        <f t="shared" si="162"/>
        <v>0</v>
      </c>
      <c r="P343" s="249">
        <f t="shared" si="162"/>
        <v>0</v>
      </c>
      <c r="Q343" s="249">
        <f t="shared" si="162"/>
        <v>0</v>
      </c>
      <c r="R343" s="249">
        <f t="shared" si="162"/>
        <v>0</v>
      </c>
      <c r="S343" s="249">
        <f t="shared" si="162"/>
        <v>0</v>
      </c>
      <c r="T343" s="249">
        <f t="shared" si="162"/>
        <v>0</v>
      </c>
      <c r="U343" s="249">
        <f t="shared" si="162"/>
        <v>0</v>
      </c>
      <c r="V343" s="249">
        <f t="shared" si="162"/>
        <v>0</v>
      </c>
      <c r="W343" s="249">
        <f t="shared" si="162"/>
        <v>0</v>
      </c>
      <c r="X343" s="249">
        <f t="shared" si="162"/>
        <v>0</v>
      </c>
      <c r="Y343" s="249">
        <f t="shared" si="162"/>
        <v>0</v>
      </c>
      <c r="Z343" s="249">
        <f t="shared" si="162"/>
        <v>0</v>
      </c>
      <c r="AA343" s="249">
        <f t="shared" si="162"/>
        <v>0</v>
      </c>
      <c r="AB343" s="249">
        <f t="shared" si="162"/>
        <v>0</v>
      </c>
      <c r="AC343" s="249">
        <f t="shared" si="162"/>
        <v>0</v>
      </c>
      <c r="AD343" s="249">
        <f t="shared" si="162"/>
        <v>0</v>
      </c>
      <c r="AE343" s="249">
        <f t="shared" si="162"/>
        <v>0</v>
      </c>
      <c r="AF343" s="249">
        <f t="shared" si="162"/>
        <v>0</v>
      </c>
      <c r="AG343" s="249">
        <f t="shared" si="162"/>
        <v>0</v>
      </c>
      <c r="AH343" s="249">
        <f t="shared" si="162"/>
        <v>0</v>
      </c>
      <c r="AI343" s="249">
        <f t="shared" si="162"/>
        <v>0</v>
      </c>
      <c r="AJ343" s="249">
        <f t="shared" si="162"/>
        <v>0</v>
      </c>
      <c r="AK343" s="249">
        <f t="shared" si="162"/>
        <v>0</v>
      </c>
      <c r="AL343" s="249">
        <f t="shared" si="162"/>
        <v>0</v>
      </c>
      <c r="AM343" s="249">
        <f t="shared" si="162"/>
        <v>0</v>
      </c>
      <c r="AN343" s="249">
        <f t="shared" si="162"/>
        <v>0</v>
      </c>
      <c r="AO343" s="249">
        <f t="shared" si="162"/>
        <v>0</v>
      </c>
      <c r="AP343" s="249">
        <f t="shared" si="162"/>
        <v>0</v>
      </c>
    </row>
    <row r="344" spans="1:42" x14ac:dyDescent="0.2">
      <c r="A344" s="17">
        <f t="shared" si="157"/>
        <v>8</v>
      </c>
      <c r="B344" s="247">
        <f t="shared" si="154"/>
        <v>0</v>
      </c>
      <c r="C344" s="249">
        <f t="shared" ref="C344:AP344" si="163">LOOKUP(C332,$B$269:$AP$269,$B$270:$AP$270)/100*$B645</f>
        <v>0</v>
      </c>
      <c r="D344" s="249">
        <f t="shared" si="163"/>
        <v>0</v>
      </c>
      <c r="E344" s="249">
        <f t="shared" si="163"/>
        <v>0</v>
      </c>
      <c r="F344" s="249">
        <f t="shared" si="163"/>
        <v>0</v>
      </c>
      <c r="G344" s="249">
        <f t="shared" si="163"/>
        <v>0</v>
      </c>
      <c r="H344" s="249">
        <f t="shared" si="163"/>
        <v>0</v>
      </c>
      <c r="I344" s="249">
        <f t="shared" si="163"/>
        <v>0</v>
      </c>
      <c r="J344" s="249">
        <f t="shared" si="163"/>
        <v>0</v>
      </c>
      <c r="K344" s="249">
        <f t="shared" si="163"/>
        <v>0</v>
      </c>
      <c r="L344" s="249">
        <f t="shared" si="163"/>
        <v>0</v>
      </c>
      <c r="M344" s="249">
        <f t="shared" si="163"/>
        <v>0</v>
      </c>
      <c r="N344" s="249">
        <f t="shared" si="163"/>
        <v>0</v>
      </c>
      <c r="O344" s="249">
        <f t="shared" si="163"/>
        <v>0</v>
      </c>
      <c r="P344" s="249">
        <f t="shared" si="163"/>
        <v>0</v>
      </c>
      <c r="Q344" s="249">
        <f t="shared" si="163"/>
        <v>0</v>
      </c>
      <c r="R344" s="249">
        <f t="shared" si="163"/>
        <v>0</v>
      </c>
      <c r="S344" s="249">
        <f t="shared" si="163"/>
        <v>0</v>
      </c>
      <c r="T344" s="249">
        <f t="shared" si="163"/>
        <v>0</v>
      </c>
      <c r="U344" s="249">
        <f t="shared" si="163"/>
        <v>0</v>
      </c>
      <c r="V344" s="249">
        <f t="shared" si="163"/>
        <v>0</v>
      </c>
      <c r="W344" s="249">
        <f t="shared" si="163"/>
        <v>0</v>
      </c>
      <c r="X344" s="249">
        <f t="shared" si="163"/>
        <v>0</v>
      </c>
      <c r="Y344" s="249">
        <f t="shared" si="163"/>
        <v>0</v>
      </c>
      <c r="Z344" s="249">
        <f t="shared" si="163"/>
        <v>0</v>
      </c>
      <c r="AA344" s="249">
        <f t="shared" si="163"/>
        <v>0</v>
      </c>
      <c r="AB344" s="249">
        <f t="shared" si="163"/>
        <v>0</v>
      </c>
      <c r="AC344" s="249">
        <f t="shared" si="163"/>
        <v>0</v>
      </c>
      <c r="AD344" s="249">
        <f t="shared" si="163"/>
        <v>0</v>
      </c>
      <c r="AE344" s="249">
        <f t="shared" si="163"/>
        <v>0</v>
      </c>
      <c r="AF344" s="249">
        <f t="shared" si="163"/>
        <v>0</v>
      </c>
      <c r="AG344" s="249">
        <f t="shared" si="163"/>
        <v>0</v>
      </c>
      <c r="AH344" s="249">
        <f t="shared" si="163"/>
        <v>0</v>
      </c>
      <c r="AI344" s="249">
        <f t="shared" si="163"/>
        <v>0</v>
      </c>
      <c r="AJ344" s="249">
        <f t="shared" si="163"/>
        <v>0</v>
      </c>
      <c r="AK344" s="249">
        <f t="shared" si="163"/>
        <v>0</v>
      </c>
      <c r="AL344" s="249">
        <f t="shared" si="163"/>
        <v>0</v>
      </c>
      <c r="AM344" s="249">
        <f t="shared" si="163"/>
        <v>0</v>
      </c>
      <c r="AN344" s="249">
        <f t="shared" si="163"/>
        <v>0</v>
      </c>
      <c r="AO344" s="249">
        <f t="shared" si="163"/>
        <v>0</v>
      </c>
      <c r="AP344" s="249">
        <f t="shared" si="163"/>
        <v>0</v>
      </c>
    </row>
    <row r="345" spans="1:42" x14ac:dyDescent="0.2">
      <c r="A345" s="17">
        <f>A344+1</f>
        <v>9</v>
      </c>
      <c r="B345" s="247">
        <f t="shared" si="154"/>
        <v>0</v>
      </c>
      <c r="C345" s="249">
        <f t="shared" ref="C345:AP345" si="164">LOOKUP(C333,$B$269:$AP$269,$B$270:$AP$270)/100*$B646</f>
        <v>0</v>
      </c>
      <c r="D345" s="249">
        <f t="shared" si="164"/>
        <v>0</v>
      </c>
      <c r="E345" s="249">
        <f t="shared" si="164"/>
        <v>0</v>
      </c>
      <c r="F345" s="249">
        <f t="shared" si="164"/>
        <v>0</v>
      </c>
      <c r="G345" s="249">
        <f t="shared" si="164"/>
        <v>0</v>
      </c>
      <c r="H345" s="249">
        <f t="shared" si="164"/>
        <v>0</v>
      </c>
      <c r="I345" s="249">
        <f t="shared" si="164"/>
        <v>0</v>
      </c>
      <c r="J345" s="249">
        <f t="shared" si="164"/>
        <v>0</v>
      </c>
      <c r="K345" s="249">
        <f t="shared" si="164"/>
        <v>0</v>
      </c>
      <c r="L345" s="249">
        <f t="shared" si="164"/>
        <v>0</v>
      </c>
      <c r="M345" s="249">
        <f t="shared" si="164"/>
        <v>0</v>
      </c>
      <c r="N345" s="249">
        <f t="shared" si="164"/>
        <v>0</v>
      </c>
      <c r="O345" s="249">
        <f t="shared" si="164"/>
        <v>0</v>
      </c>
      <c r="P345" s="249">
        <f t="shared" si="164"/>
        <v>0</v>
      </c>
      <c r="Q345" s="249">
        <f t="shared" si="164"/>
        <v>0</v>
      </c>
      <c r="R345" s="249">
        <f t="shared" si="164"/>
        <v>0</v>
      </c>
      <c r="S345" s="249">
        <f t="shared" si="164"/>
        <v>0</v>
      </c>
      <c r="T345" s="249">
        <f t="shared" si="164"/>
        <v>0</v>
      </c>
      <c r="U345" s="249">
        <f t="shared" si="164"/>
        <v>0</v>
      </c>
      <c r="V345" s="249">
        <f t="shared" si="164"/>
        <v>0</v>
      </c>
      <c r="W345" s="249">
        <f t="shared" si="164"/>
        <v>0</v>
      </c>
      <c r="X345" s="249">
        <f t="shared" si="164"/>
        <v>0</v>
      </c>
      <c r="Y345" s="249">
        <f t="shared" si="164"/>
        <v>0</v>
      </c>
      <c r="Z345" s="249">
        <f t="shared" si="164"/>
        <v>0</v>
      </c>
      <c r="AA345" s="249">
        <f t="shared" si="164"/>
        <v>0</v>
      </c>
      <c r="AB345" s="249">
        <f t="shared" si="164"/>
        <v>0</v>
      </c>
      <c r="AC345" s="249">
        <f t="shared" si="164"/>
        <v>0</v>
      </c>
      <c r="AD345" s="249">
        <f t="shared" si="164"/>
        <v>0</v>
      </c>
      <c r="AE345" s="249">
        <f t="shared" si="164"/>
        <v>0</v>
      </c>
      <c r="AF345" s="249">
        <f t="shared" si="164"/>
        <v>0</v>
      </c>
      <c r="AG345" s="249">
        <f t="shared" si="164"/>
        <v>0</v>
      </c>
      <c r="AH345" s="249">
        <f t="shared" si="164"/>
        <v>0</v>
      </c>
      <c r="AI345" s="249">
        <f t="shared" si="164"/>
        <v>0</v>
      </c>
      <c r="AJ345" s="249">
        <f t="shared" si="164"/>
        <v>0</v>
      </c>
      <c r="AK345" s="249">
        <f t="shared" si="164"/>
        <v>0</v>
      </c>
      <c r="AL345" s="249">
        <f t="shared" si="164"/>
        <v>0</v>
      </c>
      <c r="AM345" s="249">
        <f t="shared" si="164"/>
        <v>0</v>
      </c>
      <c r="AN345" s="249">
        <f t="shared" si="164"/>
        <v>0</v>
      </c>
      <c r="AO345" s="249">
        <f t="shared" si="164"/>
        <v>0</v>
      </c>
      <c r="AP345" s="249">
        <f t="shared" si="164"/>
        <v>0</v>
      </c>
    </row>
    <row r="346" spans="1:42" x14ac:dyDescent="0.2">
      <c r="A346" s="17">
        <f t="shared" si="157"/>
        <v>10</v>
      </c>
      <c r="B346" s="247">
        <f t="shared" si="154"/>
        <v>0</v>
      </c>
      <c r="C346" s="249">
        <f t="shared" ref="C346:AP346" si="165">LOOKUP(C334,$B$269:$AP$269,$B$270:$AP$270)/100*$B647</f>
        <v>0</v>
      </c>
      <c r="D346" s="249">
        <f t="shared" si="165"/>
        <v>0</v>
      </c>
      <c r="E346" s="249">
        <f t="shared" si="165"/>
        <v>0</v>
      </c>
      <c r="F346" s="249">
        <f t="shared" si="165"/>
        <v>0</v>
      </c>
      <c r="G346" s="249">
        <f t="shared" si="165"/>
        <v>0</v>
      </c>
      <c r="H346" s="249">
        <f t="shared" si="165"/>
        <v>0</v>
      </c>
      <c r="I346" s="249">
        <f t="shared" si="165"/>
        <v>0</v>
      </c>
      <c r="J346" s="249">
        <f t="shared" si="165"/>
        <v>0</v>
      </c>
      <c r="K346" s="249">
        <f t="shared" si="165"/>
        <v>0</v>
      </c>
      <c r="L346" s="249">
        <f t="shared" si="165"/>
        <v>0</v>
      </c>
      <c r="M346" s="249">
        <f t="shared" si="165"/>
        <v>0</v>
      </c>
      <c r="N346" s="249">
        <f t="shared" si="165"/>
        <v>0</v>
      </c>
      <c r="O346" s="249">
        <f t="shared" si="165"/>
        <v>0</v>
      </c>
      <c r="P346" s="249">
        <f t="shared" si="165"/>
        <v>0</v>
      </c>
      <c r="Q346" s="249">
        <f t="shared" si="165"/>
        <v>0</v>
      </c>
      <c r="R346" s="249">
        <f t="shared" si="165"/>
        <v>0</v>
      </c>
      <c r="S346" s="249">
        <f t="shared" si="165"/>
        <v>0</v>
      </c>
      <c r="T346" s="249">
        <f t="shared" si="165"/>
        <v>0</v>
      </c>
      <c r="U346" s="249">
        <f t="shared" si="165"/>
        <v>0</v>
      </c>
      <c r="V346" s="249">
        <f t="shared" si="165"/>
        <v>0</v>
      </c>
      <c r="W346" s="249">
        <f t="shared" si="165"/>
        <v>0</v>
      </c>
      <c r="X346" s="249">
        <f t="shared" si="165"/>
        <v>0</v>
      </c>
      <c r="Y346" s="249">
        <f t="shared" si="165"/>
        <v>0</v>
      </c>
      <c r="Z346" s="249">
        <f t="shared" si="165"/>
        <v>0</v>
      </c>
      <c r="AA346" s="249">
        <f t="shared" si="165"/>
        <v>0</v>
      </c>
      <c r="AB346" s="249">
        <f t="shared" si="165"/>
        <v>0</v>
      </c>
      <c r="AC346" s="249">
        <f t="shared" si="165"/>
        <v>0</v>
      </c>
      <c r="AD346" s="249">
        <f t="shared" si="165"/>
        <v>0</v>
      </c>
      <c r="AE346" s="249">
        <f t="shared" si="165"/>
        <v>0</v>
      </c>
      <c r="AF346" s="249">
        <f t="shared" si="165"/>
        <v>0</v>
      </c>
      <c r="AG346" s="249">
        <f t="shared" si="165"/>
        <v>0</v>
      </c>
      <c r="AH346" s="249">
        <f t="shared" si="165"/>
        <v>0</v>
      </c>
      <c r="AI346" s="249">
        <f t="shared" si="165"/>
        <v>0</v>
      </c>
      <c r="AJ346" s="249">
        <f t="shared" si="165"/>
        <v>0</v>
      </c>
      <c r="AK346" s="249">
        <f t="shared" si="165"/>
        <v>0</v>
      </c>
      <c r="AL346" s="249">
        <f t="shared" si="165"/>
        <v>0</v>
      </c>
      <c r="AM346" s="249">
        <f t="shared" si="165"/>
        <v>0</v>
      </c>
      <c r="AN346" s="249">
        <f t="shared" si="165"/>
        <v>0</v>
      </c>
      <c r="AO346" s="249">
        <f t="shared" si="165"/>
        <v>0</v>
      </c>
      <c r="AP346" s="249">
        <f t="shared" si="165"/>
        <v>0</v>
      </c>
    </row>
    <row r="347" spans="1:42" s="17" customFormat="1" ht="12" customHeight="1" x14ac:dyDescent="0.2">
      <c r="A347" s="40" t="s">
        <v>15</v>
      </c>
      <c r="B347" s="20"/>
      <c r="C347" s="228">
        <f>SUM(C337:C346)</f>
        <v>0</v>
      </c>
      <c r="D347" s="228">
        <f t="shared" ref="D347:AP347" si="166">SUM(D337:D346)</f>
        <v>0</v>
      </c>
      <c r="E347" s="228">
        <f t="shared" si="166"/>
        <v>0</v>
      </c>
      <c r="F347" s="228">
        <f t="shared" si="166"/>
        <v>0</v>
      </c>
      <c r="G347" s="228">
        <f t="shared" si="166"/>
        <v>0</v>
      </c>
      <c r="H347" s="228">
        <f t="shared" si="166"/>
        <v>0</v>
      </c>
      <c r="I347" s="228">
        <f t="shared" si="166"/>
        <v>0</v>
      </c>
      <c r="J347" s="228">
        <f t="shared" si="166"/>
        <v>0</v>
      </c>
      <c r="K347" s="228">
        <f t="shared" si="166"/>
        <v>0</v>
      </c>
      <c r="L347" s="228">
        <f t="shared" si="166"/>
        <v>0</v>
      </c>
      <c r="M347" s="228">
        <f t="shared" si="166"/>
        <v>0</v>
      </c>
      <c r="N347" s="228">
        <f t="shared" si="166"/>
        <v>0</v>
      </c>
      <c r="O347" s="228">
        <f t="shared" si="166"/>
        <v>0</v>
      </c>
      <c r="P347" s="228">
        <f t="shared" si="166"/>
        <v>0</v>
      </c>
      <c r="Q347" s="228">
        <f t="shared" si="166"/>
        <v>0</v>
      </c>
      <c r="R347" s="228">
        <f t="shared" si="166"/>
        <v>0</v>
      </c>
      <c r="S347" s="228">
        <f t="shared" si="166"/>
        <v>0</v>
      </c>
      <c r="T347" s="228">
        <f t="shared" si="166"/>
        <v>0</v>
      </c>
      <c r="U347" s="228">
        <f t="shared" si="166"/>
        <v>0</v>
      </c>
      <c r="V347" s="228">
        <f t="shared" si="166"/>
        <v>0</v>
      </c>
      <c r="W347" s="228">
        <f t="shared" si="166"/>
        <v>0</v>
      </c>
      <c r="X347" s="228">
        <f t="shared" si="166"/>
        <v>0</v>
      </c>
      <c r="Y347" s="228">
        <f t="shared" si="166"/>
        <v>0</v>
      </c>
      <c r="Z347" s="228">
        <f t="shared" si="166"/>
        <v>0</v>
      </c>
      <c r="AA347" s="228">
        <f t="shared" si="166"/>
        <v>0</v>
      </c>
      <c r="AB347" s="228">
        <f t="shared" si="166"/>
        <v>0</v>
      </c>
      <c r="AC347" s="228">
        <f t="shared" si="166"/>
        <v>0</v>
      </c>
      <c r="AD347" s="228">
        <f t="shared" si="166"/>
        <v>0</v>
      </c>
      <c r="AE347" s="228">
        <f t="shared" si="166"/>
        <v>0</v>
      </c>
      <c r="AF347" s="228">
        <f t="shared" si="166"/>
        <v>0</v>
      </c>
      <c r="AG347" s="228">
        <f t="shared" si="166"/>
        <v>0</v>
      </c>
      <c r="AH347" s="228">
        <f t="shared" si="166"/>
        <v>0</v>
      </c>
      <c r="AI347" s="228">
        <f t="shared" si="166"/>
        <v>0</v>
      </c>
      <c r="AJ347" s="228">
        <f t="shared" si="166"/>
        <v>0</v>
      </c>
      <c r="AK347" s="228">
        <f t="shared" si="166"/>
        <v>0</v>
      </c>
      <c r="AL347" s="228">
        <f t="shared" si="166"/>
        <v>0</v>
      </c>
      <c r="AM347" s="228">
        <f t="shared" si="166"/>
        <v>0</v>
      </c>
      <c r="AN347" s="228">
        <f t="shared" si="166"/>
        <v>0</v>
      </c>
      <c r="AO347" s="228">
        <f t="shared" si="166"/>
        <v>0</v>
      </c>
      <c r="AP347" s="228">
        <f t="shared" si="166"/>
        <v>0</v>
      </c>
    </row>
    <row r="348" spans="1:42" x14ac:dyDescent="0.2">
      <c r="A348" s="33"/>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row>
    <row r="349" spans="1:42" x14ac:dyDescent="0.2">
      <c r="A349" s="30" t="s">
        <v>142</v>
      </c>
    </row>
    <row r="350" spans="1:42" x14ac:dyDescent="0.2">
      <c r="A350" s="17" t="s">
        <v>28</v>
      </c>
      <c r="G350" s="362" t="s">
        <v>77</v>
      </c>
      <c r="H350" s="363"/>
      <c r="I350" s="363"/>
      <c r="J350" s="364"/>
      <c r="K350" s="365" t="s">
        <v>78</v>
      </c>
      <c r="L350" s="366"/>
    </row>
    <row r="351" spans="1:42" ht="51" x14ac:dyDescent="0.2">
      <c r="A351" s="17"/>
      <c r="B351" s="19" t="s">
        <v>67</v>
      </c>
      <c r="C351" s="19" t="s">
        <v>63</v>
      </c>
      <c r="D351" s="19" t="s">
        <v>65</v>
      </c>
      <c r="E351" s="35" t="s">
        <v>66</v>
      </c>
      <c r="F351" s="19" t="s">
        <v>68</v>
      </c>
      <c r="G351" s="19" t="s">
        <v>72</v>
      </c>
      <c r="H351" s="19" t="s">
        <v>74</v>
      </c>
      <c r="I351" s="73" t="s">
        <v>73</v>
      </c>
      <c r="J351" s="19" t="s">
        <v>75</v>
      </c>
      <c r="K351" s="41" t="s">
        <v>3</v>
      </c>
      <c r="L351" s="196" t="s">
        <v>75</v>
      </c>
      <c r="M351" s="36" t="s">
        <v>79</v>
      </c>
      <c r="N351" s="36" t="s">
        <v>80</v>
      </c>
      <c r="O351" s="19" t="s">
        <v>69</v>
      </c>
      <c r="P351" s="195" t="s">
        <v>122</v>
      </c>
      <c r="Q351" s="19" t="s">
        <v>123</v>
      </c>
    </row>
    <row r="352" spans="1:42" s="17" customFormat="1" x14ac:dyDescent="0.2">
      <c r="A352" s="42" t="str">
        <f t="shared" ref="A352:A357" si="167">A219</f>
        <v>5-yr MACRS</v>
      </c>
      <c r="B352" s="302" t="e">
        <f>depr_alloc_macrs_5_percent*100/Inputs!$B$134</f>
        <v>#DIV/0!</v>
      </c>
      <c r="C352" s="175">
        <f>-$B$77*depr_alloc_macrs_5_percent/100</f>
        <v>0</v>
      </c>
      <c r="D352" s="175" t="e">
        <f>$B352/100*D$358</f>
        <v>#DIV/0!</v>
      </c>
      <c r="E352" s="175" t="e">
        <f>$B352/100*E$358</f>
        <v>#DIV/0!</v>
      </c>
      <c r="F352" s="177" t="e">
        <f>C352-D352-E352</f>
        <v>#DIV/0!</v>
      </c>
      <c r="G352" s="178">
        <f>IF(Inputs!E127="Yes",F352,0)</f>
        <v>0</v>
      </c>
      <c r="H352" s="188">
        <f t="shared" ref="H352:H357" si="168">IF($G$358=0,0,G352/$G$358)*100</f>
        <v>0</v>
      </c>
      <c r="I352" s="181">
        <f t="shared" ref="I352:I357" si="169">$I$358*H352/100</f>
        <v>0</v>
      </c>
      <c r="J352" s="182">
        <f>I352*0.5</f>
        <v>0</v>
      </c>
      <c r="K352" s="177">
        <f t="shared" ref="K352:K357" si="170">H352/100*$K$358</f>
        <v>0</v>
      </c>
      <c r="L352" s="177">
        <f>K352*0.5</f>
        <v>0</v>
      </c>
      <c r="M352" s="175">
        <f>IF(itc_sta_amount_deprbas_fed="Yes",L219,0)+IF(itc_sta_percent_deprbas_fed="Yes",J219,0)</f>
        <v>0</v>
      </c>
      <c r="N352" s="175">
        <f t="shared" ref="N352:N357" si="171">IF(itc_fed_amount_deprbas_fed="Yes",L352,0)+IF(itc_fed_percent_deprbas_fed="Yes",J352,0)</f>
        <v>0</v>
      </c>
      <c r="O352" s="183" t="e">
        <f t="shared" ref="O352:O357" si="172">F352-M352-N352</f>
        <v>#DIV/0!</v>
      </c>
      <c r="P352" s="175">
        <f>IF(depr_bonus_fed_macrs_5="Yes",O352*depr_bonus_fed/100,0)</f>
        <v>0</v>
      </c>
      <c r="Q352" s="177" t="e">
        <f>O352-P352</f>
        <v>#DIV/0!</v>
      </c>
    </row>
    <row r="353" spans="1:17" s="17" customFormat="1" x14ac:dyDescent="0.2">
      <c r="A353" s="42" t="str">
        <f t="shared" si="167"/>
        <v>15-yr MACRS</v>
      </c>
      <c r="B353" s="302" t="e">
        <f>depr_alloc_macrs_15_percent*100/Inputs!$B$134</f>
        <v>#DIV/0!</v>
      </c>
      <c r="C353" s="175">
        <f>-$B$77*depr_alloc_macrs_15_percent/100</f>
        <v>0</v>
      </c>
      <c r="D353" s="175" t="e">
        <f t="shared" ref="D353:E357" si="173">$B353/100*D$358</f>
        <v>#DIV/0!</v>
      </c>
      <c r="E353" s="175" t="e">
        <f t="shared" si="173"/>
        <v>#DIV/0!</v>
      </c>
      <c r="F353" s="177" t="e">
        <f t="shared" ref="F353:F357" si="174">C353-D353-E353</f>
        <v>#DIV/0!</v>
      </c>
      <c r="G353" s="179">
        <f>IF(Inputs!E128="Yes",F353,0)</f>
        <v>0</v>
      </c>
      <c r="H353" s="189">
        <f t="shared" si="168"/>
        <v>0</v>
      </c>
      <c r="I353" s="175">
        <f t="shared" si="169"/>
        <v>0</v>
      </c>
      <c r="J353" s="184">
        <f t="shared" ref="J353:J357" si="175">I353*0.5</f>
        <v>0</v>
      </c>
      <c r="K353" s="177">
        <f t="shared" si="170"/>
        <v>0</v>
      </c>
      <c r="L353" s="177">
        <f t="shared" ref="L353:L357" si="176">K353*0.5</f>
        <v>0</v>
      </c>
      <c r="M353" s="175">
        <f t="shared" ref="M353:M357" si="177">IF(itc_sta_amount_deprbas_fed="Yes",L220,0)+IF(itc_sta_percent_deprbas_fed="Yes",J220,0)</f>
        <v>0</v>
      </c>
      <c r="N353" s="175">
        <f t="shared" si="171"/>
        <v>0</v>
      </c>
      <c r="O353" s="177" t="e">
        <f t="shared" si="172"/>
        <v>#DIV/0!</v>
      </c>
      <c r="P353" s="175">
        <f>IF(Inputs!C128="Yes",O353*depr_bonus_fed/100,0)</f>
        <v>0</v>
      </c>
      <c r="Q353" s="177" t="e">
        <f t="shared" ref="Q353:Q357" si="178">O353-P353</f>
        <v>#DIV/0!</v>
      </c>
    </row>
    <row r="354" spans="1:17" s="17" customFormat="1" x14ac:dyDescent="0.2">
      <c r="A354" s="42" t="str">
        <f t="shared" si="167"/>
        <v>5-yr SL</v>
      </c>
      <c r="B354" s="302" t="e">
        <f>depr_alloc_sl_5_percent*100/Inputs!$B$134</f>
        <v>#DIV/0!</v>
      </c>
      <c r="C354" s="175">
        <f>-$B$77*depr_alloc_sl_5_percent/100</f>
        <v>0</v>
      </c>
      <c r="D354" s="175" t="e">
        <f t="shared" si="173"/>
        <v>#DIV/0!</v>
      </c>
      <c r="E354" s="175" t="e">
        <f t="shared" si="173"/>
        <v>#DIV/0!</v>
      </c>
      <c r="F354" s="177" t="e">
        <f t="shared" si="174"/>
        <v>#DIV/0!</v>
      </c>
      <c r="G354" s="179">
        <f>IF(Inputs!E129="Yes",F354,0)</f>
        <v>0</v>
      </c>
      <c r="H354" s="189">
        <f t="shared" si="168"/>
        <v>0</v>
      </c>
      <c r="I354" s="175">
        <f t="shared" si="169"/>
        <v>0</v>
      </c>
      <c r="J354" s="184">
        <f t="shared" si="175"/>
        <v>0</v>
      </c>
      <c r="K354" s="177">
        <f t="shared" si="170"/>
        <v>0</v>
      </c>
      <c r="L354" s="177">
        <f t="shared" si="176"/>
        <v>0</v>
      </c>
      <c r="M354" s="175">
        <f t="shared" si="177"/>
        <v>0</v>
      </c>
      <c r="N354" s="175">
        <f t="shared" si="171"/>
        <v>0</v>
      </c>
      <c r="O354" s="177" t="e">
        <f t="shared" si="172"/>
        <v>#DIV/0!</v>
      </c>
      <c r="P354" s="175">
        <f>IF(Inputs!C129="Yes",O354*depr_bonus_fed/100,0)</f>
        <v>0</v>
      </c>
      <c r="Q354" s="177" t="e">
        <f t="shared" si="178"/>
        <v>#DIV/0!</v>
      </c>
    </row>
    <row r="355" spans="1:17" s="17" customFormat="1" x14ac:dyDescent="0.2">
      <c r="A355" s="42" t="str">
        <f t="shared" si="167"/>
        <v>15-yr SL</v>
      </c>
      <c r="B355" s="302" t="e">
        <f>depr_alloc_sl_15_percent*100/Inputs!$B$134</f>
        <v>#DIV/0!</v>
      </c>
      <c r="C355" s="175">
        <f>-$B$77*depr_alloc_sl_15_percent/100</f>
        <v>0</v>
      </c>
      <c r="D355" s="175" t="e">
        <f t="shared" si="173"/>
        <v>#DIV/0!</v>
      </c>
      <c r="E355" s="175" t="e">
        <f t="shared" si="173"/>
        <v>#DIV/0!</v>
      </c>
      <c r="F355" s="177" t="e">
        <f t="shared" si="174"/>
        <v>#DIV/0!</v>
      </c>
      <c r="G355" s="179">
        <f>IF(Inputs!E130="Yes",F355,0)</f>
        <v>0</v>
      </c>
      <c r="H355" s="189">
        <f t="shared" si="168"/>
        <v>0</v>
      </c>
      <c r="I355" s="175">
        <f t="shared" si="169"/>
        <v>0</v>
      </c>
      <c r="J355" s="184">
        <f t="shared" si="175"/>
        <v>0</v>
      </c>
      <c r="K355" s="177">
        <f t="shared" si="170"/>
        <v>0</v>
      </c>
      <c r="L355" s="177">
        <f t="shared" si="176"/>
        <v>0</v>
      </c>
      <c r="M355" s="175">
        <f t="shared" si="177"/>
        <v>0</v>
      </c>
      <c r="N355" s="175">
        <f t="shared" si="171"/>
        <v>0</v>
      </c>
      <c r="O355" s="177" t="e">
        <f t="shared" si="172"/>
        <v>#DIV/0!</v>
      </c>
      <c r="P355" s="175">
        <f>IF(Inputs!C130="Yes",O355*depr_bonus_fed/100,0)</f>
        <v>0</v>
      </c>
      <c r="Q355" s="177" t="e">
        <f t="shared" si="178"/>
        <v>#DIV/0!</v>
      </c>
    </row>
    <row r="356" spans="1:17" s="17" customFormat="1" x14ac:dyDescent="0.2">
      <c r="A356" s="42" t="str">
        <f t="shared" si="167"/>
        <v>20-yr SL</v>
      </c>
      <c r="B356" s="302" t="e">
        <f>depr_alloc_sl_20_percent*100/Inputs!$B$134</f>
        <v>#DIV/0!</v>
      </c>
      <c r="C356" s="175">
        <f>-$B$77*depr_alloc_sl_20_percent/100</f>
        <v>0</v>
      </c>
      <c r="D356" s="175" t="e">
        <f t="shared" si="173"/>
        <v>#DIV/0!</v>
      </c>
      <c r="E356" s="175" t="e">
        <f t="shared" si="173"/>
        <v>#DIV/0!</v>
      </c>
      <c r="F356" s="177" t="e">
        <f t="shared" si="174"/>
        <v>#DIV/0!</v>
      </c>
      <c r="G356" s="179">
        <f>IF(Inputs!E131="Yes",F356,0)</f>
        <v>0</v>
      </c>
      <c r="H356" s="189">
        <f t="shared" si="168"/>
        <v>0</v>
      </c>
      <c r="I356" s="175">
        <f t="shared" si="169"/>
        <v>0</v>
      </c>
      <c r="J356" s="184">
        <f t="shared" si="175"/>
        <v>0</v>
      </c>
      <c r="K356" s="177">
        <f t="shared" si="170"/>
        <v>0</v>
      </c>
      <c r="L356" s="177">
        <f t="shared" si="176"/>
        <v>0</v>
      </c>
      <c r="M356" s="175">
        <f t="shared" si="177"/>
        <v>0</v>
      </c>
      <c r="N356" s="175">
        <f t="shared" si="171"/>
        <v>0</v>
      </c>
      <c r="O356" s="177" t="e">
        <f t="shared" si="172"/>
        <v>#DIV/0!</v>
      </c>
      <c r="P356" s="175">
        <f>IF(Inputs!C131="Yes",O356*depr_bonus_fed/100,0)</f>
        <v>0</v>
      </c>
      <c r="Q356" s="177" t="e">
        <f t="shared" si="178"/>
        <v>#DIV/0!</v>
      </c>
    </row>
    <row r="357" spans="1:17" s="17" customFormat="1" x14ac:dyDescent="0.2">
      <c r="A357" s="42" t="str">
        <f t="shared" si="167"/>
        <v>39-yr SL</v>
      </c>
      <c r="B357" s="303" t="e">
        <f>depr_alloc_sl_39_percent*100/Inputs!$B$134</f>
        <v>#DIV/0!</v>
      </c>
      <c r="C357" s="176">
        <f>-$B$77*depr_alloc_sl_39_percent/100</f>
        <v>0</v>
      </c>
      <c r="D357" s="175" t="e">
        <f t="shared" si="173"/>
        <v>#DIV/0!</v>
      </c>
      <c r="E357" s="175" t="e">
        <f t="shared" si="173"/>
        <v>#DIV/0!</v>
      </c>
      <c r="F357" s="180" t="e">
        <f t="shared" si="174"/>
        <v>#DIV/0!</v>
      </c>
      <c r="G357" s="179">
        <f>IF(Inputs!E132="Yes",F357,0)</f>
        <v>0</v>
      </c>
      <c r="H357" s="189">
        <f t="shared" si="168"/>
        <v>0</v>
      </c>
      <c r="I357" s="175">
        <f t="shared" si="169"/>
        <v>0</v>
      </c>
      <c r="J357" s="184">
        <f t="shared" si="175"/>
        <v>0</v>
      </c>
      <c r="K357" s="177">
        <f t="shared" si="170"/>
        <v>0</v>
      </c>
      <c r="L357" s="177">
        <f t="shared" si="176"/>
        <v>0</v>
      </c>
      <c r="M357" s="190">
        <f t="shared" si="177"/>
        <v>0</v>
      </c>
      <c r="N357" s="176">
        <f t="shared" si="171"/>
        <v>0</v>
      </c>
      <c r="O357" s="180" t="e">
        <f t="shared" si="172"/>
        <v>#DIV/0!</v>
      </c>
      <c r="P357" s="176">
        <f>IF(Inputs!C132="Yes",O357*depr_bonus_fed/100,0)</f>
        <v>0</v>
      </c>
      <c r="Q357" s="180" t="e">
        <f t="shared" si="178"/>
        <v>#DIV/0!</v>
      </c>
    </row>
    <row r="358" spans="1:17" s="17" customFormat="1" x14ac:dyDescent="0.2">
      <c r="B358" s="303" t="e">
        <f>SUM(B352:B357)</f>
        <v>#DIV/0!</v>
      </c>
      <c r="C358" s="176">
        <f>SUM(C352:C357)</f>
        <v>0</v>
      </c>
      <c r="D358" s="193">
        <f>B367+B373</f>
        <v>0</v>
      </c>
      <c r="E358" s="194">
        <f>B379</f>
        <v>0</v>
      </c>
      <c r="F358" s="190" t="e">
        <f>SUM(F352:F357)</f>
        <v>#DIV/0!</v>
      </c>
      <c r="G358" s="191">
        <f>SUM(G352:G357)</f>
        <v>0</v>
      </c>
      <c r="H358" s="192">
        <f>SUM(H352:H357)</f>
        <v>0</v>
      </c>
      <c r="I358" s="193">
        <f>MIN(itc_fed_percent_maxvalue,itc_fed_percent/100*G358)</f>
        <v>0</v>
      </c>
      <c r="J358" s="193">
        <f>SUM(J352:J357)</f>
        <v>0</v>
      </c>
      <c r="K358" s="191">
        <f>itc_fed_amount</f>
        <v>0</v>
      </c>
      <c r="L358" s="194">
        <f t="shared" ref="L358:Q358" si="179">SUM(L352:L357)</f>
        <v>0</v>
      </c>
      <c r="M358" s="176">
        <f t="shared" si="179"/>
        <v>0</v>
      </c>
      <c r="N358" s="176">
        <f t="shared" si="179"/>
        <v>0</v>
      </c>
      <c r="O358" s="180" t="e">
        <f t="shared" si="179"/>
        <v>#DIV/0!</v>
      </c>
      <c r="P358" s="180">
        <f t="shared" si="179"/>
        <v>0</v>
      </c>
      <c r="Q358" s="180" t="e">
        <f t="shared" si="179"/>
        <v>#DIV/0!</v>
      </c>
    </row>
    <row r="359" spans="1:17" s="132" customFormat="1" x14ac:dyDescent="0.2">
      <c r="A359" s="17"/>
      <c r="B359" s="4"/>
    </row>
    <row r="360" spans="1:17" s="132" customFormat="1" x14ac:dyDescent="0.2">
      <c r="A360" s="17" t="s">
        <v>76</v>
      </c>
      <c r="B360" s="4"/>
    </row>
    <row r="361" spans="1:17" s="132" customFormat="1" x14ac:dyDescent="0.2">
      <c r="A361" s="334" t="str">
        <f>A228</f>
        <v>Investment Based Incentive (IBI)</v>
      </c>
      <c r="B361" s="4"/>
    </row>
    <row r="362" spans="1:17" s="132" customFormat="1" x14ac:dyDescent="0.2">
      <c r="A362" s="42" t="str">
        <f>A229</f>
        <v>As fixed amount</v>
      </c>
      <c r="B362" s="4"/>
    </row>
    <row r="363" spans="1:17" s="132" customFormat="1" x14ac:dyDescent="0.2">
      <c r="A363" s="335" t="s">
        <v>4</v>
      </c>
      <c r="B363" s="231">
        <f>IF(ibi_fed_amount_deprbas_fed="Yes",ibi_fed_amount,0)</f>
        <v>0</v>
      </c>
    </row>
    <row r="364" spans="1:17" s="132" customFormat="1" x14ac:dyDescent="0.2">
      <c r="A364" s="335" t="s">
        <v>5</v>
      </c>
      <c r="B364" s="231">
        <f>IF(ibi_sta_amount_deprbas_fed="Yes",ibi_sta_amount,0)</f>
        <v>0</v>
      </c>
    </row>
    <row r="365" spans="1:17" s="132" customFormat="1" x14ac:dyDescent="0.2">
      <c r="A365" s="335" t="s">
        <v>235</v>
      </c>
      <c r="B365" s="231">
        <f>IF(ibi_uti_amount_deprbas_fed="Yes",ibi_uti_amount,0)</f>
        <v>0</v>
      </c>
    </row>
    <row r="366" spans="1:17" s="132" customFormat="1" x14ac:dyDescent="0.2">
      <c r="A366" s="335" t="s">
        <v>236</v>
      </c>
      <c r="B366" s="232">
        <f>IF(ibi_oth_amount_deprbas_fed="Yes",ibi_oth_amount,0)</f>
        <v>0</v>
      </c>
    </row>
    <row r="367" spans="1:17" s="132" customFormat="1" x14ac:dyDescent="0.2">
      <c r="A367" s="335" t="str">
        <f>A234</f>
        <v>Total</v>
      </c>
      <c r="B367" s="231">
        <f>SUM(B363:B366)</f>
        <v>0</v>
      </c>
    </row>
    <row r="368" spans="1:17" s="132" customFormat="1" x14ac:dyDescent="0.2">
      <c r="A368" s="42" t="str">
        <f>A235</f>
        <v>As percentage</v>
      </c>
      <c r="B368" s="4"/>
    </row>
    <row r="369" spans="1:42" s="132" customFormat="1" x14ac:dyDescent="0.2">
      <c r="A369" s="335" t="s">
        <v>4</v>
      </c>
      <c r="B369" s="231">
        <f>IF(ibi_fed_percent_deprbas_fed="Yes",C505,0)</f>
        <v>0</v>
      </c>
    </row>
    <row r="370" spans="1:42" s="132" customFormat="1" x14ac:dyDescent="0.2">
      <c r="A370" s="335" t="s">
        <v>5</v>
      </c>
      <c r="B370" s="231">
        <f>IF(ibi_sta_percent_deprbas_fed="Yes",C506,0)</f>
        <v>0</v>
      </c>
    </row>
    <row r="371" spans="1:42" s="132" customFormat="1" x14ac:dyDescent="0.2">
      <c r="A371" s="335" t="s">
        <v>235</v>
      </c>
      <c r="B371" s="231">
        <f>IF(ibi_uti_percent_deprbas_fed="Yes",C507,0)</f>
        <v>0</v>
      </c>
    </row>
    <row r="372" spans="1:42" s="132" customFormat="1" x14ac:dyDescent="0.2">
      <c r="A372" s="335" t="s">
        <v>236</v>
      </c>
      <c r="B372" s="232">
        <f>IF(ibi_oth_percent_deprbas_fed="Yes",C508,0)</f>
        <v>0</v>
      </c>
    </row>
    <row r="373" spans="1:42" s="132" customFormat="1" x14ac:dyDescent="0.2">
      <c r="A373" s="335" t="str">
        <f>A240</f>
        <v>Total</v>
      </c>
      <c r="B373" s="231">
        <f>SUM(B369:B372)</f>
        <v>0</v>
      </c>
    </row>
    <row r="374" spans="1:42" s="132" customFormat="1" x14ac:dyDescent="0.2">
      <c r="A374" s="334" t="str">
        <f>A241</f>
        <v>Capacity Based Incentive (CBI)</v>
      </c>
      <c r="B374" s="4"/>
    </row>
    <row r="375" spans="1:42" s="132" customFormat="1" x14ac:dyDescent="0.2">
      <c r="A375" s="42" t="s">
        <v>4</v>
      </c>
      <c r="B375" s="231">
        <f>IF(cbi_fed_deprbas_fed="Yes",C512,0)</f>
        <v>0</v>
      </c>
    </row>
    <row r="376" spans="1:42" s="132" customFormat="1" x14ac:dyDescent="0.2">
      <c r="A376" s="42" t="s">
        <v>5</v>
      </c>
      <c r="B376" s="231">
        <f>IF(cbi_sta_deprbas_fed="Yes",C513,0)</f>
        <v>0</v>
      </c>
    </row>
    <row r="377" spans="1:42" s="132" customFormat="1" x14ac:dyDescent="0.2">
      <c r="A377" s="42" t="s">
        <v>235</v>
      </c>
      <c r="B377" s="231">
        <f>IF(cbi_uti_deprbas_fed="Yes",C514,0)</f>
        <v>0</v>
      </c>
    </row>
    <row r="378" spans="1:42" s="132" customFormat="1" x14ac:dyDescent="0.2">
      <c r="A378" s="42" t="s">
        <v>236</v>
      </c>
      <c r="B378" s="232">
        <f>IF(cbi_oth_deprbas_fed="Yes",C515,0)</f>
        <v>0</v>
      </c>
    </row>
    <row r="379" spans="1:42" s="132" customFormat="1" x14ac:dyDescent="0.2">
      <c r="A379" s="42" t="str">
        <f>A246</f>
        <v>Total</v>
      </c>
      <c r="B379" s="232">
        <f>SUM(B375:B378)</f>
        <v>0</v>
      </c>
    </row>
    <row r="380" spans="1:42" s="132" customFormat="1" x14ac:dyDescent="0.2">
      <c r="A380" s="334" t="str">
        <f>A247</f>
        <v>Total Basis Reduction</v>
      </c>
      <c r="B380" s="231">
        <f>B367+B373+B379</f>
        <v>0</v>
      </c>
    </row>
    <row r="381" spans="1:42" s="132" customFormat="1" x14ac:dyDescent="0.2">
      <c r="A381" s="17"/>
      <c r="B381" s="4"/>
    </row>
    <row r="382" spans="1:42" s="132" customFormat="1" x14ac:dyDescent="0.2">
      <c r="A382" s="17" t="s">
        <v>115</v>
      </c>
      <c r="B382" s="4"/>
    </row>
    <row r="383" spans="1:42" s="132" customFormat="1" x14ac:dyDescent="0.2">
      <c r="A383" s="42" t="s">
        <v>70</v>
      </c>
      <c r="B383" s="4"/>
    </row>
    <row r="384" spans="1:42" x14ac:dyDescent="0.2">
      <c r="A384" s="34" t="str">
        <f t="shared" ref="A384:A389" si="180">A352</f>
        <v>5-yr MACRS</v>
      </c>
      <c r="B384" s="237">
        <f t="array" ref="B384">SUM(IF(ISNUMBER(C384:AP384),C384:AP384))</f>
        <v>0</v>
      </c>
      <c r="C384" s="238" t="e">
        <f>LOOKUP(C$2,'Depreciation Schedules'!$A$3:$A$42,'Depreciation Schedules'!$B$3:$B$42)</f>
        <v>#N/A</v>
      </c>
      <c r="D384" s="238" t="e">
        <f>LOOKUP(D$2,'Depreciation Schedules'!$A$3:$A$42,'Depreciation Schedules'!$B$3:$B$42)</f>
        <v>#N/A</v>
      </c>
      <c r="E384" s="238" t="e">
        <f>LOOKUP(E$2,'Depreciation Schedules'!$A$3:$A$42,'Depreciation Schedules'!$B$3:$B$42)</f>
        <v>#N/A</v>
      </c>
      <c r="F384" s="238" t="e">
        <f>LOOKUP(F$2,'Depreciation Schedules'!$A$3:$A$42,'Depreciation Schedules'!$B$3:$B$42)</f>
        <v>#N/A</v>
      </c>
      <c r="G384" s="238" t="e">
        <f>LOOKUP(G$2,'Depreciation Schedules'!$A$3:$A$42,'Depreciation Schedules'!$B$3:$B$42)</f>
        <v>#N/A</v>
      </c>
      <c r="H384" s="238" t="e">
        <f>LOOKUP(H$2,'Depreciation Schedules'!$A$3:$A$42,'Depreciation Schedules'!$B$3:$B$42)</f>
        <v>#N/A</v>
      </c>
      <c r="I384" s="238" t="e">
        <f>LOOKUP(I$2,'Depreciation Schedules'!$A$3:$A$42,'Depreciation Schedules'!$B$3:$B$42)</f>
        <v>#N/A</v>
      </c>
      <c r="J384" s="238" t="e">
        <f>LOOKUP(J$2,'Depreciation Schedules'!$A$3:$A$42,'Depreciation Schedules'!$B$3:$B$42)</f>
        <v>#N/A</v>
      </c>
      <c r="K384" s="238" t="e">
        <f>LOOKUP(K$2,'Depreciation Schedules'!$A$3:$A$42,'Depreciation Schedules'!$B$3:$B$42)</f>
        <v>#N/A</v>
      </c>
      <c r="L384" s="238" t="e">
        <f>LOOKUP(L$2,'Depreciation Schedules'!$A$3:$A$42,'Depreciation Schedules'!$B$3:$B$42)</f>
        <v>#N/A</v>
      </c>
      <c r="M384" s="238" t="e">
        <f>LOOKUP(M$2,'Depreciation Schedules'!$A$3:$A$42,'Depreciation Schedules'!$B$3:$B$42)</f>
        <v>#N/A</v>
      </c>
      <c r="N384" s="238" t="e">
        <f>LOOKUP(N$2,'Depreciation Schedules'!$A$3:$A$42,'Depreciation Schedules'!$B$3:$B$42)</f>
        <v>#N/A</v>
      </c>
      <c r="O384" s="238" t="e">
        <f>LOOKUP(O$2,'Depreciation Schedules'!$A$3:$A$42,'Depreciation Schedules'!$B$3:$B$42)</f>
        <v>#N/A</v>
      </c>
      <c r="P384" s="238" t="e">
        <f>LOOKUP(P$2,'Depreciation Schedules'!$A$3:$A$42,'Depreciation Schedules'!$B$3:$B$42)</f>
        <v>#N/A</v>
      </c>
      <c r="Q384" s="238" t="e">
        <f>LOOKUP(Q$2,'Depreciation Schedules'!$A$3:$A$42,'Depreciation Schedules'!$B$3:$B$42)</f>
        <v>#N/A</v>
      </c>
      <c r="R384" s="238" t="e">
        <f>LOOKUP(R$2,'Depreciation Schedules'!$A$3:$A$42,'Depreciation Schedules'!$B$3:$B$42)</f>
        <v>#N/A</v>
      </c>
      <c r="S384" s="238" t="e">
        <f>LOOKUP(S$2,'Depreciation Schedules'!$A$3:$A$42,'Depreciation Schedules'!$B$3:$B$42)</f>
        <v>#N/A</v>
      </c>
      <c r="T384" s="238" t="e">
        <f>LOOKUP(T$2,'Depreciation Schedules'!$A$3:$A$42,'Depreciation Schedules'!$B$3:$B$42)</f>
        <v>#N/A</v>
      </c>
      <c r="U384" s="238" t="e">
        <f>LOOKUP(U$2,'Depreciation Schedules'!$A$3:$A$42,'Depreciation Schedules'!$B$3:$B$42)</f>
        <v>#N/A</v>
      </c>
      <c r="V384" s="238" t="e">
        <f>LOOKUP(V$2,'Depreciation Schedules'!$A$3:$A$42,'Depreciation Schedules'!$B$3:$B$42)</f>
        <v>#N/A</v>
      </c>
      <c r="W384" s="238" t="e">
        <f>LOOKUP(W$2,'Depreciation Schedules'!$A$3:$A$42,'Depreciation Schedules'!$B$3:$B$42)</f>
        <v>#N/A</v>
      </c>
      <c r="X384" s="238" t="e">
        <f>LOOKUP(X$2,'Depreciation Schedules'!$A$3:$A$42,'Depreciation Schedules'!$B$3:$B$42)</f>
        <v>#N/A</v>
      </c>
      <c r="Y384" s="238" t="e">
        <f>LOOKUP(Y$2,'Depreciation Schedules'!$A$3:$A$42,'Depreciation Schedules'!$B$3:$B$42)</f>
        <v>#N/A</v>
      </c>
      <c r="Z384" s="238" t="e">
        <f>LOOKUP(Z$2,'Depreciation Schedules'!$A$3:$A$42,'Depreciation Schedules'!$B$3:$B$42)</f>
        <v>#N/A</v>
      </c>
      <c r="AA384" s="238" t="e">
        <f>LOOKUP(AA$2,'Depreciation Schedules'!$A$3:$A$42,'Depreciation Schedules'!$B$3:$B$42)</f>
        <v>#N/A</v>
      </c>
      <c r="AB384" s="238" t="e">
        <f>LOOKUP(AB$2,'Depreciation Schedules'!$A$3:$A$42,'Depreciation Schedules'!$B$3:$B$42)</f>
        <v>#N/A</v>
      </c>
      <c r="AC384" s="238" t="e">
        <f>LOOKUP(AC$2,'Depreciation Schedules'!$A$3:$A$42,'Depreciation Schedules'!$B$3:$B$42)</f>
        <v>#N/A</v>
      </c>
      <c r="AD384" s="238" t="e">
        <f>LOOKUP(AD$2,'Depreciation Schedules'!$A$3:$A$42,'Depreciation Schedules'!$B$3:$B$42)</f>
        <v>#N/A</v>
      </c>
      <c r="AE384" s="238" t="e">
        <f>LOOKUP(AE$2,'Depreciation Schedules'!$A$3:$A$42,'Depreciation Schedules'!$B$3:$B$42)</f>
        <v>#N/A</v>
      </c>
      <c r="AF384" s="238" t="e">
        <f>LOOKUP(AF$2,'Depreciation Schedules'!$A$3:$A$42,'Depreciation Schedules'!$B$3:$B$42)</f>
        <v>#N/A</v>
      </c>
      <c r="AG384" s="238" t="e">
        <f>LOOKUP(AG$2,'Depreciation Schedules'!$A$3:$A$42,'Depreciation Schedules'!$B$3:$B$42)</f>
        <v>#N/A</v>
      </c>
      <c r="AH384" s="238" t="e">
        <f>LOOKUP(AH$2,'Depreciation Schedules'!$A$3:$A$42,'Depreciation Schedules'!$B$3:$B$42)</f>
        <v>#N/A</v>
      </c>
      <c r="AI384" s="238" t="e">
        <f>LOOKUP(AI$2,'Depreciation Schedules'!$A$3:$A$42,'Depreciation Schedules'!$B$3:$B$42)</f>
        <v>#N/A</v>
      </c>
      <c r="AJ384" s="238" t="e">
        <f>LOOKUP(AJ$2,'Depreciation Schedules'!$A$3:$A$42,'Depreciation Schedules'!$B$3:$B$42)</f>
        <v>#N/A</v>
      </c>
      <c r="AK384" s="238" t="e">
        <f>LOOKUP(AK$2,'Depreciation Schedules'!$A$3:$A$42,'Depreciation Schedules'!$B$3:$B$42)</f>
        <v>#N/A</v>
      </c>
      <c r="AL384" s="238" t="e">
        <f>LOOKUP(AL$2,'Depreciation Schedules'!$A$3:$A$42,'Depreciation Schedules'!$B$3:$B$42)</f>
        <v>#N/A</v>
      </c>
      <c r="AM384" s="238" t="e">
        <f>LOOKUP(AM$2,'Depreciation Schedules'!$A$3:$A$42,'Depreciation Schedules'!$B$3:$B$42)</f>
        <v>#N/A</v>
      </c>
      <c r="AN384" s="238" t="e">
        <f>LOOKUP(AN$2,'Depreciation Schedules'!$A$3:$A$42,'Depreciation Schedules'!$B$3:$B$42)</f>
        <v>#N/A</v>
      </c>
      <c r="AO384" s="238" t="e">
        <f>LOOKUP(AO$2,'Depreciation Schedules'!$A$3:$A$42,'Depreciation Schedules'!$B$3:$B$42)</f>
        <v>#N/A</v>
      </c>
      <c r="AP384" s="238" t="e">
        <f>LOOKUP(AP$2,'Depreciation Schedules'!$A$3:$A$42,'Depreciation Schedules'!$B$3:$B$42)</f>
        <v>#N/A</v>
      </c>
    </row>
    <row r="385" spans="1:42" x14ac:dyDescent="0.2">
      <c r="A385" s="34" t="str">
        <f t="shared" si="180"/>
        <v>15-yr MACRS</v>
      </c>
      <c r="B385" s="237">
        <f t="array" ref="B385">SUM(IF(ISNUMBER(C385:AP385),C385:AP385))</f>
        <v>0</v>
      </c>
      <c r="C385" s="238" t="e">
        <f>LOOKUP(C$2,'Depreciation Schedules'!$A$3:$A$42,'Depreciation Schedules'!$C$3:$C$42)</f>
        <v>#N/A</v>
      </c>
      <c r="D385" s="238" t="e">
        <f>LOOKUP(D$2,'Depreciation Schedules'!$A$3:$A$42,'Depreciation Schedules'!$C$3:$C$42)</f>
        <v>#N/A</v>
      </c>
      <c r="E385" s="238" t="e">
        <f>LOOKUP(E$2,'Depreciation Schedules'!$A$3:$A$42,'Depreciation Schedules'!$C$3:$C$42)</f>
        <v>#N/A</v>
      </c>
      <c r="F385" s="238" t="e">
        <f>LOOKUP(F$2,'Depreciation Schedules'!$A$3:$A$42,'Depreciation Schedules'!$C$3:$C$42)</f>
        <v>#N/A</v>
      </c>
      <c r="G385" s="238" t="e">
        <f>LOOKUP(G$2,'Depreciation Schedules'!$A$3:$A$42,'Depreciation Schedules'!$C$3:$C$42)</f>
        <v>#N/A</v>
      </c>
      <c r="H385" s="238" t="e">
        <f>LOOKUP(H$2,'Depreciation Schedules'!$A$3:$A$42,'Depreciation Schedules'!$C$3:$C$42)</f>
        <v>#N/A</v>
      </c>
      <c r="I385" s="238" t="e">
        <f>LOOKUP(I$2,'Depreciation Schedules'!$A$3:$A$42,'Depreciation Schedules'!$C$3:$C$42)</f>
        <v>#N/A</v>
      </c>
      <c r="J385" s="238" t="e">
        <f>LOOKUP(J$2,'Depreciation Schedules'!$A$3:$A$42,'Depreciation Schedules'!$C$3:$C$42)</f>
        <v>#N/A</v>
      </c>
      <c r="K385" s="238" t="e">
        <f>LOOKUP(K$2,'Depreciation Schedules'!$A$3:$A$42,'Depreciation Schedules'!$C$3:$C$42)</f>
        <v>#N/A</v>
      </c>
      <c r="L385" s="238" t="e">
        <f>LOOKUP(L$2,'Depreciation Schedules'!$A$3:$A$42,'Depreciation Schedules'!$C$3:$C$42)</f>
        <v>#N/A</v>
      </c>
      <c r="M385" s="238" t="e">
        <f>LOOKUP(M$2,'Depreciation Schedules'!$A$3:$A$42,'Depreciation Schedules'!$C$3:$C$42)</f>
        <v>#N/A</v>
      </c>
      <c r="N385" s="238" t="e">
        <f>LOOKUP(N$2,'Depreciation Schedules'!$A$3:$A$42,'Depreciation Schedules'!$C$3:$C$42)</f>
        <v>#N/A</v>
      </c>
      <c r="O385" s="238" t="e">
        <f>LOOKUP(O$2,'Depreciation Schedules'!$A$3:$A$42,'Depreciation Schedules'!$C$3:$C$42)</f>
        <v>#N/A</v>
      </c>
      <c r="P385" s="238" t="e">
        <f>LOOKUP(P$2,'Depreciation Schedules'!$A$3:$A$42,'Depreciation Schedules'!$C$3:$C$42)</f>
        <v>#N/A</v>
      </c>
      <c r="Q385" s="238" t="e">
        <f>LOOKUP(Q$2,'Depreciation Schedules'!$A$3:$A$42,'Depreciation Schedules'!$C$3:$C$42)</f>
        <v>#N/A</v>
      </c>
      <c r="R385" s="238" t="e">
        <f>LOOKUP(R$2,'Depreciation Schedules'!$A$3:$A$42,'Depreciation Schedules'!$C$3:$C$42)</f>
        <v>#N/A</v>
      </c>
      <c r="S385" s="238" t="e">
        <f>LOOKUP(S$2,'Depreciation Schedules'!$A$3:$A$42,'Depreciation Schedules'!$C$3:$C$42)</f>
        <v>#N/A</v>
      </c>
      <c r="T385" s="238" t="e">
        <f>LOOKUP(T$2,'Depreciation Schedules'!$A$3:$A$42,'Depreciation Schedules'!$C$3:$C$42)</f>
        <v>#N/A</v>
      </c>
      <c r="U385" s="238" t="e">
        <f>LOOKUP(U$2,'Depreciation Schedules'!$A$3:$A$42,'Depreciation Schedules'!$C$3:$C$42)</f>
        <v>#N/A</v>
      </c>
      <c r="V385" s="238" t="e">
        <f>LOOKUP(V$2,'Depreciation Schedules'!$A$3:$A$42,'Depreciation Schedules'!$C$3:$C$42)</f>
        <v>#N/A</v>
      </c>
      <c r="W385" s="238" t="e">
        <f>LOOKUP(W$2,'Depreciation Schedules'!$A$3:$A$42,'Depreciation Schedules'!$C$3:$C$42)</f>
        <v>#N/A</v>
      </c>
      <c r="X385" s="238" t="e">
        <f>LOOKUP(X$2,'Depreciation Schedules'!$A$3:$A$42,'Depreciation Schedules'!$C$3:$C$42)</f>
        <v>#N/A</v>
      </c>
      <c r="Y385" s="238" t="e">
        <f>LOOKUP(Y$2,'Depreciation Schedules'!$A$3:$A$42,'Depreciation Schedules'!$C$3:$C$42)</f>
        <v>#N/A</v>
      </c>
      <c r="Z385" s="238" t="e">
        <f>LOOKUP(Z$2,'Depreciation Schedules'!$A$3:$A$42,'Depreciation Schedules'!$C$3:$C$42)</f>
        <v>#N/A</v>
      </c>
      <c r="AA385" s="238" t="e">
        <f>LOOKUP(AA$2,'Depreciation Schedules'!$A$3:$A$42,'Depreciation Schedules'!$C$3:$C$42)</f>
        <v>#N/A</v>
      </c>
      <c r="AB385" s="238" t="e">
        <f>LOOKUP(AB$2,'Depreciation Schedules'!$A$3:$A$42,'Depreciation Schedules'!$C$3:$C$42)</f>
        <v>#N/A</v>
      </c>
      <c r="AC385" s="238" t="e">
        <f>LOOKUP(AC$2,'Depreciation Schedules'!$A$3:$A$42,'Depreciation Schedules'!$C$3:$C$42)</f>
        <v>#N/A</v>
      </c>
      <c r="AD385" s="238" t="e">
        <f>LOOKUP(AD$2,'Depreciation Schedules'!$A$3:$A$42,'Depreciation Schedules'!$C$3:$C$42)</f>
        <v>#N/A</v>
      </c>
      <c r="AE385" s="238" t="e">
        <f>LOOKUP(AE$2,'Depreciation Schedules'!$A$3:$A$42,'Depreciation Schedules'!$C$3:$C$42)</f>
        <v>#N/A</v>
      </c>
      <c r="AF385" s="238" t="e">
        <f>LOOKUP(AF$2,'Depreciation Schedules'!$A$3:$A$42,'Depreciation Schedules'!$C$3:$C$42)</f>
        <v>#N/A</v>
      </c>
      <c r="AG385" s="238" t="e">
        <f>LOOKUP(AG$2,'Depreciation Schedules'!$A$3:$A$42,'Depreciation Schedules'!$C$3:$C$42)</f>
        <v>#N/A</v>
      </c>
      <c r="AH385" s="238" t="e">
        <f>LOOKUP(AH$2,'Depreciation Schedules'!$A$3:$A$42,'Depreciation Schedules'!$C$3:$C$42)</f>
        <v>#N/A</v>
      </c>
      <c r="AI385" s="238" t="e">
        <f>LOOKUP(AI$2,'Depreciation Schedules'!$A$3:$A$42,'Depreciation Schedules'!$C$3:$C$42)</f>
        <v>#N/A</v>
      </c>
      <c r="AJ385" s="238" t="e">
        <f>LOOKUP(AJ$2,'Depreciation Schedules'!$A$3:$A$42,'Depreciation Schedules'!$C$3:$C$42)</f>
        <v>#N/A</v>
      </c>
      <c r="AK385" s="238" t="e">
        <f>LOOKUP(AK$2,'Depreciation Schedules'!$A$3:$A$42,'Depreciation Schedules'!$C$3:$C$42)</f>
        <v>#N/A</v>
      </c>
      <c r="AL385" s="238" t="e">
        <f>LOOKUP(AL$2,'Depreciation Schedules'!$A$3:$A$42,'Depreciation Schedules'!$C$3:$C$42)</f>
        <v>#N/A</v>
      </c>
      <c r="AM385" s="238" t="e">
        <f>LOOKUP(AM$2,'Depreciation Schedules'!$A$3:$A$42,'Depreciation Schedules'!$C$3:$C$42)</f>
        <v>#N/A</v>
      </c>
      <c r="AN385" s="238" t="e">
        <f>LOOKUP(AN$2,'Depreciation Schedules'!$A$3:$A$42,'Depreciation Schedules'!$C$3:$C$42)</f>
        <v>#N/A</v>
      </c>
      <c r="AO385" s="238" t="e">
        <f>LOOKUP(AO$2,'Depreciation Schedules'!$A$3:$A$42,'Depreciation Schedules'!$C$3:$C$42)</f>
        <v>#N/A</v>
      </c>
      <c r="AP385" s="238" t="e">
        <f>LOOKUP(AP$2,'Depreciation Schedules'!$A$3:$A$42,'Depreciation Schedules'!$C$3:$C$42)</f>
        <v>#N/A</v>
      </c>
    </row>
    <row r="386" spans="1:42" x14ac:dyDescent="0.2">
      <c r="A386" s="34" t="str">
        <f t="shared" si="180"/>
        <v>5-yr SL</v>
      </c>
      <c r="B386" s="237">
        <f t="array" ref="B386">SUM(IF(ISNUMBER(C386:AP386),C386:AP386))</f>
        <v>0</v>
      </c>
      <c r="C386" s="238" t="e">
        <f>LOOKUP(C$2,'Depreciation Schedules'!$A$3:$A$42,'Depreciation Schedules'!$D$3:$D$42)</f>
        <v>#N/A</v>
      </c>
      <c r="D386" s="238" t="e">
        <f>LOOKUP(D$2,'Depreciation Schedules'!$A$3:$A$42,'Depreciation Schedules'!$D$3:$D$42)</f>
        <v>#N/A</v>
      </c>
      <c r="E386" s="238" t="e">
        <f>LOOKUP(E$2,'Depreciation Schedules'!$A$3:$A$42,'Depreciation Schedules'!$D$3:$D$42)</f>
        <v>#N/A</v>
      </c>
      <c r="F386" s="238" t="e">
        <f>LOOKUP(F$2,'Depreciation Schedules'!$A$3:$A$42,'Depreciation Schedules'!$D$3:$D$42)</f>
        <v>#N/A</v>
      </c>
      <c r="G386" s="238" t="e">
        <f>LOOKUP(G$2,'Depreciation Schedules'!$A$3:$A$42,'Depreciation Schedules'!$D$3:$D$42)</f>
        <v>#N/A</v>
      </c>
      <c r="H386" s="238" t="e">
        <f>LOOKUP(H$2,'Depreciation Schedules'!$A$3:$A$42,'Depreciation Schedules'!$D$3:$D$42)</f>
        <v>#N/A</v>
      </c>
      <c r="I386" s="238" t="e">
        <f>LOOKUP(I$2,'Depreciation Schedules'!$A$3:$A$42,'Depreciation Schedules'!$D$3:$D$42)</f>
        <v>#N/A</v>
      </c>
      <c r="J386" s="238" t="e">
        <f>LOOKUP(J$2,'Depreciation Schedules'!$A$3:$A$42,'Depreciation Schedules'!$D$3:$D$42)</f>
        <v>#N/A</v>
      </c>
      <c r="K386" s="238" t="e">
        <f>LOOKUP(K$2,'Depreciation Schedules'!$A$3:$A$42,'Depreciation Schedules'!$D$3:$D$42)</f>
        <v>#N/A</v>
      </c>
      <c r="L386" s="238" t="e">
        <f>LOOKUP(L$2,'Depreciation Schedules'!$A$3:$A$42,'Depreciation Schedules'!$D$3:$D$42)</f>
        <v>#N/A</v>
      </c>
      <c r="M386" s="238" t="e">
        <f>LOOKUP(M$2,'Depreciation Schedules'!$A$3:$A$42,'Depreciation Schedules'!$D$3:$D$42)</f>
        <v>#N/A</v>
      </c>
      <c r="N386" s="238" t="e">
        <f>LOOKUP(N$2,'Depreciation Schedules'!$A$3:$A$42,'Depreciation Schedules'!$D$3:$D$42)</f>
        <v>#N/A</v>
      </c>
      <c r="O386" s="238" t="e">
        <f>LOOKUP(O$2,'Depreciation Schedules'!$A$3:$A$42,'Depreciation Schedules'!$D$3:$D$42)</f>
        <v>#N/A</v>
      </c>
      <c r="P386" s="238" t="e">
        <f>LOOKUP(P$2,'Depreciation Schedules'!$A$3:$A$42,'Depreciation Schedules'!$D$3:$D$42)</f>
        <v>#N/A</v>
      </c>
      <c r="Q386" s="238" t="e">
        <f>LOOKUP(Q$2,'Depreciation Schedules'!$A$3:$A$42,'Depreciation Schedules'!$D$3:$D$42)</f>
        <v>#N/A</v>
      </c>
      <c r="R386" s="238" t="e">
        <f>LOOKUP(R$2,'Depreciation Schedules'!$A$3:$A$42,'Depreciation Schedules'!$D$3:$D$42)</f>
        <v>#N/A</v>
      </c>
      <c r="S386" s="238" t="e">
        <f>LOOKUP(S$2,'Depreciation Schedules'!$A$3:$A$42,'Depreciation Schedules'!$D$3:$D$42)</f>
        <v>#N/A</v>
      </c>
      <c r="T386" s="238" t="e">
        <f>LOOKUP(T$2,'Depreciation Schedules'!$A$3:$A$42,'Depreciation Schedules'!$D$3:$D$42)</f>
        <v>#N/A</v>
      </c>
      <c r="U386" s="238" t="e">
        <f>LOOKUP(U$2,'Depreciation Schedules'!$A$3:$A$42,'Depreciation Schedules'!$D$3:$D$42)</f>
        <v>#N/A</v>
      </c>
      <c r="V386" s="238" t="e">
        <f>LOOKUP(V$2,'Depreciation Schedules'!$A$3:$A$42,'Depreciation Schedules'!$D$3:$D$42)</f>
        <v>#N/A</v>
      </c>
      <c r="W386" s="238" t="e">
        <f>LOOKUP(W$2,'Depreciation Schedules'!$A$3:$A$42,'Depreciation Schedules'!$D$3:$D$42)</f>
        <v>#N/A</v>
      </c>
      <c r="X386" s="238" t="e">
        <f>LOOKUP(X$2,'Depreciation Schedules'!$A$3:$A$42,'Depreciation Schedules'!$D$3:$D$42)</f>
        <v>#N/A</v>
      </c>
      <c r="Y386" s="238" t="e">
        <f>LOOKUP(Y$2,'Depreciation Schedules'!$A$3:$A$42,'Depreciation Schedules'!$D$3:$D$42)</f>
        <v>#N/A</v>
      </c>
      <c r="Z386" s="238" t="e">
        <f>LOOKUP(Z$2,'Depreciation Schedules'!$A$3:$A$42,'Depreciation Schedules'!$D$3:$D$42)</f>
        <v>#N/A</v>
      </c>
      <c r="AA386" s="238" t="e">
        <f>LOOKUP(AA$2,'Depreciation Schedules'!$A$3:$A$42,'Depreciation Schedules'!$D$3:$D$42)</f>
        <v>#N/A</v>
      </c>
      <c r="AB386" s="238" t="e">
        <f>LOOKUP(AB$2,'Depreciation Schedules'!$A$3:$A$42,'Depreciation Schedules'!$D$3:$D$42)</f>
        <v>#N/A</v>
      </c>
      <c r="AC386" s="238" t="e">
        <f>LOOKUP(AC$2,'Depreciation Schedules'!$A$3:$A$42,'Depreciation Schedules'!$D$3:$D$42)</f>
        <v>#N/A</v>
      </c>
      <c r="AD386" s="238" t="e">
        <f>LOOKUP(AD$2,'Depreciation Schedules'!$A$3:$A$42,'Depreciation Schedules'!$D$3:$D$42)</f>
        <v>#N/A</v>
      </c>
      <c r="AE386" s="238" t="e">
        <f>LOOKUP(AE$2,'Depreciation Schedules'!$A$3:$A$42,'Depreciation Schedules'!$D$3:$D$42)</f>
        <v>#N/A</v>
      </c>
      <c r="AF386" s="238" t="e">
        <f>LOOKUP(AF$2,'Depreciation Schedules'!$A$3:$A$42,'Depreciation Schedules'!$D$3:$D$42)</f>
        <v>#N/A</v>
      </c>
      <c r="AG386" s="238" t="e">
        <f>LOOKUP(AG$2,'Depreciation Schedules'!$A$3:$A$42,'Depreciation Schedules'!$D$3:$D$42)</f>
        <v>#N/A</v>
      </c>
      <c r="AH386" s="238" t="e">
        <f>LOOKUP(AH$2,'Depreciation Schedules'!$A$3:$A$42,'Depreciation Schedules'!$D$3:$D$42)</f>
        <v>#N/A</v>
      </c>
      <c r="AI386" s="238" t="e">
        <f>LOOKUP(AI$2,'Depreciation Schedules'!$A$3:$A$42,'Depreciation Schedules'!$D$3:$D$42)</f>
        <v>#N/A</v>
      </c>
      <c r="AJ386" s="238" t="e">
        <f>LOOKUP(AJ$2,'Depreciation Schedules'!$A$3:$A$42,'Depreciation Schedules'!$D$3:$D$42)</f>
        <v>#N/A</v>
      </c>
      <c r="AK386" s="238" t="e">
        <f>LOOKUP(AK$2,'Depreciation Schedules'!$A$3:$A$42,'Depreciation Schedules'!$D$3:$D$42)</f>
        <v>#N/A</v>
      </c>
      <c r="AL386" s="238" t="e">
        <f>LOOKUP(AL$2,'Depreciation Schedules'!$A$3:$A$42,'Depreciation Schedules'!$D$3:$D$42)</f>
        <v>#N/A</v>
      </c>
      <c r="AM386" s="238" t="e">
        <f>LOOKUP(AM$2,'Depreciation Schedules'!$A$3:$A$42,'Depreciation Schedules'!$D$3:$D$42)</f>
        <v>#N/A</v>
      </c>
      <c r="AN386" s="238" t="e">
        <f>LOOKUP(AN$2,'Depreciation Schedules'!$A$3:$A$42,'Depreciation Schedules'!$D$3:$D$42)</f>
        <v>#N/A</v>
      </c>
      <c r="AO386" s="238" t="e">
        <f>LOOKUP(AO$2,'Depreciation Schedules'!$A$3:$A$42,'Depreciation Schedules'!$D$3:$D$42)</f>
        <v>#N/A</v>
      </c>
      <c r="AP386" s="238" t="e">
        <f>LOOKUP(AP$2,'Depreciation Schedules'!$A$3:$A$42,'Depreciation Schedules'!$D$3:$D$42)</f>
        <v>#N/A</v>
      </c>
    </row>
    <row r="387" spans="1:42" x14ac:dyDescent="0.2">
      <c r="A387" s="34" t="str">
        <f t="shared" si="180"/>
        <v>15-yr SL</v>
      </c>
      <c r="B387" s="237">
        <f t="array" ref="B387">SUM(IF(ISNUMBER(C387:AP387),C387:AP387))</f>
        <v>0</v>
      </c>
      <c r="C387" s="238" t="e">
        <f>LOOKUP(C$2,'Depreciation Schedules'!$A$3:$A$42,'Depreciation Schedules'!$E$3:$E$42)</f>
        <v>#N/A</v>
      </c>
      <c r="D387" s="238" t="e">
        <f>LOOKUP(D$2,'Depreciation Schedules'!$A$3:$A$42,'Depreciation Schedules'!$E$3:$E$42)</f>
        <v>#N/A</v>
      </c>
      <c r="E387" s="238" t="e">
        <f>LOOKUP(E$2,'Depreciation Schedules'!$A$3:$A$42,'Depreciation Schedules'!$E$3:$E$42)</f>
        <v>#N/A</v>
      </c>
      <c r="F387" s="238" t="e">
        <f>LOOKUP(F$2,'Depreciation Schedules'!$A$3:$A$42,'Depreciation Schedules'!$E$3:$E$42)</f>
        <v>#N/A</v>
      </c>
      <c r="G387" s="238" t="e">
        <f>LOOKUP(G$2,'Depreciation Schedules'!$A$3:$A$42,'Depreciation Schedules'!$E$3:$E$42)</f>
        <v>#N/A</v>
      </c>
      <c r="H387" s="238" t="e">
        <f>LOOKUP(H$2,'Depreciation Schedules'!$A$3:$A$42,'Depreciation Schedules'!$E$3:$E$42)</f>
        <v>#N/A</v>
      </c>
      <c r="I387" s="238" t="e">
        <f>LOOKUP(I$2,'Depreciation Schedules'!$A$3:$A$42,'Depreciation Schedules'!$E$3:$E$42)</f>
        <v>#N/A</v>
      </c>
      <c r="J387" s="238" t="e">
        <f>LOOKUP(J$2,'Depreciation Schedules'!$A$3:$A$42,'Depreciation Schedules'!$E$3:$E$42)</f>
        <v>#N/A</v>
      </c>
      <c r="K387" s="238" t="e">
        <f>LOOKUP(K$2,'Depreciation Schedules'!$A$3:$A$42,'Depreciation Schedules'!$E$3:$E$42)</f>
        <v>#N/A</v>
      </c>
      <c r="L387" s="238" t="e">
        <f>LOOKUP(L$2,'Depreciation Schedules'!$A$3:$A$42,'Depreciation Schedules'!$E$3:$E$42)</f>
        <v>#N/A</v>
      </c>
      <c r="M387" s="238" t="e">
        <f>LOOKUP(M$2,'Depreciation Schedules'!$A$3:$A$42,'Depreciation Schedules'!$E$3:$E$42)</f>
        <v>#N/A</v>
      </c>
      <c r="N387" s="238" t="e">
        <f>LOOKUP(N$2,'Depreciation Schedules'!$A$3:$A$42,'Depreciation Schedules'!$E$3:$E$42)</f>
        <v>#N/A</v>
      </c>
      <c r="O387" s="238" t="e">
        <f>LOOKUP(O$2,'Depreciation Schedules'!$A$3:$A$42,'Depreciation Schedules'!$E$3:$E$42)</f>
        <v>#N/A</v>
      </c>
      <c r="P387" s="238" t="e">
        <f>LOOKUP(P$2,'Depreciation Schedules'!$A$3:$A$42,'Depreciation Schedules'!$E$3:$E$42)</f>
        <v>#N/A</v>
      </c>
      <c r="Q387" s="238" t="e">
        <f>LOOKUP(Q$2,'Depreciation Schedules'!$A$3:$A$42,'Depreciation Schedules'!$E$3:$E$42)</f>
        <v>#N/A</v>
      </c>
      <c r="R387" s="238" t="e">
        <f>LOOKUP(R$2,'Depreciation Schedules'!$A$3:$A$42,'Depreciation Schedules'!$E$3:$E$42)</f>
        <v>#N/A</v>
      </c>
      <c r="S387" s="238" t="e">
        <f>LOOKUP(S$2,'Depreciation Schedules'!$A$3:$A$42,'Depreciation Schedules'!$E$3:$E$42)</f>
        <v>#N/A</v>
      </c>
      <c r="T387" s="238" t="e">
        <f>LOOKUP(T$2,'Depreciation Schedules'!$A$3:$A$42,'Depreciation Schedules'!$E$3:$E$42)</f>
        <v>#N/A</v>
      </c>
      <c r="U387" s="238" t="e">
        <f>LOOKUP(U$2,'Depreciation Schedules'!$A$3:$A$42,'Depreciation Schedules'!$E$3:$E$42)</f>
        <v>#N/A</v>
      </c>
      <c r="V387" s="238" t="e">
        <f>LOOKUP(V$2,'Depreciation Schedules'!$A$3:$A$42,'Depreciation Schedules'!$E$3:$E$42)</f>
        <v>#N/A</v>
      </c>
      <c r="W387" s="238" t="e">
        <f>LOOKUP(W$2,'Depreciation Schedules'!$A$3:$A$42,'Depreciation Schedules'!$E$3:$E$42)</f>
        <v>#N/A</v>
      </c>
      <c r="X387" s="238" t="e">
        <f>LOOKUP(X$2,'Depreciation Schedules'!$A$3:$A$42,'Depreciation Schedules'!$E$3:$E$42)</f>
        <v>#N/A</v>
      </c>
      <c r="Y387" s="238" t="e">
        <f>LOOKUP(Y$2,'Depreciation Schedules'!$A$3:$A$42,'Depreciation Schedules'!$E$3:$E$42)</f>
        <v>#N/A</v>
      </c>
      <c r="Z387" s="238" t="e">
        <f>LOOKUP(Z$2,'Depreciation Schedules'!$A$3:$A$42,'Depreciation Schedules'!$E$3:$E$42)</f>
        <v>#N/A</v>
      </c>
      <c r="AA387" s="238" t="e">
        <f>LOOKUP(AA$2,'Depreciation Schedules'!$A$3:$A$42,'Depreciation Schedules'!$E$3:$E$42)</f>
        <v>#N/A</v>
      </c>
      <c r="AB387" s="238" t="e">
        <f>LOOKUP(AB$2,'Depreciation Schedules'!$A$3:$A$42,'Depreciation Schedules'!$E$3:$E$42)</f>
        <v>#N/A</v>
      </c>
      <c r="AC387" s="238" t="e">
        <f>LOOKUP(AC$2,'Depreciation Schedules'!$A$3:$A$42,'Depreciation Schedules'!$E$3:$E$42)</f>
        <v>#N/A</v>
      </c>
      <c r="AD387" s="238" t="e">
        <f>LOOKUP(AD$2,'Depreciation Schedules'!$A$3:$A$42,'Depreciation Schedules'!$E$3:$E$42)</f>
        <v>#N/A</v>
      </c>
      <c r="AE387" s="238" t="e">
        <f>LOOKUP(AE$2,'Depreciation Schedules'!$A$3:$A$42,'Depreciation Schedules'!$E$3:$E$42)</f>
        <v>#N/A</v>
      </c>
      <c r="AF387" s="238" t="e">
        <f>LOOKUP(AF$2,'Depreciation Schedules'!$A$3:$A$42,'Depreciation Schedules'!$E$3:$E$42)</f>
        <v>#N/A</v>
      </c>
      <c r="AG387" s="238" t="e">
        <f>LOOKUP(AG$2,'Depreciation Schedules'!$A$3:$A$42,'Depreciation Schedules'!$E$3:$E$42)</f>
        <v>#N/A</v>
      </c>
      <c r="AH387" s="238" t="e">
        <f>LOOKUP(AH$2,'Depreciation Schedules'!$A$3:$A$42,'Depreciation Schedules'!$E$3:$E$42)</f>
        <v>#N/A</v>
      </c>
      <c r="AI387" s="238" t="e">
        <f>LOOKUP(AI$2,'Depreciation Schedules'!$A$3:$A$42,'Depreciation Schedules'!$E$3:$E$42)</f>
        <v>#N/A</v>
      </c>
      <c r="AJ387" s="238" t="e">
        <f>LOOKUP(AJ$2,'Depreciation Schedules'!$A$3:$A$42,'Depreciation Schedules'!$E$3:$E$42)</f>
        <v>#N/A</v>
      </c>
      <c r="AK387" s="238" t="e">
        <f>LOOKUP(AK$2,'Depreciation Schedules'!$A$3:$A$42,'Depreciation Schedules'!$E$3:$E$42)</f>
        <v>#N/A</v>
      </c>
      <c r="AL387" s="238" t="e">
        <f>LOOKUP(AL$2,'Depreciation Schedules'!$A$3:$A$42,'Depreciation Schedules'!$E$3:$E$42)</f>
        <v>#N/A</v>
      </c>
      <c r="AM387" s="238" t="e">
        <f>LOOKUP(AM$2,'Depreciation Schedules'!$A$3:$A$42,'Depreciation Schedules'!$E$3:$E$42)</f>
        <v>#N/A</v>
      </c>
      <c r="AN387" s="238" t="e">
        <f>LOOKUP(AN$2,'Depreciation Schedules'!$A$3:$A$42,'Depreciation Schedules'!$E$3:$E$42)</f>
        <v>#N/A</v>
      </c>
      <c r="AO387" s="238" t="e">
        <f>LOOKUP(AO$2,'Depreciation Schedules'!$A$3:$A$42,'Depreciation Schedules'!$E$3:$E$42)</f>
        <v>#N/A</v>
      </c>
      <c r="AP387" s="238" t="e">
        <f>LOOKUP(AP$2,'Depreciation Schedules'!$A$3:$A$42,'Depreciation Schedules'!$E$3:$E$42)</f>
        <v>#N/A</v>
      </c>
    </row>
    <row r="388" spans="1:42" x14ac:dyDescent="0.2">
      <c r="A388" s="34" t="str">
        <f t="shared" si="180"/>
        <v>20-yr SL</v>
      </c>
      <c r="B388" s="237">
        <f t="array" ref="B388">SUM(IF(ISNUMBER(C388:AP388),C388:AP388))</f>
        <v>0</v>
      </c>
      <c r="C388" s="238" t="e">
        <f>LOOKUP(C$2,'Depreciation Schedules'!$A$3:$A$42,'Depreciation Schedules'!$F$3:$F$42)</f>
        <v>#N/A</v>
      </c>
      <c r="D388" s="238" t="e">
        <f>LOOKUP(D$2,'Depreciation Schedules'!$A$3:$A$42,'Depreciation Schedules'!$F$3:$F$42)</f>
        <v>#N/A</v>
      </c>
      <c r="E388" s="238" t="e">
        <f>LOOKUP(E$2,'Depreciation Schedules'!$A$3:$A$42,'Depreciation Schedules'!$F$3:$F$42)</f>
        <v>#N/A</v>
      </c>
      <c r="F388" s="238" t="e">
        <f>LOOKUP(F$2,'Depreciation Schedules'!$A$3:$A$42,'Depreciation Schedules'!$F$3:$F$42)</f>
        <v>#N/A</v>
      </c>
      <c r="G388" s="238" t="e">
        <f>LOOKUP(G$2,'Depreciation Schedules'!$A$3:$A$42,'Depreciation Schedules'!$F$3:$F$42)</f>
        <v>#N/A</v>
      </c>
      <c r="H388" s="238" t="e">
        <f>LOOKUP(H$2,'Depreciation Schedules'!$A$3:$A$42,'Depreciation Schedules'!$F$3:$F$42)</f>
        <v>#N/A</v>
      </c>
      <c r="I388" s="238" t="e">
        <f>LOOKUP(I$2,'Depreciation Schedules'!$A$3:$A$42,'Depreciation Schedules'!$F$3:$F$42)</f>
        <v>#N/A</v>
      </c>
      <c r="J388" s="238" t="e">
        <f>LOOKUP(J$2,'Depreciation Schedules'!$A$3:$A$42,'Depreciation Schedules'!$F$3:$F$42)</f>
        <v>#N/A</v>
      </c>
      <c r="K388" s="238" t="e">
        <f>LOOKUP(K$2,'Depreciation Schedules'!$A$3:$A$42,'Depreciation Schedules'!$F$3:$F$42)</f>
        <v>#N/A</v>
      </c>
      <c r="L388" s="238" t="e">
        <f>LOOKUP(L$2,'Depreciation Schedules'!$A$3:$A$42,'Depreciation Schedules'!$F$3:$F$42)</f>
        <v>#N/A</v>
      </c>
      <c r="M388" s="238" t="e">
        <f>LOOKUP(M$2,'Depreciation Schedules'!$A$3:$A$42,'Depreciation Schedules'!$F$3:$F$42)</f>
        <v>#N/A</v>
      </c>
      <c r="N388" s="238" t="e">
        <f>LOOKUP(N$2,'Depreciation Schedules'!$A$3:$A$42,'Depreciation Schedules'!$F$3:$F$42)</f>
        <v>#N/A</v>
      </c>
      <c r="O388" s="238" t="e">
        <f>LOOKUP(O$2,'Depreciation Schedules'!$A$3:$A$42,'Depreciation Schedules'!$F$3:$F$42)</f>
        <v>#N/A</v>
      </c>
      <c r="P388" s="238" t="e">
        <f>LOOKUP(P$2,'Depreciation Schedules'!$A$3:$A$42,'Depreciation Schedules'!$F$3:$F$42)</f>
        <v>#N/A</v>
      </c>
      <c r="Q388" s="238" t="e">
        <f>LOOKUP(Q$2,'Depreciation Schedules'!$A$3:$A$42,'Depreciation Schedules'!$F$3:$F$42)</f>
        <v>#N/A</v>
      </c>
      <c r="R388" s="238" t="e">
        <f>LOOKUP(R$2,'Depreciation Schedules'!$A$3:$A$42,'Depreciation Schedules'!$F$3:$F$42)</f>
        <v>#N/A</v>
      </c>
      <c r="S388" s="238" t="e">
        <f>LOOKUP(S$2,'Depreciation Schedules'!$A$3:$A$42,'Depreciation Schedules'!$F$3:$F$42)</f>
        <v>#N/A</v>
      </c>
      <c r="T388" s="238" t="e">
        <f>LOOKUP(T$2,'Depreciation Schedules'!$A$3:$A$42,'Depreciation Schedules'!$F$3:$F$42)</f>
        <v>#N/A</v>
      </c>
      <c r="U388" s="238" t="e">
        <f>LOOKUP(U$2,'Depreciation Schedules'!$A$3:$A$42,'Depreciation Schedules'!$F$3:$F$42)</f>
        <v>#N/A</v>
      </c>
      <c r="V388" s="238" t="e">
        <f>LOOKUP(V$2,'Depreciation Schedules'!$A$3:$A$42,'Depreciation Schedules'!$F$3:$F$42)</f>
        <v>#N/A</v>
      </c>
      <c r="W388" s="238" t="e">
        <f>LOOKUP(W$2,'Depreciation Schedules'!$A$3:$A$42,'Depreciation Schedules'!$F$3:$F$42)</f>
        <v>#N/A</v>
      </c>
      <c r="X388" s="238" t="e">
        <f>LOOKUP(X$2,'Depreciation Schedules'!$A$3:$A$42,'Depreciation Schedules'!$F$3:$F$42)</f>
        <v>#N/A</v>
      </c>
      <c r="Y388" s="238" t="e">
        <f>LOOKUP(Y$2,'Depreciation Schedules'!$A$3:$A$42,'Depreciation Schedules'!$F$3:$F$42)</f>
        <v>#N/A</v>
      </c>
      <c r="Z388" s="238" t="e">
        <f>LOOKUP(Z$2,'Depreciation Schedules'!$A$3:$A$42,'Depreciation Schedules'!$F$3:$F$42)</f>
        <v>#N/A</v>
      </c>
      <c r="AA388" s="238" t="e">
        <f>LOOKUP(AA$2,'Depreciation Schedules'!$A$3:$A$42,'Depreciation Schedules'!$F$3:$F$42)</f>
        <v>#N/A</v>
      </c>
      <c r="AB388" s="238" t="e">
        <f>LOOKUP(AB$2,'Depreciation Schedules'!$A$3:$A$42,'Depreciation Schedules'!$F$3:$F$42)</f>
        <v>#N/A</v>
      </c>
      <c r="AC388" s="238" t="e">
        <f>LOOKUP(AC$2,'Depreciation Schedules'!$A$3:$A$42,'Depreciation Schedules'!$F$3:$F$42)</f>
        <v>#N/A</v>
      </c>
      <c r="AD388" s="238" t="e">
        <f>LOOKUP(AD$2,'Depreciation Schedules'!$A$3:$A$42,'Depreciation Schedules'!$F$3:$F$42)</f>
        <v>#N/A</v>
      </c>
      <c r="AE388" s="238" t="e">
        <f>LOOKUP(AE$2,'Depreciation Schedules'!$A$3:$A$42,'Depreciation Schedules'!$F$3:$F$42)</f>
        <v>#N/A</v>
      </c>
      <c r="AF388" s="238" t="e">
        <f>LOOKUP(AF$2,'Depreciation Schedules'!$A$3:$A$42,'Depreciation Schedules'!$F$3:$F$42)</f>
        <v>#N/A</v>
      </c>
      <c r="AG388" s="238" t="e">
        <f>LOOKUP(AG$2,'Depreciation Schedules'!$A$3:$A$42,'Depreciation Schedules'!$F$3:$F$42)</f>
        <v>#N/A</v>
      </c>
      <c r="AH388" s="238" t="e">
        <f>LOOKUP(AH$2,'Depreciation Schedules'!$A$3:$A$42,'Depreciation Schedules'!$F$3:$F$42)</f>
        <v>#N/A</v>
      </c>
      <c r="AI388" s="238" t="e">
        <f>LOOKUP(AI$2,'Depreciation Schedules'!$A$3:$A$42,'Depreciation Schedules'!$F$3:$F$42)</f>
        <v>#N/A</v>
      </c>
      <c r="AJ388" s="238" t="e">
        <f>LOOKUP(AJ$2,'Depreciation Schedules'!$A$3:$A$42,'Depreciation Schedules'!$F$3:$F$42)</f>
        <v>#N/A</v>
      </c>
      <c r="AK388" s="238" t="e">
        <f>LOOKUP(AK$2,'Depreciation Schedules'!$A$3:$A$42,'Depreciation Schedules'!$F$3:$F$42)</f>
        <v>#N/A</v>
      </c>
      <c r="AL388" s="238" t="e">
        <f>LOOKUP(AL$2,'Depreciation Schedules'!$A$3:$A$42,'Depreciation Schedules'!$F$3:$F$42)</f>
        <v>#N/A</v>
      </c>
      <c r="AM388" s="238" t="e">
        <f>LOOKUP(AM$2,'Depreciation Schedules'!$A$3:$A$42,'Depreciation Schedules'!$F$3:$F$42)</f>
        <v>#N/A</v>
      </c>
      <c r="AN388" s="238" t="e">
        <f>LOOKUP(AN$2,'Depreciation Schedules'!$A$3:$A$42,'Depreciation Schedules'!$F$3:$F$42)</f>
        <v>#N/A</v>
      </c>
      <c r="AO388" s="238" t="e">
        <f>LOOKUP(AO$2,'Depreciation Schedules'!$A$3:$A$42,'Depreciation Schedules'!$F$3:$F$42)</f>
        <v>#N/A</v>
      </c>
      <c r="AP388" s="238" t="e">
        <f>LOOKUP(AP$2,'Depreciation Schedules'!$A$3:$A$42,'Depreciation Schedules'!$F$3:$F$42)</f>
        <v>#N/A</v>
      </c>
    </row>
    <row r="389" spans="1:42" x14ac:dyDescent="0.2">
      <c r="A389" s="34" t="str">
        <f t="shared" si="180"/>
        <v>39-yr SL</v>
      </c>
      <c r="B389" s="241">
        <f t="array" ref="B389">SUM(IF(ISNUMBER(C389:AP389),C389:AP389))</f>
        <v>0</v>
      </c>
      <c r="C389" s="238" t="e">
        <f>LOOKUP(C$2,'Depreciation Schedules'!$A$3:$A$42,'Depreciation Schedules'!$G$3:$G$42)</f>
        <v>#N/A</v>
      </c>
      <c r="D389" s="238" t="e">
        <f>LOOKUP(D$2,'Depreciation Schedules'!$A$3:$A$42,'Depreciation Schedules'!$G$3:$G$42)</f>
        <v>#N/A</v>
      </c>
      <c r="E389" s="238" t="e">
        <f>LOOKUP(E$2,'Depreciation Schedules'!$A$3:$A$42,'Depreciation Schedules'!$G$3:$G$42)</f>
        <v>#N/A</v>
      </c>
      <c r="F389" s="238" t="e">
        <f>LOOKUP(F$2,'Depreciation Schedules'!$A$3:$A$42,'Depreciation Schedules'!$G$3:$G$42)</f>
        <v>#N/A</v>
      </c>
      <c r="G389" s="238" t="e">
        <f>LOOKUP(G$2,'Depreciation Schedules'!$A$3:$A$42,'Depreciation Schedules'!$G$3:$G$42)</f>
        <v>#N/A</v>
      </c>
      <c r="H389" s="238" t="e">
        <f>LOOKUP(H$2,'Depreciation Schedules'!$A$3:$A$42,'Depreciation Schedules'!$G$3:$G$42)</f>
        <v>#N/A</v>
      </c>
      <c r="I389" s="238" t="e">
        <f>LOOKUP(I$2,'Depreciation Schedules'!$A$3:$A$42,'Depreciation Schedules'!$G$3:$G$42)</f>
        <v>#N/A</v>
      </c>
      <c r="J389" s="238" t="e">
        <f>LOOKUP(J$2,'Depreciation Schedules'!$A$3:$A$42,'Depreciation Schedules'!$G$3:$G$42)</f>
        <v>#N/A</v>
      </c>
      <c r="K389" s="238" t="e">
        <f>LOOKUP(K$2,'Depreciation Schedules'!$A$3:$A$42,'Depreciation Schedules'!$G$3:$G$42)</f>
        <v>#N/A</v>
      </c>
      <c r="L389" s="238" t="e">
        <f>LOOKUP(L$2,'Depreciation Schedules'!$A$3:$A$42,'Depreciation Schedules'!$G$3:$G$42)</f>
        <v>#N/A</v>
      </c>
      <c r="M389" s="238" t="e">
        <f>LOOKUP(M$2,'Depreciation Schedules'!$A$3:$A$42,'Depreciation Schedules'!$G$3:$G$42)</f>
        <v>#N/A</v>
      </c>
      <c r="N389" s="238" t="e">
        <f>LOOKUP(N$2,'Depreciation Schedules'!$A$3:$A$42,'Depreciation Schedules'!$G$3:$G$42)</f>
        <v>#N/A</v>
      </c>
      <c r="O389" s="238" t="e">
        <f>LOOKUP(O$2,'Depreciation Schedules'!$A$3:$A$42,'Depreciation Schedules'!$G$3:$G$42)</f>
        <v>#N/A</v>
      </c>
      <c r="P389" s="238" t="e">
        <f>LOOKUP(P$2,'Depreciation Schedules'!$A$3:$A$42,'Depreciation Schedules'!$G$3:$G$42)</f>
        <v>#N/A</v>
      </c>
      <c r="Q389" s="238" t="e">
        <f>LOOKUP(Q$2,'Depreciation Schedules'!$A$3:$A$42,'Depreciation Schedules'!$G$3:$G$42)</f>
        <v>#N/A</v>
      </c>
      <c r="R389" s="238" t="e">
        <f>LOOKUP(R$2,'Depreciation Schedules'!$A$3:$A$42,'Depreciation Schedules'!$G$3:$G$42)</f>
        <v>#N/A</v>
      </c>
      <c r="S389" s="238" t="e">
        <f>LOOKUP(S$2,'Depreciation Schedules'!$A$3:$A$42,'Depreciation Schedules'!$G$3:$G$42)</f>
        <v>#N/A</v>
      </c>
      <c r="T389" s="238" t="e">
        <f>LOOKUP(T$2,'Depreciation Schedules'!$A$3:$A$42,'Depreciation Schedules'!$G$3:$G$42)</f>
        <v>#N/A</v>
      </c>
      <c r="U389" s="238" t="e">
        <f>LOOKUP(U$2,'Depreciation Schedules'!$A$3:$A$42,'Depreciation Schedules'!$G$3:$G$42)</f>
        <v>#N/A</v>
      </c>
      <c r="V389" s="238" t="e">
        <f>LOOKUP(V$2,'Depreciation Schedules'!$A$3:$A$42,'Depreciation Schedules'!$G$3:$G$42)</f>
        <v>#N/A</v>
      </c>
      <c r="W389" s="238" t="e">
        <f>LOOKUP(W$2,'Depreciation Schedules'!$A$3:$A$42,'Depreciation Schedules'!$G$3:$G$42)</f>
        <v>#N/A</v>
      </c>
      <c r="X389" s="238" t="e">
        <f>LOOKUP(X$2,'Depreciation Schedules'!$A$3:$A$42,'Depreciation Schedules'!$G$3:$G$42)</f>
        <v>#N/A</v>
      </c>
      <c r="Y389" s="238" t="e">
        <f>LOOKUP(Y$2,'Depreciation Schedules'!$A$3:$A$42,'Depreciation Schedules'!$G$3:$G$42)</f>
        <v>#N/A</v>
      </c>
      <c r="Z389" s="238" t="e">
        <f>LOOKUP(Z$2,'Depreciation Schedules'!$A$3:$A$42,'Depreciation Schedules'!$G$3:$G$42)</f>
        <v>#N/A</v>
      </c>
      <c r="AA389" s="238" t="e">
        <f>LOOKUP(AA$2,'Depreciation Schedules'!$A$3:$A$42,'Depreciation Schedules'!$G$3:$G$42)</f>
        <v>#N/A</v>
      </c>
      <c r="AB389" s="238" t="e">
        <f>LOOKUP(AB$2,'Depreciation Schedules'!$A$3:$A$42,'Depreciation Schedules'!$G$3:$G$42)</f>
        <v>#N/A</v>
      </c>
      <c r="AC389" s="238" t="e">
        <f>LOOKUP(AC$2,'Depreciation Schedules'!$A$3:$A$42,'Depreciation Schedules'!$G$3:$G$42)</f>
        <v>#N/A</v>
      </c>
      <c r="AD389" s="238" t="e">
        <f>LOOKUP(AD$2,'Depreciation Schedules'!$A$3:$A$42,'Depreciation Schedules'!$G$3:$G$42)</f>
        <v>#N/A</v>
      </c>
      <c r="AE389" s="238" t="e">
        <f>LOOKUP(AE$2,'Depreciation Schedules'!$A$3:$A$42,'Depreciation Schedules'!$G$3:$G$42)</f>
        <v>#N/A</v>
      </c>
      <c r="AF389" s="238" t="e">
        <f>LOOKUP(AF$2,'Depreciation Schedules'!$A$3:$A$42,'Depreciation Schedules'!$G$3:$G$42)</f>
        <v>#N/A</v>
      </c>
      <c r="AG389" s="238" t="e">
        <f>LOOKUP(AG$2,'Depreciation Schedules'!$A$3:$A$42,'Depreciation Schedules'!$G$3:$G$42)</f>
        <v>#N/A</v>
      </c>
      <c r="AH389" s="238" t="e">
        <f>LOOKUP(AH$2,'Depreciation Schedules'!$A$3:$A$42,'Depreciation Schedules'!$G$3:$G$42)</f>
        <v>#N/A</v>
      </c>
      <c r="AI389" s="238" t="e">
        <f>LOOKUP(AI$2,'Depreciation Schedules'!$A$3:$A$42,'Depreciation Schedules'!$G$3:$G$42)</f>
        <v>#N/A</v>
      </c>
      <c r="AJ389" s="238" t="e">
        <f>LOOKUP(AJ$2,'Depreciation Schedules'!$A$3:$A$42,'Depreciation Schedules'!$G$3:$G$42)</f>
        <v>#N/A</v>
      </c>
      <c r="AK389" s="238" t="e">
        <f>LOOKUP(AK$2,'Depreciation Schedules'!$A$3:$A$42,'Depreciation Schedules'!$G$3:$G$42)</f>
        <v>#N/A</v>
      </c>
      <c r="AL389" s="238" t="e">
        <f>LOOKUP(AL$2,'Depreciation Schedules'!$A$3:$A$42,'Depreciation Schedules'!$G$3:$G$42)</f>
        <v>#N/A</v>
      </c>
      <c r="AM389" s="238" t="e">
        <f>LOOKUP(AM$2,'Depreciation Schedules'!$A$3:$A$42,'Depreciation Schedules'!$G$3:$G$42)</f>
        <v>#N/A</v>
      </c>
      <c r="AN389" s="238" t="e">
        <f>LOOKUP(AN$2,'Depreciation Schedules'!$A$3:$A$42,'Depreciation Schedules'!$G$3:$G$42)</f>
        <v>#N/A</v>
      </c>
      <c r="AO389" s="238" t="e">
        <f>LOOKUP(AO$2,'Depreciation Schedules'!$A$3:$A$42,'Depreciation Schedules'!$G$3:$G$42)</f>
        <v>#N/A</v>
      </c>
      <c r="AP389" s="238" t="e">
        <f>LOOKUP(AP$2,'Depreciation Schedules'!$A$3:$A$42,'Depreciation Schedules'!$G$3:$G$42)</f>
        <v>#N/A</v>
      </c>
    </row>
    <row r="390" spans="1:42" x14ac:dyDescent="0.2">
      <c r="A390" s="42" t="s">
        <v>3</v>
      </c>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row>
    <row r="391" spans="1:42" x14ac:dyDescent="0.2">
      <c r="A391" s="34" t="str">
        <f>A384</f>
        <v>5-yr MACRS</v>
      </c>
      <c r="B391" s="250">
        <f t="array" ref="B391">SUM(IF(ISNUMBER(C391:AP391),C391:AP391))</f>
        <v>0</v>
      </c>
      <c r="C391" s="202" t="e">
        <f>C384/100*$Q$352</f>
        <v>#N/A</v>
      </c>
      <c r="D391" s="202" t="e">
        <f t="shared" ref="D391:AP391" si="181">D384/100*$Q$352</f>
        <v>#N/A</v>
      </c>
      <c r="E391" s="202" t="e">
        <f t="shared" si="181"/>
        <v>#N/A</v>
      </c>
      <c r="F391" s="202" t="e">
        <f t="shared" si="181"/>
        <v>#N/A</v>
      </c>
      <c r="G391" s="202" t="e">
        <f t="shared" si="181"/>
        <v>#N/A</v>
      </c>
      <c r="H391" s="202" t="e">
        <f t="shared" si="181"/>
        <v>#N/A</v>
      </c>
      <c r="I391" s="202" t="e">
        <f t="shared" si="181"/>
        <v>#N/A</v>
      </c>
      <c r="J391" s="202" t="e">
        <f t="shared" si="181"/>
        <v>#N/A</v>
      </c>
      <c r="K391" s="202" t="e">
        <f t="shared" si="181"/>
        <v>#N/A</v>
      </c>
      <c r="L391" s="202" t="e">
        <f t="shared" si="181"/>
        <v>#N/A</v>
      </c>
      <c r="M391" s="202" t="e">
        <f t="shared" si="181"/>
        <v>#N/A</v>
      </c>
      <c r="N391" s="202" t="e">
        <f t="shared" si="181"/>
        <v>#N/A</v>
      </c>
      <c r="O391" s="202" t="e">
        <f t="shared" si="181"/>
        <v>#N/A</v>
      </c>
      <c r="P391" s="202" t="e">
        <f t="shared" si="181"/>
        <v>#N/A</v>
      </c>
      <c r="Q391" s="202" t="e">
        <f t="shared" si="181"/>
        <v>#N/A</v>
      </c>
      <c r="R391" s="202" t="e">
        <f t="shared" si="181"/>
        <v>#N/A</v>
      </c>
      <c r="S391" s="202" t="e">
        <f t="shared" si="181"/>
        <v>#N/A</v>
      </c>
      <c r="T391" s="202" t="e">
        <f t="shared" si="181"/>
        <v>#N/A</v>
      </c>
      <c r="U391" s="202" t="e">
        <f t="shared" si="181"/>
        <v>#N/A</v>
      </c>
      <c r="V391" s="202" t="e">
        <f t="shared" si="181"/>
        <v>#N/A</v>
      </c>
      <c r="W391" s="202" t="e">
        <f t="shared" si="181"/>
        <v>#N/A</v>
      </c>
      <c r="X391" s="202" t="e">
        <f t="shared" si="181"/>
        <v>#N/A</v>
      </c>
      <c r="Y391" s="202" t="e">
        <f t="shared" si="181"/>
        <v>#N/A</v>
      </c>
      <c r="Z391" s="202" t="e">
        <f t="shared" si="181"/>
        <v>#N/A</v>
      </c>
      <c r="AA391" s="202" t="e">
        <f t="shared" si="181"/>
        <v>#N/A</v>
      </c>
      <c r="AB391" s="202" t="e">
        <f t="shared" si="181"/>
        <v>#N/A</v>
      </c>
      <c r="AC391" s="202" t="e">
        <f t="shared" si="181"/>
        <v>#N/A</v>
      </c>
      <c r="AD391" s="202" t="e">
        <f t="shared" si="181"/>
        <v>#N/A</v>
      </c>
      <c r="AE391" s="202" t="e">
        <f t="shared" si="181"/>
        <v>#N/A</v>
      </c>
      <c r="AF391" s="202" t="e">
        <f t="shared" si="181"/>
        <v>#N/A</v>
      </c>
      <c r="AG391" s="202" t="e">
        <f t="shared" si="181"/>
        <v>#N/A</v>
      </c>
      <c r="AH391" s="202" t="e">
        <f t="shared" si="181"/>
        <v>#N/A</v>
      </c>
      <c r="AI391" s="202" t="e">
        <f t="shared" si="181"/>
        <v>#N/A</v>
      </c>
      <c r="AJ391" s="202" t="e">
        <f t="shared" si="181"/>
        <v>#N/A</v>
      </c>
      <c r="AK391" s="202" t="e">
        <f t="shared" si="181"/>
        <v>#N/A</v>
      </c>
      <c r="AL391" s="202" t="e">
        <f t="shared" si="181"/>
        <v>#N/A</v>
      </c>
      <c r="AM391" s="202" t="e">
        <f t="shared" si="181"/>
        <v>#N/A</v>
      </c>
      <c r="AN391" s="202" t="e">
        <f t="shared" si="181"/>
        <v>#N/A</v>
      </c>
      <c r="AO391" s="202" t="e">
        <f t="shared" si="181"/>
        <v>#N/A</v>
      </c>
      <c r="AP391" s="202" t="e">
        <f t="shared" si="181"/>
        <v>#N/A</v>
      </c>
    </row>
    <row r="392" spans="1:42" x14ac:dyDescent="0.2">
      <c r="A392" s="34" t="str">
        <f t="shared" ref="A392:A396" si="182">A385</f>
        <v>15-yr MACRS</v>
      </c>
      <c r="B392" s="250">
        <f t="array" ref="B392">SUM(IF(ISNUMBER(C392:AP392),C392:AP392))</f>
        <v>0</v>
      </c>
      <c r="C392" s="202" t="e">
        <f>C385/100*$Q$353</f>
        <v>#N/A</v>
      </c>
      <c r="D392" s="202" t="e">
        <f t="shared" ref="D392:AP392" si="183">D385/100*$Q$353</f>
        <v>#N/A</v>
      </c>
      <c r="E392" s="202" t="e">
        <f t="shared" si="183"/>
        <v>#N/A</v>
      </c>
      <c r="F392" s="202" t="e">
        <f t="shared" si="183"/>
        <v>#N/A</v>
      </c>
      <c r="G392" s="202" t="e">
        <f t="shared" si="183"/>
        <v>#N/A</v>
      </c>
      <c r="H392" s="202" t="e">
        <f t="shared" si="183"/>
        <v>#N/A</v>
      </c>
      <c r="I392" s="202" t="e">
        <f t="shared" si="183"/>
        <v>#N/A</v>
      </c>
      <c r="J392" s="202" t="e">
        <f t="shared" si="183"/>
        <v>#N/A</v>
      </c>
      <c r="K392" s="202" t="e">
        <f t="shared" si="183"/>
        <v>#N/A</v>
      </c>
      <c r="L392" s="202" t="e">
        <f t="shared" si="183"/>
        <v>#N/A</v>
      </c>
      <c r="M392" s="202" t="e">
        <f t="shared" si="183"/>
        <v>#N/A</v>
      </c>
      <c r="N392" s="202" t="e">
        <f t="shared" si="183"/>
        <v>#N/A</v>
      </c>
      <c r="O392" s="202" t="e">
        <f t="shared" si="183"/>
        <v>#N/A</v>
      </c>
      <c r="P392" s="202" t="e">
        <f t="shared" si="183"/>
        <v>#N/A</v>
      </c>
      <c r="Q392" s="202" t="e">
        <f t="shared" si="183"/>
        <v>#N/A</v>
      </c>
      <c r="R392" s="202" t="e">
        <f t="shared" si="183"/>
        <v>#N/A</v>
      </c>
      <c r="S392" s="202" t="e">
        <f t="shared" si="183"/>
        <v>#N/A</v>
      </c>
      <c r="T392" s="202" t="e">
        <f t="shared" si="183"/>
        <v>#N/A</v>
      </c>
      <c r="U392" s="202" t="e">
        <f t="shared" si="183"/>
        <v>#N/A</v>
      </c>
      <c r="V392" s="202" t="e">
        <f t="shared" si="183"/>
        <v>#N/A</v>
      </c>
      <c r="W392" s="202" t="e">
        <f t="shared" si="183"/>
        <v>#N/A</v>
      </c>
      <c r="X392" s="202" t="e">
        <f t="shared" si="183"/>
        <v>#N/A</v>
      </c>
      <c r="Y392" s="202" t="e">
        <f t="shared" si="183"/>
        <v>#N/A</v>
      </c>
      <c r="Z392" s="202" t="e">
        <f t="shared" si="183"/>
        <v>#N/A</v>
      </c>
      <c r="AA392" s="202" t="e">
        <f t="shared" si="183"/>
        <v>#N/A</v>
      </c>
      <c r="AB392" s="202" t="e">
        <f t="shared" si="183"/>
        <v>#N/A</v>
      </c>
      <c r="AC392" s="202" t="e">
        <f t="shared" si="183"/>
        <v>#N/A</v>
      </c>
      <c r="AD392" s="202" t="e">
        <f t="shared" si="183"/>
        <v>#N/A</v>
      </c>
      <c r="AE392" s="202" t="e">
        <f t="shared" si="183"/>
        <v>#N/A</v>
      </c>
      <c r="AF392" s="202" t="e">
        <f t="shared" si="183"/>
        <v>#N/A</v>
      </c>
      <c r="AG392" s="202" t="e">
        <f t="shared" si="183"/>
        <v>#N/A</v>
      </c>
      <c r="AH392" s="202" t="e">
        <f t="shared" si="183"/>
        <v>#N/A</v>
      </c>
      <c r="AI392" s="202" t="e">
        <f t="shared" si="183"/>
        <v>#N/A</v>
      </c>
      <c r="AJ392" s="202" t="e">
        <f t="shared" si="183"/>
        <v>#N/A</v>
      </c>
      <c r="AK392" s="202" t="e">
        <f t="shared" si="183"/>
        <v>#N/A</v>
      </c>
      <c r="AL392" s="202" t="e">
        <f t="shared" si="183"/>
        <v>#N/A</v>
      </c>
      <c r="AM392" s="202" t="e">
        <f t="shared" si="183"/>
        <v>#N/A</v>
      </c>
      <c r="AN392" s="202" t="e">
        <f t="shared" si="183"/>
        <v>#N/A</v>
      </c>
      <c r="AO392" s="202" t="e">
        <f t="shared" si="183"/>
        <v>#N/A</v>
      </c>
      <c r="AP392" s="202" t="e">
        <f t="shared" si="183"/>
        <v>#N/A</v>
      </c>
    </row>
    <row r="393" spans="1:42" x14ac:dyDescent="0.2">
      <c r="A393" s="34" t="str">
        <f t="shared" si="182"/>
        <v>5-yr SL</v>
      </c>
      <c r="B393" s="250">
        <f t="array" ref="B393">SUM(IF(ISNUMBER(C393:AP393),C393:AP393))</f>
        <v>0</v>
      </c>
      <c r="C393" s="202" t="e">
        <f>C386/100*$Q$354</f>
        <v>#N/A</v>
      </c>
      <c r="D393" s="202" t="e">
        <f t="shared" ref="D393:AP393" si="184">D386/100*$Q$354</f>
        <v>#N/A</v>
      </c>
      <c r="E393" s="202" t="e">
        <f t="shared" si="184"/>
        <v>#N/A</v>
      </c>
      <c r="F393" s="202" t="e">
        <f t="shared" si="184"/>
        <v>#N/A</v>
      </c>
      <c r="G393" s="202" t="e">
        <f t="shared" si="184"/>
        <v>#N/A</v>
      </c>
      <c r="H393" s="202" t="e">
        <f t="shared" si="184"/>
        <v>#N/A</v>
      </c>
      <c r="I393" s="202" t="e">
        <f t="shared" si="184"/>
        <v>#N/A</v>
      </c>
      <c r="J393" s="202" t="e">
        <f t="shared" si="184"/>
        <v>#N/A</v>
      </c>
      <c r="K393" s="202" t="e">
        <f t="shared" si="184"/>
        <v>#N/A</v>
      </c>
      <c r="L393" s="202" t="e">
        <f t="shared" si="184"/>
        <v>#N/A</v>
      </c>
      <c r="M393" s="202" t="e">
        <f t="shared" si="184"/>
        <v>#N/A</v>
      </c>
      <c r="N393" s="202" t="e">
        <f t="shared" si="184"/>
        <v>#N/A</v>
      </c>
      <c r="O393" s="202" t="e">
        <f t="shared" si="184"/>
        <v>#N/A</v>
      </c>
      <c r="P393" s="202" t="e">
        <f t="shared" si="184"/>
        <v>#N/A</v>
      </c>
      <c r="Q393" s="202" t="e">
        <f t="shared" si="184"/>
        <v>#N/A</v>
      </c>
      <c r="R393" s="202" t="e">
        <f t="shared" si="184"/>
        <v>#N/A</v>
      </c>
      <c r="S393" s="202" t="e">
        <f t="shared" si="184"/>
        <v>#N/A</v>
      </c>
      <c r="T393" s="202" t="e">
        <f t="shared" si="184"/>
        <v>#N/A</v>
      </c>
      <c r="U393" s="202" t="e">
        <f t="shared" si="184"/>
        <v>#N/A</v>
      </c>
      <c r="V393" s="202" t="e">
        <f t="shared" si="184"/>
        <v>#N/A</v>
      </c>
      <c r="W393" s="202" t="e">
        <f t="shared" si="184"/>
        <v>#N/A</v>
      </c>
      <c r="X393" s="202" t="e">
        <f t="shared" si="184"/>
        <v>#N/A</v>
      </c>
      <c r="Y393" s="202" t="e">
        <f t="shared" si="184"/>
        <v>#N/A</v>
      </c>
      <c r="Z393" s="202" t="e">
        <f t="shared" si="184"/>
        <v>#N/A</v>
      </c>
      <c r="AA393" s="202" t="e">
        <f t="shared" si="184"/>
        <v>#N/A</v>
      </c>
      <c r="AB393" s="202" t="e">
        <f t="shared" si="184"/>
        <v>#N/A</v>
      </c>
      <c r="AC393" s="202" t="e">
        <f t="shared" si="184"/>
        <v>#N/A</v>
      </c>
      <c r="AD393" s="202" t="e">
        <f t="shared" si="184"/>
        <v>#N/A</v>
      </c>
      <c r="AE393" s="202" t="e">
        <f t="shared" si="184"/>
        <v>#N/A</v>
      </c>
      <c r="AF393" s="202" t="e">
        <f t="shared" si="184"/>
        <v>#N/A</v>
      </c>
      <c r="AG393" s="202" t="e">
        <f t="shared" si="184"/>
        <v>#N/A</v>
      </c>
      <c r="AH393" s="202" t="e">
        <f t="shared" si="184"/>
        <v>#N/A</v>
      </c>
      <c r="AI393" s="202" t="e">
        <f t="shared" si="184"/>
        <v>#N/A</v>
      </c>
      <c r="AJ393" s="202" t="e">
        <f t="shared" si="184"/>
        <v>#N/A</v>
      </c>
      <c r="AK393" s="202" t="e">
        <f t="shared" si="184"/>
        <v>#N/A</v>
      </c>
      <c r="AL393" s="202" t="e">
        <f t="shared" si="184"/>
        <v>#N/A</v>
      </c>
      <c r="AM393" s="202" t="e">
        <f t="shared" si="184"/>
        <v>#N/A</v>
      </c>
      <c r="AN393" s="202" t="e">
        <f t="shared" si="184"/>
        <v>#N/A</v>
      </c>
      <c r="AO393" s="202" t="e">
        <f t="shared" si="184"/>
        <v>#N/A</v>
      </c>
      <c r="AP393" s="202" t="e">
        <f t="shared" si="184"/>
        <v>#N/A</v>
      </c>
    </row>
    <row r="394" spans="1:42" x14ac:dyDescent="0.2">
      <c r="A394" s="34" t="str">
        <f t="shared" si="182"/>
        <v>15-yr SL</v>
      </c>
      <c r="B394" s="250">
        <f t="array" ref="B394">SUM(IF(ISNUMBER(C394:AP394),C394:AP394))</f>
        <v>0</v>
      </c>
      <c r="C394" s="202" t="e">
        <f>C387/100*$Q$355</f>
        <v>#N/A</v>
      </c>
      <c r="D394" s="202" t="e">
        <f t="shared" ref="D394:AP394" si="185">D387/100*$Q$355</f>
        <v>#N/A</v>
      </c>
      <c r="E394" s="202" t="e">
        <f t="shared" si="185"/>
        <v>#N/A</v>
      </c>
      <c r="F394" s="202" t="e">
        <f t="shared" si="185"/>
        <v>#N/A</v>
      </c>
      <c r="G394" s="202" t="e">
        <f t="shared" si="185"/>
        <v>#N/A</v>
      </c>
      <c r="H394" s="202" t="e">
        <f t="shared" si="185"/>
        <v>#N/A</v>
      </c>
      <c r="I394" s="202" t="e">
        <f t="shared" si="185"/>
        <v>#N/A</v>
      </c>
      <c r="J394" s="202" t="e">
        <f t="shared" si="185"/>
        <v>#N/A</v>
      </c>
      <c r="K394" s="202" t="e">
        <f t="shared" si="185"/>
        <v>#N/A</v>
      </c>
      <c r="L394" s="202" t="e">
        <f t="shared" si="185"/>
        <v>#N/A</v>
      </c>
      <c r="M394" s="202" t="e">
        <f t="shared" si="185"/>
        <v>#N/A</v>
      </c>
      <c r="N394" s="202" t="e">
        <f t="shared" si="185"/>
        <v>#N/A</v>
      </c>
      <c r="O394" s="202" t="e">
        <f t="shared" si="185"/>
        <v>#N/A</v>
      </c>
      <c r="P394" s="202" t="e">
        <f t="shared" si="185"/>
        <v>#N/A</v>
      </c>
      <c r="Q394" s="202" t="e">
        <f t="shared" si="185"/>
        <v>#N/A</v>
      </c>
      <c r="R394" s="202" t="e">
        <f t="shared" si="185"/>
        <v>#N/A</v>
      </c>
      <c r="S394" s="202" t="e">
        <f t="shared" si="185"/>
        <v>#N/A</v>
      </c>
      <c r="T394" s="202" t="e">
        <f t="shared" si="185"/>
        <v>#N/A</v>
      </c>
      <c r="U394" s="202" t="e">
        <f t="shared" si="185"/>
        <v>#N/A</v>
      </c>
      <c r="V394" s="202" t="e">
        <f t="shared" si="185"/>
        <v>#N/A</v>
      </c>
      <c r="W394" s="202" t="e">
        <f t="shared" si="185"/>
        <v>#N/A</v>
      </c>
      <c r="X394" s="202" t="e">
        <f t="shared" si="185"/>
        <v>#N/A</v>
      </c>
      <c r="Y394" s="202" t="e">
        <f t="shared" si="185"/>
        <v>#N/A</v>
      </c>
      <c r="Z394" s="202" t="e">
        <f t="shared" si="185"/>
        <v>#N/A</v>
      </c>
      <c r="AA394" s="202" t="e">
        <f t="shared" si="185"/>
        <v>#N/A</v>
      </c>
      <c r="AB394" s="202" t="e">
        <f t="shared" si="185"/>
        <v>#N/A</v>
      </c>
      <c r="AC394" s="202" t="e">
        <f t="shared" si="185"/>
        <v>#N/A</v>
      </c>
      <c r="AD394" s="202" t="e">
        <f t="shared" si="185"/>
        <v>#N/A</v>
      </c>
      <c r="AE394" s="202" t="e">
        <f t="shared" si="185"/>
        <v>#N/A</v>
      </c>
      <c r="AF394" s="202" t="e">
        <f t="shared" si="185"/>
        <v>#N/A</v>
      </c>
      <c r="AG394" s="202" t="e">
        <f t="shared" si="185"/>
        <v>#N/A</v>
      </c>
      <c r="AH394" s="202" t="e">
        <f t="shared" si="185"/>
        <v>#N/A</v>
      </c>
      <c r="AI394" s="202" t="e">
        <f t="shared" si="185"/>
        <v>#N/A</v>
      </c>
      <c r="AJ394" s="202" t="e">
        <f t="shared" si="185"/>
        <v>#N/A</v>
      </c>
      <c r="AK394" s="202" t="e">
        <f t="shared" si="185"/>
        <v>#N/A</v>
      </c>
      <c r="AL394" s="202" t="e">
        <f t="shared" si="185"/>
        <v>#N/A</v>
      </c>
      <c r="AM394" s="202" t="e">
        <f t="shared" si="185"/>
        <v>#N/A</v>
      </c>
      <c r="AN394" s="202" t="e">
        <f t="shared" si="185"/>
        <v>#N/A</v>
      </c>
      <c r="AO394" s="202" t="e">
        <f t="shared" si="185"/>
        <v>#N/A</v>
      </c>
      <c r="AP394" s="202" t="e">
        <f t="shared" si="185"/>
        <v>#N/A</v>
      </c>
    </row>
    <row r="395" spans="1:42" x14ac:dyDescent="0.2">
      <c r="A395" s="34" t="str">
        <f t="shared" si="182"/>
        <v>20-yr SL</v>
      </c>
      <c r="B395" s="250">
        <f t="array" ref="B395">SUM(IF(ISNUMBER(C395:AP395),C395:AP395))</f>
        <v>0</v>
      </c>
      <c r="C395" s="202" t="e">
        <f>C388/100*$Q$356</f>
        <v>#N/A</v>
      </c>
      <c r="D395" s="202" t="e">
        <f t="shared" ref="D395:AP395" si="186">D388/100*$Q$356</f>
        <v>#N/A</v>
      </c>
      <c r="E395" s="202" t="e">
        <f t="shared" si="186"/>
        <v>#N/A</v>
      </c>
      <c r="F395" s="202" t="e">
        <f t="shared" si="186"/>
        <v>#N/A</v>
      </c>
      <c r="G395" s="202" t="e">
        <f t="shared" si="186"/>
        <v>#N/A</v>
      </c>
      <c r="H395" s="202" t="e">
        <f t="shared" si="186"/>
        <v>#N/A</v>
      </c>
      <c r="I395" s="202" t="e">
        <f t="shared" si="186"/>
        <v>#N/A</v>
      </c>
      <c r="J395" s="202" t="e">
        <f t="shared" si="186"/>
        <v>#N/A</v>
      </c>
      <c r="K395" s="202" t="e">
        <f t="shared" si="186"/>
        <v>#N/A</v>
      </c>
      <c r="L395" s="202" t="e">
        <f t="shared" si="186"/>
        <v>#N/A</v>
      </c>
      <c r="M395" s="202" t="e">
        <f t="shared" si="186"/>
        <v>#N/A</v>
      </c>
      <c r="N395" s="202" t="e">
        <f t="shared" si="186"/>
        <v>#N/A</v>
      </c>
      <c r="O395" s="202" t="e">
        <f t="shared" si="186"/>
        <v>#N/A</v>
      </c>
      <c r="P395" s="202" t="e">
        <f t="shared" si="186"/>
        <v>#N/A</v>
      </c>
      <c r="Q395" s="202" t="e">
        <f t="shared" si="186"/>
        <v>#N/A</v>
      </c>
      <c r="R395" s="202" t="e">
        <f t="shared" si="186"/>
        <v>#N/A</v>
      </c>
      <c r="S395" s="202" t="e">
        <f t="shared" si="186"/>
        <v>#N/A</v>
      </c>
      <c r="T395" s="202" t="e">
        <f t="shared" si="186"/>
        <v>#N/A</v>
      </c>
      <c r="U395" s="202" t="e">
        <f t="shared" si="186"/>
        <v>#N/A</v>
      </c>
      <c r="V395" s="202" t="e">
        <f t="shared" si="186"/>
        <v>#N/A</v>
      </c>
      <c r="W395" s="202" t="e">
        <f t="shared" si="186"/>
        <v>#N/A</v>
      </c>
      <c r="X395" s="202" t="e">
        <f t="shared" si="186"/>
        <v>#N/A</v>
      </c>
      <c r="Y395" s="202" t="e">
        <f t="shared" si="186"/>
        <v>#N/A</v>
      </c>
      <c r="Z395" s="202" t="e">
        <f t="shared" si="186"/>
        <v>#N/A</v>
      </c>
      <c r="AA395" s="202" t="e">
        <f t="shared" si="186"/>
        <v>#N/A</v>
      </c>
      <c r="AB395" s="202" t="e">
        <f t="shared" si="186"/>
        <v>#N/A</v>
      </c>
      <c r="AC395" s="202" t="e">
        <f t="shared" si="186"/>
        <v>#N/A</v>
      </c>
      <c r="AD395" s="202" t="e">
        <f t="shared" si="186"/>
        <v>#N/A</v>
      </c>
      <c r="AE395" s="202" t="e">
        <f t="shared" si="186"/>
        <v>#N/A</v>
      </c>
      <c r="AF395" s="202" t="e">
        <f t="shared" si="186"/>
        <v>#N/A</v>
      </c>
      <c r="AG395" s="202" t="e">
        <f t="shared" si="186"/>
        <v>#N/A</v>
      </c>
      <c r="AH395" s="202" t="e">
        <f t="shared" si="186"/>
        <v>#N/A</v>
      </c>
      <c r="AI395" s="202" t="e">
        <f t="shared" si="186"/>
        <v>#N/A</v>
      </c>
      <c r="AJ395" s="202" t="e">
        <f t="shared" si="186"/>
        <v>#N/A</v>
      </c>
      <c r="AK395" s="202" t="e">
        <f t="shared" si="186"/>
        <v>#N/A</v>
      </c>
      <c r="AL395" s="202" t="e">
        <f t="shared" si="186"/>
        <v>#N/A</v>
      </c>
      <c r="AM395" s="202" t="e">
        <f t="shared" si="186"/>
        <v>#N/A</v>
      </c>
      <c r="AN395" s="202" t="e">
        <f t="shared" si="186"/>
        <v>#N/A</v>
      </c>
      <c r="AO395" s="202" t="e">
        <f t="shared" si="186"/>
        <v>#N/A</v>
      </c>
      <c r="AP395" s="202" t="e">
        <f t="shared" si="186"/>
        <v>#N/A</v>
      </c>
    </row>
    <row r="396" spans="1:42" x14ac:dyDescent="0.2">
      <c r="A396" s="34" t="str">
        <f t="shared" si="182"/>
        <v>39-yr SL</v>
      </c>
      <c r="B396" s="250">
        <f t="array" ref="B396">SUM(IF(ISNUMBER(C396:AP396),C396:AP396))</f>
        <v>0</v>
      </c>
      <c r="C396" s="202" t="e">
        <f>C389/100*$Q$357</f>
        <v>#N/A</v>
      </c>
      <c r="D396" s="202" t="e">
        <f t="shared" ref="D396:AP396" si="187">D389/100*$Q$357</f>
        <v>#N/A</v>
      </c>
      <c r="E396" s="202" t="e">
        <f t="shared" si="187"/>
        <v>#N/A</v>
      </c>
      <c r="F396" s="202" t="e">
        <f t="shared" si="187"/>
        <v>#N/A</v>
      </c>
      <c r="G396" s="202" t="e">
        <f t="shared" si="187"/>
        <v>#N/A</v>
      </c>
      <c r="H396" s="202" t="e">
        <f t="shared" si="187"/>
        <v>#N/A</v>
      </c>
      <c r="I396" s="202" t="e">
        <f t="shared" si="187"/>
        <v>#N/A</v>
      </c>
      <c r="J396" s="202" t="e">
        <f t="shared" si="187"/>
        <v>#N/A</v>
      </c>
      <c r="K396" s="202" t="e">
        <f t="shared" si="187"/>
        <v>#N/A</v>
      </c>
      <c r="L396" s="202" t="e">
        <f t="shared" si="187"/>
        <v>#N/A</v>
      </c>
      <c r="M396" s="202" t="e">
        <f t="shared" si="187"/>
        <v>#N/A</v>
      </c>
      <c r="N396" s="202" t="e">
        <f t="shared" si="187"/>
        <v>#N/A</v>
      </c>
      <c r="O396" s="202" t="e">
        <f t="shared" si="187"/>
        <v>#N/A</v>
      </c>
      <c r="P396" s="202" t="e">
        <f t="shared" si="187"/>
        <v>#N/A</v>
      </c>
      <c r="Q396" s="202" t="e">
        <f t="shared" si="187"/>
        <v>#N/A</v>
      </c>
      <c r="R396" s="202" t="e">
        <f t="shared" si="187"/>
        <v>#N/A</v>
      </c>
      <c r="S396" s="202" t="e">
        <f t="shared" si="187"/>
        <v>#N/A</v>
      </c>
      <c r="T396" s="202" t="e">
        <f t="shared" si="187"/>
        <v>#N/A</v>
      </c>
      <c r="U396" s="202" t="e">
        <f t="shared" si="187"/>
        <v>#N/A</v>
      </c>
      <c r="V396" s="202" t="e">
        <f t="shared" si="187"/>
        <v>#N/A</v>
      </c>
      <c r="W396" s="202" t="e">
        <f t="shared" si="187"/>
        <v>#N/A</v>
      </c>
      <c r="X396" s="202" t="e">
        <f t="shared" si="187"/>
        <v>#N/A</v>
      </c>
      <c r="Y396" s="202" t="e">
        <f t="shared" si="187"/>
        <v>#N/A</v>
      </c>
      <c r="Z396" s="202" t="e">
        <f t="shared" si="187"/>
        <v>#N/A</v>
      </c>
      <c r="AA396" s="202" t="e">
        <f t="shared" si="187"/>
        <v>#N/A</v>
      </c>
      <c r="AB396" s="202" t="e">
        <f t="shared" si="187"/>
        <v>#N/A</v>
      </c>
      <c r="AC396" s="202" t="e">
        <f t="shared" si="187"/>
        <v>#N/A</v>
      </c>
      <c r="AD396" s="202" t="e">
        <f t="shared" si="187"/>
        <v>#N/A</v>
      </c>
      <c r="AE396" s="202" t="e">
        <f t="shared" si="187"/>
        <v>#N/A</v>
      </c>
      <c r="AF396" s="202" t="e">
        <f t="shared" si="187"/>
        <v>#N/A</v>
      </c>
      <c r="AG396" s="202" t="e">
        <f t="shared" si="187"/>
        <v>#N/A</v>
      </c>
      <c r="AH396" s="202" t="e">
        <f t="shared" si="187"/>
        <v>#N/A</v>
      </c>
      <c r="AI396" s="202" t="e">
        <f t="shared" si="187"/>
        <v>#N/A</v>
      </c>
      <c r="AJ396" s="202" t="e">
        <f t="shared" si="187"/>
        <v>#N/A</v>
      </c>
      <c r="AK396" s="202" t="e">
        <f t="shared" si="187"/>
        <v>#N/A</v>
      </c>
      <c r="AL396" s="202" t="e">
        <f t="shared" si="187"/>
        <v>#N/A</v>
      </c>
      <c r="AM396" s="202" t="e">
        <f t="shared" si="187"/>
        <v>#N/A</v>
      </c>
      <c r="AN396" s="202" t="e">
        <f t="shared" si="187"/>
        <v>#N/A</v>
      </c>
      <c r="AO396" s="202" t="e">
        <f t="shared" si="187"/>
        <v>#N/A</v>
      </c>
      <c r="AP396" s="202" t="e">
        <f t="shared" si="187"/>
        <v>#N/A</v>
      </c>
    </row>
    <row r="397" spans="1:42" x14ac:dyDescent="0.2">
      <c r="A397" s="34" t="s">
        <v>122</v>
      </c>
      <c r="B397" s="250">
        <f t="array" ref="B397">SUM(IF(ISNUMBER(C397:AP397),C397:AP397))</f>
        <v>0</v>
      </c>
      <c r="C397" s="208">
        <f>P358</f>
        <v>0</v>
      </c>
      <c r="D397" s="208">
        <v>0</v>
      </c>
      <c r="E397" s="208">
        <v>0</v>
      </c>
      <c r="F397" s="208">
        <v>0</v>
      </c>
      <c r="G397" s="208">
        <v>0</v>
      </c>
      <c r="H397" s="208">
        <v>0</v>
      </c>
      <c r="I397" s="208">
        <v>0</v>
      </c>
      <c r="J397" s="208">
        <v>0</v>
      </c>
      <c r="K397" s="208">
        <v>0</v>
      </c>
      <c r="L397" s="208">
        <v>0</v>
      </c>
      <c r="M397" s="208">
        <v>0</v>
      </c>
      <c r="N397" s="208">
        <v>0</v>
      </c>
      <c r="O397" s="208">
        <v>0</v>
      </c>
      <c r="P397" s="208">
        <v>0</v>
      </c>
      <c r="Q397" s="208">
        <v>0</v>
      </c>
      <c r="R397" s="208">
        <v>0</v>
      </c>
      <c r="S397" s="208">
        <v>0</v>
      </c>
      <c r="T397" s="208">
        <v>0</v>
      </c>
      <c r="U397" s="208">
        <v>0</v>
      </c>
      <c r="V397" s="208">
        <v>0</v>
      </c>
      <c r="W397" s="208">
        <v>0</v>
      </c>
      <c r="X397" s="208">
        <v>0</v>
      </c>
      <c r="Y397" s="208">
        <v>0</v>
      </c>
      <c r="Z397" s="208">
        <v>0</v>
      </c>
      <c r="AA397" s="208">
        <v>0</v>
      </c>
      <c r="AB397" s="208">
        <v>0</v>
      </c>
      <c r="AC397" s="208">
        <v>0</v>
      </c>
      <c r="AD397" s="208">
        <v>0</v>
      </c>
      <c r="AE397" s="208">
        <v>0</v>
      </c>
      <c r="AF397" s="208">
        <v>0</v>
      </c>
      <c r="AG397" s="208">
        <v>0</v>
      </c>
      <c r="AH397" s="208">
        <v>0</v>
      </c>
      <c r="AI397" s="208">
        <v>0</v>
      </c>
      <c r="AJ397" s="208">
        <v>0</v>
      </c>
      <c r="AK397" s="208">
        <v>0</v>
      </c>
      <c r="AL397" s="208">
        <v>0</v>
      </c>
      <c r="AM397" s="208">
        <v>0</v>
      </c>
      <c r="AN397" s="208">
        <v>0</v>
      </c>
      <c r="AO397" s="208">
        <v>0</v>
      </c>
      <c r="AP397" s="208">
        <v>0</v>
      </c>
    </row>
    <row r="398" spans="1:42" x14ac:dyDescent="0.2">
      <c r="A398" s="33"/>
      <c r="B398" s="251">
        <f t="array" ref="B398">SUM(IF(ISNUMBER(C398:AP398),C398:AP398))</f>
        <v>0</v>
      </c>
      <c r="C398" s="202" t="e">
        <f>SUM(C391:C397)</f>
        <v>#N/A</v>
      </c>
      <c r="D398" s="202" t="e">
        <f t="shared" ref="D398:AP398" si="188">SUM(D391:D397)</f>
        <v>#N/A</v>
      </c>
      <c r="E398" s="202" t="e">
        <f t="shared" si="188"/>
        <v>#N/A</v>
      </c>
      <c r="F398" s="202" t="e">
        <f t="shared" si="188"/>
        <v>#N/A</v>
      </c>
      <c r="G398" s="202" t="e">
        <f t="shared" si="188"/>
        <v>#N/A</v>
      </c>
      <c r="H398" s="202" t="e">
        <f t="shared" si="188"/>
        <v>#N/A</v>
      </c>
      <c r="I398" s="202" t="e">
        <f t="shared" si="188"/>
        <v>#N/A</v>
      </c>
      <c r="J398" s="202" t="e">
        <f t="shared" si="188"/>
        <v>#N/A</v>
      </c>
      <c r="K398" s="202" t="e">
        <f t="shared" si="188"/>
        <v>#N/A</v>
      </c>
      <c r="L398" s="202" t="e">
        <f t="shared" si="188"/>
        <v>#N/A</v>
      </c>
      <c r="M398" s="202" t="e">
        <f t="shared" si="188"/>
        <v>#N/A</v>
      </c>
      <c r="N398" s="202" t="e">
        <f t="shared" si="188"/>
        <v>#N/A</v>
      </c>
      <c r="O398" s="202" t="e">
        <f t="shared" si="188"/>
        <v>#N/A</v>
      </c>
      <c r="P398" s="202" t="e">
        <f t="shared" si="188"/>
        <v>#N/A</v>
      </c>
      <c r="Q398" s="202" t="e">
        <f t="shared" si="188"/>
        <v>#N/A</v>
      </c>
      <c r="R398" s="202" t="e">
        <f t="shared" si="188"/>
        <v>#N/A</v>
      </c>
      <c r="S398" s="202" t="e">
        <f t="shared" si="188"/>
        <v>#N/A</v>
      </c>
      <c r="T398" s="202" t="e">
        <f t="shared" si="188"/>
        <v>#N/A</v>
      </c>
      <c r="U398" s="202" t="e">
        <f t="shared" si="188"/>
        <v>#N/A</v>
      </c>
      <c r="V398" s="202" t="e">
        <f t="shared" si="188"/>
        <v>#N/A</v>
      </c>
      <c r="W398" s="202" t="e">
        <f t="shared" si="188"/>
        <v>#N/A</v>
      </c>
      <c r="X398" s="202" t="e">
        <f t="shared" si="188"/>
        <v>#N/A</v>
      </c>
      <c r="Y398" s="202" t="e">
        <f t="shared" si="188"/>
        <v>#N/A</v>
      </c>
      <c r="Z398" s="202" t="e">
        <f t="shared" si="188"/>
        <v>#N/A</v>
      </c>
      <c r="AA398" s="202" t="e">
        <f t="shared" si="188"/>
        <v>#N/A</v>
      </c>
      <c r="AB398" s="202" t="e">
        <f t="shared" si="188"/>
        <v>#N/A</v>
      </c>
      <c r="AC398" s="202" t="e">
        <f t="shared" si="188"/>
        <v>#N/A</v>
      </c>
      <c r="AD398" s="202" t="e">
        <f t="shared" si="188"/>
        <v>#N/A</v>
      </c>
      <c r="AE398" s="202" t="e">
        <f t="shared" si="188"/>
        <v>#N/A</v>
      </c>
      <c r="AF398" s="202" t="e">
        <f t="shared" si="188"/>
        <v>#N/A</v>
      </c>
      <c r="AG398" s="202" t="e">
        <f t="shared" si="188"/>
        <v>#N/A</v>
      </c>
      <c r="AH398" s="202" t="e">
        <f t="shared" si="188"/>
        <v>#N/A</v>
      </c>
      <c r="AI398" s="202" t="e">
        <f t="shared" si="188"/>
        <v>#N/A</v>
      </c>
      <c r="AJ398" s="202" t="e">
        <f t="shared" si="188"/>
        <v>#N/A</v>
      </c>
      <c r="AK398" s="202" t="e">
        <f t="shared" si="188"/>
        <v>#N/A</v>
      </c>
      <c r="AL398" s="202" t="e">
        <f t="shared" si="188"/>
        <v>#N/A</v>
      </c>
      <c r="AM398" s="202" t="e">
        <f t="shared" si="188"/>
        <v>#N/A</v>
      </c>
      <c r="AN398" s="202" t="e">
        <f t="shared" si="188"/>
        <v>#N/A</v>
      </c>
      <c r="AO398" s="202" t="e">
        <f t="shared" si="188"/>
        <v>#N/A</v>
      </c>
      <c r="AP398" s="202" t="e">
        <f t="shared" si="188"/>
        <v>#N/A</v>
      </c>
    </row>
    <row r="399" spans="1:42" x14ac:dyDescent="0.2">
      <c r="A399" s="33"/>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99</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101</v>
      </c>
      <c r="B401" s="38" t="str">
        <f>equip_reserve_depr_fed</f>
        <v>5-yr MACRS</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33" t="s">
        <v>102</v>
      </c>
      <c r="B402" s="246">
        <f t="shared" ref="B402:AP402" si="189">B2</f>
        <v>0</v>
      </c>
      <c r="C402" s="246" t="str">
        <f t="shared" si="189"/>
        <v/>
      </c>
      <c r="D402" s="246" t="str">
        <f t="shared" si="189"/>
        <v/>
      </c>
      <c r="E402" s="246" t="str">
        <f t="shared" si="189"/>
        <v/>
      </c>
      <c r="F402" s="246" t="str">
        <f t="shared" si="189"/>
        <v/>
      </c>
      <c r="G402" s="246" t="str">
        <f t="shared" si="189"/>
        <v/>
      </c>
      <c r="H402" s="246" t="str">
        <f t="shared" si="189"/>
        <v/>
      </c>
      <c r="I402" s="246" t="str">
        <f t="shared" si="189"/>
        <v/>
      </c>
      <c r="J402" s="246" t="str">
        <f t="shared" si="189"/>
        <v/>
      </c>
      <c r="K402" s="246" t="str">
        <f t="shared" si="189"/>
        <v/>
      </c>
      <c r="L402" s="246" t="str">
        <f t="shared" si="189"/>
        <v/>
      </c>
      <c r="M402" s="246" t="str">
        <f t="shared" si="189"/>
        <v/>
      </c>
      <c r="N402" s="246" t="str">
        <f t="shared" si="189"/>
        <v/>
      </c>
      <c r="O402" s="246" t="str">
        <f t="shared" si="189"/>
        <v/>
      </c>
      <c r="P402" s="246" t="str">
        <f t="shared" si="189"/>
        <v/>
      </c>
      <c r="Q402" s="246" t="str">
        <f t="shared" si="189"/>
        <v/>
      </c>
      <c r="R402" s="246" t="str">
        <f t="shared" si="189"/>
        <v/>
      </c>
      <c r="S402" s="246" t="str">
        <f t="shared" si="189"/>
        <v/>
      </c>
      <c r="T402" s="246" t="str">
        <f t="shared" si="189"/>
        <v/>
      </c>
      <c r="U402" s="246" t="str">
        <f t="shared" si="189"/>
        <v/>
      </c>
      <c r="V402" s="246" t="str">
        <f t="shared" si="189"/>
        <v/>
      </c>
      <c r="W402" s="246" t="str">
        <f t="shared" si="189"/>
        <v/>
      </c>
      <c r="X402" s="246" t="str">
        <f t="shared" si="189"/>
        <v/>
      </c>
      <c r="Y402" s="246" t="str">
        <f t="shared" si="189"/>
        <v/>
      </c>
      <c r="Z402" s="246" t="str">
        <f t="shared" si="189"/>
        <v/>
      </c>
      <c r="AA402" s="246" t="str">
        <f t="shared" si="189"/>
        <v/>
      </c>
      <c r="AB402" s="246" t="str">
        <f t="shared" si="189"/>
        <v/>
      </c>
      <c r="AC402" s="246" t="str">
        <f t="shared" si="189"/>
        <v/>
      </c>
      <c r="AD402" s="246" t="str">
        <f t="shared" si="189"/>
        <v/>
      </c>
      <c r="AE402" s="246" t="str">
        <f t="shared" si="189"/>
        <v/>
      </c>
      <c r="AF402" s="246" t="str">
        <f t="shared" si="189"/>
        <v/>
      </c>
      <c r="AG402" s="246" t="str">
        <f t="shared" si="189"/>
        <v/>
      </c>
      <c r="AH402" s="246" t="str">
        <f t="shared" si="189"/>
        <v/>
      </c>
      <c r="AI402" s="246" t="str">
        <f t="shared" si="189"/>
        <v/>
      </c>
      <c r="AJ402" s="246" t="str">
        <f t="shared" si="189"/>
        <v/>
      </c>
      <c r="AK402" s="246" t="str">
        <f t="shared" si="189"/>
        <v/>
      </c>
      <c r="AL402" s="246" t="str">
        <f t="shared" si="189"/>
        <v/>
      </c>
      <c r="AM402" s="246" t="str">
        <f t="shared" si="189"/>
        <v/>
      </c>
      <c r="AN402" s="246" t="str">
        <f t="shared" si="189"/>
        <v/>
      </c>
      <c r="AO402" s="246" t="str">
        <f t="shared" si="189"/>
        <v/>
      </c>
      <c r="AP402" s="246" t="str">
        <f t="shared" si="189"/>
        <v/>
      </c>
    </row>
    <row r="403" spans="1:42" x14ac:dyDescent="0.2">
      <c r="A403" s="33" t="s">
        <v>103</v>
      </c>
      <c r="B403" s="245">
        <v>0</v>
      </c>
      <c r="C403" s="238" t="e">
        <f t="shared" ref="C403:AP403" si="190">IF($B$401=$A384,C384,0)+IF($B$401=$A385,C385,0)+IF($B$401=$A386,C386,0)+IF($B$401=$A387,C387,0)+IF($B$401=$A388,C388,0)+IF($B$401=$A389,C389,0)</f>
        <v>#N/A</v>
      </c>
      <c r="D403" s="238" t="e">
        <f t="shared" si="190"/>
        <v>#N/A</v>
      </c>
      <c r="E403" s="238" t="e">
        <f t="shared" si="190"/>
        <v>#N/A</v>
      </c>
      <c r="F403" s="238" t="e">
        <f t="shared" si="190"/>
        <v>#N/A</v>
      </c>
      <c r="G403" s="238" t="e">
        <f t="shared" si="190"/>
        <v>#N/A</v>
      </c>
      <c r="H403" s="238" t="e">
        <f t="shared" si="190"/>
        <v>#N/A</v>
      </c>
      <c r="I403" s="238" t="e">
        <f t="shared" si="190"/>
        <v>#N/A</v>
      </c>
      <c r="J403" s="238" t="e">
        <f t="shared" si="190"/>
        <v>#N/A</v>
      </c>
      <c r="K403" s="238" t="e">
        <f t="shared" si="190"/>
        <v>#N/A</v>
      </c>
      <c r="L403" s="238" t="e">
        <f t="shared" si="190"/>
        <v>#N/A</v>
      </c>
      <c r="M403" s="238" t="e">
        <f t="shared" si="190"/>
        <v>#N/A</v>
      </c>
      <c r="N403" s="238" t="e">
        <f t="shared" si="190"/>
        <v>#N/A</v>
      </c>
      <c r="O403" s="238" t="e">
        <f t="shared" si="190"/>
        <v>#N/A</v>
      </c>
      <c r="P403" s="238" t="e">
        <f t="shared" si="190"/>
        <v>#N/A</v>
      </c>
      <c r="Q403" s="238" t="e">
        <f t="shared" si="190"/>
        <v>#N/A</v>
      </c>
      <c r="R403" s="238" t="e">
        <f t="shared" si="190"/>
        <v>#N/A</v>
      </c>
      <c r="S403" s="238" t="e">
        <f t="shared" si="190"/>
        <v>#N/A</v>
      </c>
      <c r="T403" s="238" t="e">
        <f t="shared" si="190"/>
        <v>#N/A</v>
      </c>
      <c r="U403" s="238" t="e">
        <f t="shared" si="190"/>
        <v>#N/A</v>
      </c>
      <c r="V403" s="238" t="e">
        <f t="shared" si="190"/>
        <v>#N/A</v>
      </c>
      <c r="W403" s="238" t="e">
        <f t="shared" si="190"/>
        <v>#N/A</v>
      </c>
      <c r="X403" s="238" t="e">
        <f t="shared" si="190"/>
        <v>#N/A</v>
      </c>
      <c r="Y403" s="238" t="e">
        <f t="shared" si="190"/>
        <v>#N/A</v>
      </c>
      <c r="Z403" s="238" t="e">
        <f t="shared" si="190"/>
        <v>#N/A</v>
      </c>
      <c r="AA403" s="238" t="e">
        <f t="shared" si="190"/>
        <v>#N/A</v>
      </c>
      <c r="AB403" s="238" t="e">
        <f t="shared" si="190"/>
        <v>#N/A</v>
      </c>
      <c r="AC403" s="238" t="e">
        <f t="shared" si="190"/>
        <v>#N/A</v>
      </c>
      <c r="AD403" s="238" t="e">
        <f t="shared" si="190"/>
        <v>#N/A</v>
      </c>
      <c r="AE403" s="238" t="e">
        <f t="shared" si="190"/>
        <v>#N/A</v>
      </c>
      <c r="AF403" s="238" t="e">
        <f t="shared" si="190"/>
        <v>#N/A</v>
      </c>
      <c r="AG403" s="238" t="e">
        <f t="shared" si="190"/>
        <v>#N/A</v>
      </c>
      <c r="AH403" s="238" t="e">
        <f t="shared" si="190"/>
        <v>#N/A</v>
      </c>
      <c r="AI403" s="238" t="e">
        <f t="shared" si="190"/>
        <v>#N/A</v>
      </c>
      <c r="AJ403" s="238" t="e">
        <f t="shared" si="190"/>
        <v>#N/A</v>
      </c>
      <c r="AK403" s="238" t="e">
        <f t="shared" si="190"/>
        <v>#N/A</v>
      </c>
      <c r="AL403" s="238" t="e">
        <f t="shared" si="190"/>
        <v>#N/A</v>
      </c>
      <c r="AM403" s="238" t="e">
        <f t="shared" si="190"/>
        <v>#N/A</v>
      </c>
      <c r="AN403" s="238" t="e">
        <f t="shared" si="190"/>
        <v>#N/A</v>
      </c>
      <c r="AO403" s="238" t="e">
        <f t="shared" si="190"/>
        <v>#N/A</v>
      </c>
      <c r="AP403" s="238" t="e">
        <f t="shared" si="190"/>
        <v>#N/A</v>
      </c>
    </row>
    <row r="404" spans="1:42" x14ac:dyDescent="0.2">
      <c r="A404" s="31"/>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row>
    <row r="405" spans="1:42" x14ac:dyDescent="0.2">
      <c r="A405" s="31" t="s">
        <v>133</v>
      </c>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row>
    <row r="406" spans="1:42" x14ac:dyDescent="0.2">
      <c r="A406" s="33" t="s">
        <v>100</v>
      </c>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row>
    <row r="407" spans="1:42" x14ac:dyDescent="0.2">
      <c r="A407" s="17">
        <v>1</v>
      </c>
      <c r="C407" s="227">
        <f t="shared" ref="C407:AP407" si="191">C274</f>
        <v>0</v>
      </c>
      <c r="D407" s="227">
        <f t="shared" si="191"/>
        <v>0</v>
      </c>
      <c r="E407" s="227">
        <f t="shared" si="191"/>
        <v>0</v>
      </c>
      <c r="F407" s="227">
        <f t="shared" si="191"/>
        <v>0</v>
      </c>
      <c r="G407" s="227">
        <f t="shared" si="191"/>
        <v>0</v>
      </c>
      <c r="H407" s="227">
        <f t="shared" si="191"/>
        <v>0</v>
      </c>
      <c r="I407" s="227">
        <f t="shared" si="191"/>
        <v>0</v>
      </c>
      <c r="J407" s="227">
        <f t="shared" si="191"/>
        <v>0</v>
      </c>
      <c r="K407" s="227">
        <f t="shared" si="191"/>
        <v>0</v>
      </c>
      <c r="L407" s="227">
        <f t="shared" si="191"/>
        <v>0</v>
      </c>
      <c r="M407" s="227">
        <f t="shared" si="191"/>
        <v>0</v>
      </c>
      <c r="N407" s="227">
        <f t="shared" si="191"/>
        <v>0</v>
      </c>
      <c r="O407" s="227">
        <f t="shared" si="191"/>
        <v>0</v>
      </c>
      <c r="P407" s="227">
        <f t="shared" si="191"/>
        <v>0</v>
      </c>
      <c r="Q407" s="227">
        <f t="shared" si="191"/>
        <v>0</v>
      </c>
      <c r="R407" s="227">
        <f t="shared" si="191"/>
        <v>0</v>
      </c>
      <c r="S407" s="227">
        <f t="shared" si="191"/>
        <v>0</v>
      </c>
      <c r="T407" s="227">
        <f t="shared" si="191"/>
        <v>0</v>
      </c>
      <c r="U407" s="227">
        <f t="shared" si="191"/>
        <v>0</v>
      </c>
      <c r="V407" s="227">
        <f t="shared" si="191"/>
        <v>0</v>
      </c>
      <c r="W407" s="227">
        <f t="shared" si="191"/>
        <v>0</v>
      </c>
      <c r="X407" s="227">
        <f t="shared" si="191"/>
        <v>0</v>
      </c>
      <c r="Y407" s="227">
        <f t="shared" si="191"/>
        <v>0</v>
      </c>
      <c r="Z407" s="227">
        <f t="shared" si="191"/>
        <v>0</v>
      </c>
      <c r="AA407" s="227">
        <f t="shared" si="191"/>
        <v>0</v>
      </c>
      <c r="AB407" s="227">
        <f t="shared" si="191"/>
        <v>0</v>
      </c>
      <c r="AC407" s="227">
        <f t="shared" si="191"/>
        <v>0</v>
      </c>
      <c r="AD407" s="227">
        <f t="shared" si="191"/>
        <v>0</v>
      </c>
      <c r="AE407" s="227">
        <f t="shared" si="191"/>
        <v>0</v>
      </c>
      <c r="AF407" s="227">
        <f t="shared" si="191"/>
        <v>0</v>
      </c>
      <c r="AG407" s="227">
        <f t="shared" si="191"/>
        <v>0</v>
      </c>
      <c r="AH407" s="227">
        <f t="shared" si="191"/>
        <v>0</v>
      </c>
      <c r="AI407" s="227">
        <f t="shared" si="191"/>
        <v>0</v>
      </c>
      <c r="AJ407" s="227">
        <f t="shared" si="191"/>
        <v>0</v>
      </c>
      <c r="AK407" s="227">
        <f t="shared" si="191"/>
        <v>0</v>
      </c>
      <c r="AL407" s="227">
        <f t="shared" si="191"/>
        <v>0</v>
      </c>
      <c r="AM407" s="227">
        <f t="shared" si="191"/>
        <v>0</v>
      </c>
      <c r="AN407" s="227">
        <f t="shared" si="191"/>
        <v>0</v>
      </c>
      <c r="AO407" s="227">
        <f t="shared" si="191"/>
        <v>0</v>
      </c>
      <c r="AP407" s="227">
        <f t="shared" si="191"/>
        <v>0</v>
      </c>
    </row>
    <row r="408" spans="1:42" x14ac:dyDescent="0.2">
      <c r="A408" s="17">
        <f>A407+1</f>
        <v>2</v>
      </c>
      <c r="C408" s="227">
        <f t="shared" ref="C408:AP408" si="192">C275</f>
        <v>0</v>
      </c>
      <c r="D408" s="227">
        <f t="shared" si="192"/>
        <v>0</v>
      </c>
      <c r="E408" s="227">
        <f t="shared" si="192"/>
        <v>0</v>
      </c>
      <c r="F408" s="227">
        <f t="shared" si="192"/>
        <v>0</v>
      </c>
      <c r="G408" s="227">
        <f t="shared" si="192"/>
        <v>0</v>
      </c>
      <c r="H408" s="227">
        <f t="shared" si="192"/>
        <v>0</v>
      </c>
      <c r="I408" s="227">
        <f t="shared" si="192"/>
        <v>0</v>
      </c>
      <c r="J408" s="227">
        <f t="shared" si="192"/>
        <v>0</v>
      </c>
      <c r="K408" s="227">
        <f t="shared" si="192"/>
        <v>0</v>
      </c>
      <c r="L408" s="227">
        <f t="shared" si="192"/>
        <v>0</v>
      </c>
      <c r="M408" s="227">
        <f t="shared" si="192"/>
        <v>0</v>
      </c>
      <c r="N408" s="227">
        <f t="shared" si="192"/>
        <v>0</v>
      </c>
      <c r="O408" s="227">
        <f t="shared" si="192"/>
        <v>0</v>
      </c>
      <c r="P408" s="227">
        <f t="shared" si="192"/>
        <v>0</v>
      </c>
      <c r="Q408" s="227">
        <f t="shared" si="192"/>
        <v>0</v>
      </c>
      <c r="R408" s="227">
        <f t="shared" si="192"/>
        <v>0</v>
      </c>
      <c r="S408" s="227">
        <f t="shared" si="192"/>
        <v>0</v>
      </c>
      <c r="T408" s="227">
        <f t="shared" si="192"/>
        <v>0</v>
      </c>
      <c r="U408" s="227">
        <f t="shared" si="192"/>
        <v>0</v>
      </c>
      <c r="V408" s="227">
        <f t="shared" si="192"/>
        <v>0</v>
      </c>
      <c r="W408" s="227">
        <f t="shared" si="192"/>
        <v>0</v>
      </c>
      <c r="X408" s="227">
        <f t="shared" si="192"/>
        <v>0</v>
      </c>
      <c r="Y408" s="227">
        <f t="shared" si="192"/>
        <v>0</v>
      </c>
      <c r="Z408" s="227">
        <f t="shared" si="192"/>
        <v>0</v>
      </c>
      <c r="AA408" s="227">
        <f t="shared" si="192"/>
        <v>0</v>
      </c>
      <c r="AB408" s="227">
        <f t="shared" si="192"/>
        <v>0</v>
      </c>
      <c r="AC408" s="227">
        <f t="shared" si="192"/>
        <v>0</v>
      </c>
      <c r="AD408" s="227">
        <f t="shared" si="192"/>
        <v>0</v>
      </c>
      <c r="AE408" s="227">
        <f t="shared" si="192"/>
        <v>0</v>
      </c>
      <c r="AF408" s="227">
        <f t="shared" si="192"/>
        <v>0</v>
      </c>
      <c r="AG408" s="227">
        <f t="shared" si="192"/>
        <v>0</v>
      </c>
      <c r="AH408" s="227">
        <f t="shared" si="192"/>
        <v>0</v>
      </c>
      <c r="AI408" s="227">
        <f t="shared" si="192"/>
        <v>0</v>
      </c>
      <c r="AJ408" s="227">
        <f t="shared" si="192"/>
        <v>0</v>
      </c>
      <c r="AK408" s="227">
        <f t="shared" si="192"/>
        <v>0</v>
      </c>
      <c r="AL408" s="227">
        <f t="shared" si="192"/>
        <v>0</v>
      </c>
      <c r="AM408" s="227">
        <f t="shared" si="192"/>
        <v>0</v>
      </c>
      <c r="AN408" s="227">
        <f t="shared" si="192"/>
        <v>0</v>
      </c>
      <c r="AO408" s="227">
        <f t="shared" si="192"/>
        <v>0</v>
      </c>
      <c r="AP408" s="227">
        <f t="shared" si="192"/>
        <v>0</v>
      </c>
    </row>
    <row r="409" spans="1:42" x14ac:dyDescent="0.2">
      <c r="A409" s="17">
        <f t="shared" ref="A409:A414" si="193">A408+1</f>
        <v>3</v>
      </c>
      <c r="C409" s="227">
        <f t="shared" ref="C409:AP409" si="194">C276</f>
        <v>0</v>
      </c>
      <c r="D409" s="227">
        <f t="shared" si="194"/>
        <v>0</v>
      </c>
      <c r="E409" s="227">
        <f t="shared" si="194"/>
        <v>0</v>
      </c>
      <c r="F409" s="227">
        <f t="shared" si="194"/>
        <v>0</v>
      </c>
      <c r="G409" s="227">
        <f t="shared" si="194"/>
        <v>0</v>
      </c>
      <c r="H409" s="227">
        <f t="shared" si="194"/>
        <v>0</v>
      </c>
      <c r="I409" s="227">
        <f t="shared" si="194"/>
        <v>0</v>
      </c>
      <c r="J409" s="227">
        <f t="shared" si="194"/>
        <v>0</v>
      </c>
      <c r="K409" s="227">
        <f t="shared" si="194"/>
        <v>0</v>
      </c>
      <c r="L409" s="227">
        <f t="shared" si="194"/>
        <v>0</v>
      </c>
      <c r="M409" s="227">
        <f t="shared" si="194"/>
        <v>0</v>
      </c>
      <c r="N409" s="227">
        <f t="shared" si="194"/>
        <v>0</v>
      </c>
      <c r="O409" s="227">
        <f t="shared" si="194"/>
        <v>0</v>
      </c>
      <c r="P409" s="227">
        <f t="shared" si="194"/>
        <v>0</v>
      </c>
      <c r="Q409" s="227">
        <f t="shared" si="194"/>
        <v>0</v>
      </c>
      <c r="R409" s="227">
        <f t="shared" si="194"/>
        <v>0</v>
      </c>
      <c r="S409" s="227">
        <f t="shared" si="194"/>
        <v>0</v>
      </c>
      <c r="T409" s="227">
        <f t="shared" si="194"/>
        <v>0</v>
      </c>
      <c r="U409" s="227">
        <f t="shared" si="194"/>
        <v>0</v>
      </c>
      <c r="V409" s="227">
        <f t="shared" si="194"/>
        <v>0</v>
      </c>
      <c r="W409" s="227">
        <f t="shared" si="194"/>
        <v>0</v>
      </c>
      <c r="X409" s="227">
        <f t="shared" si="194"/>
        <v>0</v>
      </c>
      <c r="Y409" s="227">
        <f t="shared" si="194"/>
        <v>0</v>
      </c>
      <c r="Z409" s="227">
        <f t="shared" si="194"/>
        <v>0</v>
      </c>
      <c r="AA409" s="227">
        <f t="shared" si="194"/>
        <v>0</v>
      </c>
      <c r="AB409" s="227">
        <f t="shared" si="194"/>
        <v>0</v>
      </c>
      <c r="AC409" s="227">
        <f t="shared" si="194"/>
        <v>0</v>
      </c>
      <c r="AD409" s="227">
        <f t="shared" si="194"/>
        <v>0</v>
      </c>
      <c r="AE409" s="227">
        <f t="shared" si="194"/>
        <v>0</v>
      </c>
      <c r="AF409" s="227">
        <f t="shared" si="194"/>
        <v>0</v>
      </c>
      <c r="AG409" s="227">
        <f t="shared" si="194"/>
        <v>0</v>
      </c>
      <c r="AH409" s="227">
        <f t="shared" si="194"/>
        <v>0</v>
      </c>
      <c r="AI409" s="227">
        <f t="shared" si="194"/>
        <v>0</v>
      </c>
      <c r="AJ409" s="227">
        <f t="shared" si="194"/>
        <v>0</v>
      </c>
      <c r="AK409" s="227">
        <f t="shared" si="194"/>
        <v>0</v>
      </c>
      <c r="AL409" s="227">
        <f t="shared" si="194"/>
        <v>0</v>
      </c>
      <c r="AM409" s="227">
        <f t="shared" si="194"/>
        <v>0</v>
      </c>
      <c r="AN409" s="227">
        <f t="shared" si="194"/>
        <v>0</v>
      </c>
      <c r="AO409" s="227">
        <f t="shared" si="194"/>
        <v>0</v>
      </c>
      <c r="AP409" s="227">
        <f t="shared" si="194"/>
        <v>0</v>
      </c>
    </row>
    <row r="410" spans="1:42" x14ac:dyDescent="0.2">
      <c r="A410" s="17">
        <f t="shared" si="193"/>
        <v>4</v>
      </c>
      <c r="C410" s="227">
        <f t="shared" ref="C410:AP410" si="195">C277</f>
        <v>0</v>
      </c>
      <c r="D410" s="227">
        <f t="shared" si="195"/>
        <v>0</v>
      </c>
      <c r="E410" s="227">
        <f t="shared" si="195"/>
        <v>0</v>
      </c>
      <c r="F410" s="227">
        <f t="shared" si="195"/>
        <v>0</v>
      </c>
      <c r="G410" s="227">
        <f t="shared" si="195"/>
        <v>0</v>
      </c>
      <c r="H410" s="227">
        <f t="shared" si="195"/>
        <v>0</v>
      </c>
      <c r="I410" s="227">
        <f t="shared" si="195"/>
        <v>0</v>
      </c>
      <c r="J410" s="227">
        <f t="shared" si="195"/>
        <v>0</v>
      </c>
      <c r="K410" s="227">
        <f t="shared" si="195"/>
        <v>0</v>
      </c>
      <c r="L410" s="227">
        <f t="shared" si="195"/>
        <v>0</v>
      </c>
      <c r="M410" s="227">
        <f t="shared" si="195"/>
        <v>0</v>
      </c>
      <c r="N410" s="227">
        <f t="shared" si="195"/>
        <v>0</v>
      </c>
      <c r="O410" s="227">
        <f t="shared" si="195"/>
        <v>0</v>
      </c>
      <c r="P410" s="227">
        <f t="shared" si="195"/>
        <v>0</v>
      </c>
      <c r="Q410" s="227">
        <f t="shared" si="195"/>
        <v>0</v>
      </c>
      <c r="R410" s="227">
        <f t="shared" si="195"/>
        <v>0</v>
      </c>
      <c r="S410" s="227">
        <f t="shared" si="195"/>
        <v>0</v>
      </c>
      <c r="T410" s="227">
        <f t="shared" si="195"/>
        <v>0</v>
      </c>
      <c r="U410" s="227">
        <f t="shared" si="195"/>
        <v>0</v>
      </c>
      <c r="V410" s="227">
        <f t="shared" si="195"/>
        <v>0</v>
      </c>
      <c r="W410" s="227">
        <f t="shared" si="195"/>
        <v>0</v>
      </c>
      <c r="X410" s="227">
        <f t="shared" si="195"/>
        <v>0</v>
      </c>
      <c r="Y410" s="227">
        <f t="shared" si="195"/>
        <v>0</v>
      </c>
      <c r="Z410" s="227">
        <f t="shared" si="195"/>
        <v>0</v>
      </c>
      <c r="AA410" s="227">
        <f t="shared" si="195"/>
        <v>0</v>
      </c>
      <c r="AB410" s="227">
        <f t="shared" si="195"/>
        <v>0</v>
      </c>
      <c r="AC410" s="227">
        <f t="shared" si="195"/>
        <v>0</v>
      </c>
      <c r="AD410" s="227">
        <f t="shared" si="195"/>
        <v>0</v>
      </c>
      <c r="AE410" s="227">
        <f t="shared" si="195"/>
        <v>0</v>
      </c>
      <c r="AF410" s="227">
        <f t="shared" si="195"/>
        <v>0</v>
      </c>
      <c r="AG410" s="227">
        <f t="shared" si="195"/>
        <v>0</v>
      </c>
      <c r="AH410" s="227">
        <f t="shared" si="195"/>
        <v>0</v>
      </c>
      <c r="AI410" s="227">
        <f t="shared" si="195"/>
        <v>0</v>
      </c>
      <c r="AJ410" s="227">
        <f t="shared" si="195"/>
        <v>0</v>
      </c>
      <c r="AK410" s="227">
        <f t="shared" si="195"/>
        <v>0</v>
      </c>
      <c r="AL410" s="227">
        <f t="shared" si="195"/>
        <v>0</v>
      </c>
      <c r="AM410" s="227">
        <f t="shared" si="195"/>
        <v>0</v>
      </c>
      <c r="AN410" s="227">
        <f t="shared" si="195"/>
        <v>0</v>
      </c>
      <c r="AO410" s="227">
        <f t="shared" si="195"/>
        <v>0</v>
      </c>
      <c r="AP410" s="227">
        <f t="shared" si="195"/>
        <v>0</v>
      </c>
    </row>
    <row r="411" spans="1:42" x14ac:dyDescent="0.2">
      <c r="A411" s="17">
        <f t="shared" si="193"/>
        <v>5</v>
      </c>
      <c r="C411" s="227">
        <f t="shared" ref="C411:AP411" si="196">C278</f>
        <v>0</v>
      </c>
      <c r="D411" s="227">
        <f t="shared" si="196"/>
        <v>0</v>
      </c>
      <c r="E411" s="227">
        <f t="shared" si="196"/>
        <v>0</v>
      </c>
      <c r="F411" s="227">
        <f t="shared" si="196"/>
        <v>0</v>
      </c>
      <c r="G411" s="227">
        <f t="shared" si="196"/>
        <v>0</v>
      </c>
      <c r="H411" s="227">
        <f t="shared" si="196"/>
        <v>0</v>
      </c>
      <c r="I411" s="227">
        <f t="shared" si="196"/>
        <v>0</v>
      </c>
      <c r="J411" s="227">
        <f t="shared" si="196"/>
        <v>0</v>
      </c>
      <c r="K411" s="227">
        <f t="shared" si="196"/>
        <v>0</v>
      </c>
      <c r="L411" s="227">
        <f t="shared" si="196"/>
        <v>0</v>
      </c>
      <c r="M411" s="227">
        <f t="shared" si="196"/>
        <v>0</v>
      </c>
      <c r="N411" s="227">
        <f t="shared" si="196"/>
        <v>0</v>
      </c>
      <c r="O411" s="227">
        <f t="shared" si="196"/>
        <v>0</v>
      </c>
      <c r="P411" s="227">
        <f t="shared" si="196"/>
        <v>0</v>
      </c>
      <c r="Q411" s="227">
        <f t="shared" si="196"/>
        <v>0</v>
      </c>
      <c r="R411" s="227">
        <f t="shared" si="196"/>
        <v>0</v>
      </c>
      <c r="S411" s="227">
        <f t="shared" si="196"/>
        <v>0</v>
      </c>
      <c r="T411" s="227">
        <f t="shared" si="196"/>
        <v>0</v>
      </c>
      <c r="U411" s="227">
        <f t="shared" si="196"/>
        <v>0</v>
      </c>
      <c r="V411" s="227">
        <f t="shared" si="196"/>
        <v>0</v>
      </c>
      <c r="W411" s="227">
        <f t="shared" si="196"/>
        <v>0</v>
      </c>
      <c r="X411" s="227">
        <f t="shared" si="196"/>
        <v>0</v>
      </c>
      <c r="Y411" s="227">
        <f t="shared" si="196"/>
        <v>0</v>
      </c>
      <c r="Z411" s="227">
        <f t="shared" si="196"/>
        <v>0</v>
      </c>
      <c r="AA411" s="227">
        <f t="shared" si="196"/>
        <v>0</v>
      </c>
      <c r="AB411" s="227">
        <f t="shared" si="196"/>
        <v>0</v>
      </c>
      <c r="AC411" s="227">
        <f t="shared" si="196"/>
        <v>0</v>
      </c>
      <c r="AD411" s="227">
        <f t="shared" si="196"/>
        <v>0</v>
      </c>
      <c r="AE411" s="227">
        <f t="shared" si="196"/>
        <v>0</v>
      </c>
      <c r="AF411" s="227">
        <f t="shared" si="196"/>
        <v>0</v>
      </c>
      <c r="AG411" s="227">
        <f t="shared" si="196"/>
        <v>0</v>
      </c>
      <c r="AH411" s="227">
        <f t="shared" si="196"/>
        <v>0</v>
      </c>
      <c r="AI411" s="227">
        <f t="shared" si="196"/>
        <v>0</v>
      </c>
      <c r="AJ411" s="227">
        <f t="shared" si="196"/>
        <v>0</v>
      </c>
      <c r="AK411" s="227">
        <f t="shared" si="196"/>
        <v>0</v>
      </c>
      <c r="AL411" s="227">
        <f t="shared" si="196"/>
        <v>0</v>
      </c>
      <c r="AM411" s="227">
        <f t="shared" si="196"/>
        <v>0</v>
      </c>
      <c r="AN411" s="227">
        <f t="shared" si="196"/>
        <v>0</v>
      </c>
      <c r="AO411" s="227">
        <f t="shared" si="196"/>
        <v>0</v>
      </c>
      <c r="AP411" s="227">
        <f t="shared" si="196"/>
        <v>0</v>
      </c>
    </row>
    <row r="412" spans="1:42" x14ac:dyDescent="0.2">
      <c r="A412" s="17">
        <f t="shared" si="193"/>
        <v>6</v>
      </c>
      <c r="C412" s="227">
        <f t="shared" ref="C412:AP412" si="197">C279</f>
        <v>0</v>
      </c>
      <c r="D412" s="227">
        <f t="shared" si="197"/>
        <v>0</v>
      </c>
      <c r="E412" s="227">
        <f t="shared" si="197"/>
        <v>0</v>
      </c>
      <c r="F412" s="227">
        <f t="shared" si="197"/>
        <v>0</v>
      </c>
      <c r="G412" s="227">
        <f t="shared" si="197"/>
        <v>0</v>
      </c>
      <c r="H412" s="227">
        <f t="shared" si="197"/>
        <v>0</v>
      </c>
      <c r="I412" s="227">
        <f t="shared" si="197"/>
        <v>0</v>
      </c>
      <c r="J412" s="227">
        <f t="shared" si="197"/>
        <v>0</v>
      </c>
      <c r="K412" s="227">
        <f t="shared" si="197"/>
        <v>0</v>
      </c>
      <c r="L412" s="227">
        <f t="shared" si="197"/>
        <v>0</v>
      </c>
      <c r="M412" s="227">
        <f t="shared" si="197"/>
        <v>0</v>
      </c>
      <c r="N412" s="227">
        <f t="shared" si="197"/>
        <v>0</v>
      </c>
      <c r="O412" s="227">
        <f t="shared" si="197"/>
        <v>0</v>
      </c>
      <c r="P412" s="227">
        <f t="shared" si="197"/>
        <v>0</v>
      </c>
      <c r="Q412" s="227">
        <f t="shared" si="197"/>
        <v>0</v>
      </c>
      <c r="R412" s="227">
        <f t="shared" si="197"/>
        <v>0</v>
      </c>
      <c r="S412" s="227">
        <f t="shared" si="197"/>
        <v>0</v>
      </c>
      <c r="T412" s="227">
        <f t="shared" si="197"/>
        <v>0</v>
      </c>
      <c r="U412" s="227">
        <f t="shared" si="197"/>
        <v>0</v>
      </c>
      <c r="V412" s="227">
        <f t="shared" si="197"/>
        <v>0</v>
      </c>
      <c r="W412" s="227">
        <f t="shared" si="197"/>
        <v>0</v>
      </c>
      <c r="X412" s="227">
        <f t="shared" si="197"/>
        <v>0</v>
      </c>
      <c r="Y412" s="227">
        <f t="shared" si="197"/>
        <v>0</v>
      </c>
      <c r="Z412" s="227">
        <f t="shared" si="197"/>
        <v>0</v>
      </c>
      <c r="AA412" s="227">
        <f t="shared" si="197"/>
        <v>0</v>
      </c>
      <c r="AB412" s="227">
        <f t="shared" si="197"/>
        <v>0</v>
      </c>
      <c r="AC412" s="227">
        <f t="shared" si="197"/>
        <v>0</v>
      </c>
      <c r="AD412" s="227">
        <f t="shared" si="197"/>
        <v>0</v>
      </c>
      <c r="AE412" s="227">
        <f t="shared" si="197"/>
        <v>0</v>
      </c>
      <c r="AF412" s="227">
        <f t="shared" si="197"/>
        <v>0</v>
      </c>
      <c r="AG412" s="227">
        <f t="shared" si="197"/>
        <v>0</v>
      </c>
      <c r="AH412" s="227">
        <f t="shared" si="197"/>
        <v>0</v>
      </c>
      <c r="AI412" s="227">
        <f t="shared" si="197"/>
        <v>0</v>
      </c>
      <c r="AJ412" s="227">
        <f t="shared" si="197"/>
        <v>0</v>
      </c>
      <c r="AK412" s="227">
        <f t="shared" si="197"/>
        <v>0</v>
      </c>
      <c r="AL412" s="227">
        <f t="shared" si="197"/>
        <v>0</v>
      </c>
      <c r="AM412" s="227">
        <f t="shared" si="197"/>
        <v>0</v>
      </c>
      <c r="AN412" s="227">
        <f t="shared" si="197"/>
        <v>0</v>
      </c>
      <c r="AO412" s="227">
        <f t="shared" si="197"/>
        <v>0</v>
      </c>
      <c r="AP412" s="227">
        <f t="shared" si="197"/>
        <v>0</v>
      </c>
    </row>
    <row r="413" spans="1:42" x14ac:dyDescent="0.2">
      <c r="A413" s="17">
        <f t="shared" si="193"/>
        <v>7</v>
      </c>
      <c r="C413" s="227">
        <f t="shared" ref="C413:AP413" si="198">C280</f>
        <v>0</v>
      </c>
      <c r="D413" s="227">
        <f t="shared" si="198"/>
        <v>0</v>
      </c>
      <c r="E413" s="227">
        <f t="shared" si="198"/>
        <v>0</v>
      </c>
      <c r="F413" s="227">
        <f t="shared" si="198"/>
        <v>0</v>
      </c>
      <c r="G413" s="227">
        <f t="shared" si="198"/>
        <v>0</v>
      </c>
      <c r="H413" s="227">
        <f t="shared" si="198"/>
        <v>0</v>
      </c>
      <c r="I413" s="227">
        <f t="shared" si="198"/>
        <v>0</v>
      </c>
      <c r="J413" s="227">
        <f t="shared" si="198"/>
        <v>0</v>
      </c>
      <c r="K413" s="227">
        <f t="shared" si="198"/>
        <v>0</v>
      </c>
      <c r="L413" s="227">
        <f t="shared" si="198"/>
        <v>0</v>
      </c>
      <c r="M413" s="227">
        <f t="shared" si="198"/>
        <v>0</v>
      </c>
      <c r="N413" s="227">
        <f t="shared" si="198"/>
        <v>0</v>
      </c>
      <c r="O413" s="227">
        <f t="shared" si="198"/>
        <v>0</v>
      </c>
      <c r="P413" s="227">
        <f t="shared" si="198"/>
        <v>0</v>
      </c>
      <c r="Q413" s="227">
        <f t="shared" si="198"/>
        <v>0</v>
      </c>
      <c r="R413" s="227">
        <f t="shared" si="198"/>
        <v>0</v>
      </c>
      <c r="S413" s="227">
        <f t="shared" si="198"/>
        <v>0</v>
      </c>
      <c r="T413" s="227">
        <f t="shared" si="198"/>
        <v>0</v>
      </c>
      <c r="U413" s="227">
        <f t="shared" si="198"/>
        <v>0</v>
      </c>
      <c r="V413" s="227">
        <f t="shared" si="198"/>
        <v>0</v>
      </c>
      <c r="W413" s="227">
        <f t="shared" si="198"/>
        <v>0</v>
      </c>
      <c r="X413" s="227">
        <f t="shared" si="198"/>
        <v>0</v>
      </c>
      <c r="Y413" s="227">
        <f t="shared" si="198"/>
        <v>0</v>
      </c>
      <c r="Z413" s="227">
        <f t="shared" si="198"/>
        <v>0</v>
      </c>
      <c r="AA413" s="227">
        <f t="shared" si="198"/>
        <v>0</v>
      </c>
      <c r="AB413" s="227">
        <f t="shared" si="198"/>
        <v>0</v>
      </c>
      <c r="AC413" s="227">
        <f t="shared" si="198"/>
        <v>0</v>
      </c>
      <c r="AD413" s="227">
        <f t="shared" si="198"/>
        <v>0</v>
      </c>
      <c r="AE413" s="227">
        <f t="shared" si="198"/>
        <v>0</v>
      </c>
      <c r="AF413" s="227">
        <f t="shared" si="198"/>
        <v>0</v>
      </c>
      <c r="AG413" s="227">
        <f t="shared" si="198"/>
        <v>0</v>
      </c>
      <c r="AH413" s="227">
        <f t="shared" si="198"/>
        <v>0</v>
      </c>
      <c r="AI413" s="227">
        <f t="shared" si="198"/>
        <v>0</v>
      </c>
      <c r="AJ413" s="227">
        <f t="shared" si="198"/>
        <v>0</v>
      </c>
      <c r="AK413" s="227">
        <f t="shared" si="198"/>
        <v>0</v>
      </c>
      <c r="AL413" s="227">
        <f t="shared" si="198"/>
        <v>0</v>
      </c>
      <c r="AM413" s="227">
        <f t="shared" si="198"/>
        <v>0</v>
      </c>
      <c r="AN413" s="227">
        <f t="shared" si="198"/>
        <v>0</v>
      </c>
      <c r="AO413" s="227">
        <f t="shared" si="198"/>
        <v>0</v>
      </c>
      <c r="AP413" s="227">
        <f t="shared" si="198"/>
        <v>0</v>
      </c>
    </row>
    <row r="414" spans="1:42" x14ac:dyDescent="0.2">
      <c r="A414" s="17">
        <f t="shared" si="193"/>
        <v>8</v>
      </c>
      <c r="C414" s="227">
        <f t="shared" ref="C414:AP414" si="199">C281</f>
        <v>0</v>
      </c>
      <c r="D414" s="227">
        <f t="shared" si="199"/>
        <v>0</v>
      </c>
      <c r="E414" s="227">
        <f t="shared" si="199"/>
        <v>0</v>
      </c>
      <c r="F414" s="227">
        <f t="shared" si="199"/>
        <v>0</v>
      </c>
      <c r="G414" s="227">
        <f t="shared" si="199"/>
        <v>0</v>
      </c>
      <c r="H414" s="227">
        <f t="shared" si="199"/>
        <v>0</v>
      </c>
      <c r="I414" s="227">
        <f t="shared" si="199"/>
        <v>0</v>
      </c>
      <c r="J414" s="227">
        <f t="shared" si="199"/>
        <v>0</v>
      </c>
      <c r="K414" s="227">
        <f t="shared" si="199"/>
        <v>0</v>
      </c>
      <c r="L414" s="227">
        <f t="shared" si="199"/>
        <v>0</v>
      </c>
      <c r="M414" s="227">
        <f t="shared" si="199"/>
        <v>0</v>
      </c>
      <c r="N414" s="227">
        <f t="shared" si="199"/>
        <v>0</v>
      </c>
      <c r="O414" s="227">
        <f t="shared" si="199"/>
        <v>0</v>
      </c>
      <c r="P414" s="227">
        <f t="shared" si="199"/>
        <v>0</v>
      </c>
      <c r="Q414" s="227">
        <f t="shared" si="199"/>
        <v>0</v>
      </c>
      <c r="R414" s="227">
        <f t="shared" si="199"/>
        <v>0</v>
      </c>
      <c r="S414" s="227">
        <f t="shared" si="199"/>
        <v>0</v>
      </c>
      <c r="T414" s="227">
        <f t="shared" si="199"/>
        <v>0</v>
      </c>
      <c r="U414" s="227">
        <f t="shared" si="199"/>
        <v>0</v>
      </c>
      <c r="V414" s="227">
        <f t="shared" si="199"/>
        <v>0</v>
      </c>
      <c r="W414" s="227">
        <f t="shared" si="199"/>
        <v>0</v>
      </c>
      <c r="X414" s="227">
        <f t="shared" si="199"/>
        <v>0</v>
      </c>
      <c r="Y414" s="227">
        <f t="shared" si="199"/>
        <v>0</v>
      </c>
      <c r="Z414" s="227">
        <f t="shared" si="199"/>
        <v>0</v>
      </c>
      <c r="AA414" s="227">
        <f t="shared" si="199"/>
        <v>0</v>
      </c>
      <c r="AB414" s="227">
        <f t="shared" si="199"/>
        <v>0</v>
      </c>
      <c r="AC414" s="227">
        <f t="shared" si="199"/>
        <v>0</v>
      </c>
      <c r="AD414" s="227">
        <f t="shared" si="199"/>
        <v>0</v>
      </c>
      <c r="AE414" s="227">
        <f t="shared" si="199"/>
        <v>0</v>
      </c>
      <c r="AF414" s="227">
        <f t="shared" si="199"/>
        <v>0</v>
      </c>
      <c r="AG414" s="227">
        <f t="shared" si="199"/>
        <v>0</v>
      </c>
      <c r="AH414" s="227">
        <f t="shared" si="199"/>
        <v>0</v>
      </c>
      <c r="AI414" s="227">
        <f t="shared" si="199"/>
        <v>0</v>
      </c>
      <c r="AJ414" s="227">
        <f t="shared" si="199"/>
        <v>0</v>
      </c>
      <c r="AK414" s="227">
        <f t="shared" si="199"/>
        <v>0</v>
      </c>
      <c r="AL414" s="227">
        <f t="shared" si="199"/>
        <v>0</v>
      </c>
      <c r="AM414" s="227">
        <f t="shared" si="199"/>
        <v>0</v>
      </c>
      <c r="AN414" s="227">
        <f t="shared" si="199"/>
        <v>0</v>
      </c>
      <c r="AO414" s="227">
        <f t="shared" si="199"/>
        <v>0</v>
      </c>
      <c r="AP414" s="227">
        <f t="shared" si="199"/>
        <v>0</v>
      </c>
    </row>
    <row r="415" spans="1:42" x14ac:dyDescent="0.2">
      <c r="A415" s="17">
        <f>A414+1</f>
        <v>9</v>
      </c>
      <c r="C415" s="227">
        <f t="shared" ref="C415:AP415" si="200">C282</f>
        <v>0</v>
      </c>
      <c r="D415" s="227">
        <f t="shared" si="200"/>
        <v>0</v>
      </c>
      <c r="E415" s="227">
        <f t="shared" si="200"/>
        <v>0</v>
      </c>
      <c r="F415" s="227">
        <f t="shared" si="200"/>
        <v>0</v>
      </c>
      <c r="G415" s="227">
        <f t="shared" si="200"/>
        <v>0</v>
      </c>
      <c r="H415" s="227">
        <f t="shared" si="200"/>
        <v>0</v>
      </c>
      <c r="I415" s="227">
        <f t="shared" si="200"/>
        <v>0</v>
      </c>
      <c r="J415" s="227">
        <f t="shared" si="200"/>
        <v>0</v>
      </c>
      <c r="K415" s="227">
        <f t="shared" si="200"/>
        <v>0</v>
      </c>
      <c r="L415" s="227">
        <f t="shared" si="200"/>
        <v>0</v>
      </c>
      <c r="M415" s="227">
        <f t="shared" si="200"/>
        <v>0</v>
      </c>
      <c r="N415" s="227">
        <f t="shared" si="200"/>
        <v>0</v>
      </c>
      <c r="O415" s="227">
        <f t="shared" si="200"/>
        <v>0</v>
      </c>
      <c r="P415" s="227">
        <f t="shared" si="200"/>
        <v>0</v>
      </c>
      <c r="Q415" s="227">
        <f t="shared" si="200"/>
        <v>0</v>
      </c>
      <c r="R415" s="227">
        <f t="shared" si="200"/>
        <v>0</v>
      </c>
      <c r="S415" s="227">
        <f t="shared" si="200"/>
        <v>0</v>
      </c>
      <c r="T415" s="227">
        <f t="shared" si="200"/>
        <v>0</v>
      </c>
      <c r="U415" s="227">
        <f t="shared" si="200"/>
        <v>0</v>
      </c>
      <c r="V415" s="227">
        <f t="shared" si="200"/>
        <v>0</v>
      </c>
      <c r="W415" s="227">
        <f t="shared" si="200"/>
        <v>0</v>
      </c>
      <c r="X415" s="227">
        <f t="shared" si="200"/>
        <v>0</v>
      </c>
      <c r="Y415" s="227">
        <f t="shared" si="200"/>
        <v>0</v>
      </c>
      <c r="Z415" s="227">
        <f t="shared" si="200"/>
        <v>0</v>
      </c>
      <c r="AA415" s="227">
        <f t="shared" si="200"/>
        <v>0</v>
      </c>
      <c r="AB415" s="227">
        <f t="shared" si="200"/>
        <v>0</v>
      </c>
      <c r="AC415" s="227">
        <f t="shared" si="200"/>
        <v>0</v>
      </c>
      <c r="AD415" s="227">
        <f t="shared" si="200"/>
        <v>0</v>
      </c>
      <c r="AE415" s="227">
        <f t="shared" si="200"/>
        <v>0</v>
      </c>
      <c r="AF415" s="227">
        <f t="shared" si="200"/>
        <v>0</v>
      </c>
      <c r="AG415" s="227">
        <f t="shared" si="200"/>
        <v>0</v>
      </c>
      <c r="AH415" s="227">
        <f t="shared" si="200"/>
        <v>0</v>
      </c>
      <c r="AI415" s="227">
        <f t="shared" si="200"/>
        <v>0</v>
      </c>
      <c r="AJ415" s="227">
        <f t="shared" si="200"/>
        <v>0</v>
      </c>
      <c r="AK415" s="227">
        <f t="shared" si="200"/>
        <v>0</v>
      </c>
      <c r="AL415" s="227">
        <f t="shared" si="200"/>
        <v>0</v>
      </c>
      <c r="AM415" s="227">
        <f t="shared" si="200"/>
        <v>0</v>
      </c>
      <c r="AN415" s="227">
        <f t="shared" si="200"/>
        <v>0</v>
      </c>
      <c r="AO415" s="227">
        <f t="shared" si="200"/>
        <v>0</v>
      </c>
      <c r="AP415" s="227">
        <f t="shared" si="200"/>
        <v>0</v>
      </c>
    </row>
    <row r="416" spans="1:42" x14ac:dyDescent="0.2">
      <c r="A416" s="17">
        <f t="shared" ref="A416" si="201">A415+1</f>
        <v>10</v>
      </c>
      <c r="C416" s="227">
        <f t="shared" ref="C416:AP416" si="202">C283</f>
        <v>0</v>
      </c>
      <c r="D416" s="227">
        <f t="shared" si="202"/>
        <v>0</v>
      </c>
      <c r="E416" s="227">
        <f t="shared" si="202"/>
        <v>0</v>
      </c>
      <c r="F416" s="227">
        <f t="shared" si="202"/>
        <v>0</v>
      </c>
      <c r="G416" s="227">
        <f t="shared" si="202"/>
        <v>0</v>
      </c>
      <c r="H416" s="227">
        <f t="shared" si="202"/>
        <v>0</v>
      </c>
      <c r="I416" s="227">
        <f t="shared" si="202"/>
        <v>0</v>
      </c>
      <c r="J416" s="227">
        <f t="shared" si="202"/>
        <v>0</v>
      </c>
      <c r="K416" s="227">
        <f t="shared" si="202"/>
        <v>0</v>
      </c>
      <c r="L416" s="227">
        <f t="shared" si="202"/>
        <v>0</v>
      </c>
      <c r="M416" s="227">
        <f t="shared" si="202"/>
        <v>0</v>
      </c>
      <c r="N416" s="227">
        <f t="shared" si="202"/>
        <v>0</v>
      </c>
      <c r="O416" s="227">
        <f t="shared" si="202"/>
        <v>0</v>
      </c>
      <c r="P416" s="227">
        <f t="shared" si="202"/>
        <v>0</v>
      </c>
      <c r="Q416" s="227">
        <f t="shared" si="202"/>
        <v>0</v>
      </c>
      <c r="R416" s="227">
        <f t="shared" si="202"/>
        <v>0</v>
      </c>
      <c r="S416" s="227">
        <f t="shared" si="202"/>
        <v>0</v>
      </c>
      <c r="T416" s="227">
        <f t="shared" si="202"/>
        <v>0</v>
      </c>
      <c r="U416" s="227">
        <f t="shared" si="202"/>
        <v>0</v>
      </c>
      <c r="V416" s="227">
        <f t="shared" si="202"/>
        <v>0</v>
      </c>
      <c r="W416" s="227">
        <f t="shared" si="202"/>
        <v>0</v>
      </c>
      <c r="X416" s="227">
        <f t="shared" si="202"/>
        <v>0</v>
      </c>
      <c r="Y416" s="227">
        <f t="shared" si="202"/>
        <v>0</v>
      </c>
      <c r="Z416" s="227">
        <f t="shared" si="202"/>
        <v>0</v>
      </c>
      <c r="AA416" s="227">
        <f t="shared" si="202"/>
        <v>0</v>
      </c>
      <c r="AB416" s="227">
        <f t="shared" si="202"/>
        <v>0</v>
      </c>
      <c r="AC416" s="227">
        <f t="shared" si="202"/>
        <v>0</v>
      </c>
      <c r="AD416" s="227">
        <f t="shared" si="202"/>
        <v>0</v>
      </c>
      <c r="AE416" s="227">
        <f t="shared" si="202"/>
        <v>0</v>
      </c>
      <c r="AF416" s="227">
        <f t="shared" si="202"/>
        <v>0</v>
      </c>
      <c r="AG416" s="227">
        <f t="shared" si="202"/>
        <v>0</v>
      </c>
      <c r="AH416" s="227">
        <f t="shared" si="202"/>
        <v>0</v>
      </c>
      <c r="AI416" s="227">
        <f t="shared" si="202"/>
        <v>0</v>
      </c>
      <c r="AJ416" s="227">
        <f t="shared" si="202"/>
        <v>0</v>
      </c>
      <c r="AK416" s="227">
        <f t="shared" si="202"/>
        <v>0</v>
      </c>
      <c r="AL416" s="227">
        <f t="shared" si="202"/>
        <v>0</v>
      </c>
      <c r="AM416" s="227">
        <f t="shared" si="202"/>
        <v>0</v>
      </c>
      <c r="AN416" s="227">
        <f t="shared" si="202"/>
        <v>0</v>
      </c>
      <c r="AO416" s="227">
        <f t="shared" si="202"/>
        <v>0</v>
      </c>
      <c r="AP416" s="227">
        <f t="shared" si="202"/>
        <v>0</v>
      </c>
    </row>
    <row r="417" spans="1:42" x14ac:dyDescent="0.2">
      <c r="A417" s="33"/>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row>
    <row r="418" spans="1:42" x14ac:dyDescent="0.2">
      <c r="A418" s="33" t="s">
        <v>104</v>
      </c>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row>
    <row r="419" spans="1:42" x14ac:dyDescent="0.2">
      <c r="A419" s="17">
        <v>1</v>
      </c>
      <c r="B419" s="247">
        <f t="shared" ref="B419:B428" si="203">SUM(C419:AP419)</f>
        <v>0</v>
      </c>
      <c r="C419" s="249">
        <f>LOOKUP(C407,$B$402:$AP$402,$B$403:$AP$403)*$B574/100</f>
        <v>0</v>
      </c>
      <c r="D419" s="249">
        <f t="shared" ref="D419:AP419" si="204">LOOKUP(D407,$B$402:$AP$402,$B$403:$AP$403)*$B574/100</f>
        <v>0</v>
      </c>
      <c r="E419" s="249">
        <f t="shared" si="204"/>
        <v>0</v>
      </c>
      <c r="F419" s="249">
        <f t="shared" si="204"/>
        <v>0</v>
      </c>
      <c r="G419" s="249">
        <f t="shared" si="204"/>
        <v>0</v>
      </c>
      <c r="H419" s="249">
        <f t="shared" si="204"/>
        <v>0</v>
      </c>
      <c r="I419" s="249">
        <f t="shared" si="204"/>
        <v>0</v>
      </c>
      <c r="J419" s="249">
        <f t="shared" si="204"/>
        <v>0</v>
      </c>
      <c r="K419" s="249">
        <f t="shared" si="204"/>
        <v>0</v>
      </c>
      <c r="L419" s="249">
        <f t="shared" si="204"/>
        <v>0</v>
      </c>
      <c r="M419" s="249">
        <f t="shared" si="204"/>
        <v>0</v>
      </c>
      <c r="N419" s="249">
        <f t="shared" si="204"/>
        <v>0</v>
      </c>
      <c r="O419" s="249">
        <f t="shared" si="204"/>
        <v>0</v>
      </c>
      <c r="P419" s="249">
        <f t="shared" si="204"/>
        <v>0</v>
      </c>
      <c r="Q419" s="249">
        <f t="shared" si="204"/>
        <v>0</v>
      </c>
      <c r="R419" s="249">
        <f t="shared" si="204"/>
        <v>0</v>
      </c>
      <c r="S419" s="249">
        <f t="shared" si="204"/>
        <v>0</v>
      </c>
      <c r="T419" s="249">
        <f t="shared" si="204"/>
        <v>0</v>
      </c>
      <c r="U419" s="249">
        <f t="shared" si="204"/>
        <v>0</v>
      </c>
      <c r="V419" s="249">
        <f t="shared" si="204"/>
        <v>0</v>
      </c>
      <c r="W419" s="249">
        <f t="shared" si="204"/>
        <v>0</v>
      </c>
      <c r="X419" s="249">
        <f t="shared" si="204"/>
        <v>0</v>
      </c>
      <c r="Y419" s="249">
        <f t="shared" si="204"/>
        <v>0</v>
      </c>
      <c r="Z419" s="249">
        <f t="shared" si="204"/>
        <v>0</v>
      </c>
      <c r="AA419" s="249">
        <f t="shared" si="204"/>
        <v>0</v>
      </c>
      <c r="AB419" s="249">
        <f t="shared" si="204"/>
        <v>0</v>
      </c>
      <c r="AC419" s="249">
        <f t="shared" si="204"/>
        <v>0</v>
      </c>
      <c r="AD419" s="249">
        <f t="shared" si="204"/>
        <v>0</v>
      </c>
      <c r="AE419" s="249">
        <f t="shared" si="204"/>
        <v>0</v>
      </c>
      <c r="AF419" s="249">
        <f t="shared" si="204"/>
        <v>0</v>
      </c>
      <c r="AG419" s="249">
        <f t="shared" si="204"/>
        <v>0</v>
      </c>
      <c r="AH419" s="249">
        <f t="shared" si="204"/>
        <v>0</v>
      </c>
      <c r="AI419" s="249">
        <f t="shared" si="204"/>
        <v>0</v>
      </c>
      <c r="AJ419" s="249">
        <f t="shared" si="204"/>
        <v>0</v>
      </c>
      <c r="AK419" s="249">
        <f t="shared" si="204"/>
        <v>0</v>
      </c>
      <c r="AL419" s="249">
        <f t="shared" si="204"/>
        <v>0</v>
      </c>
      <c r="AM419" s="249">
        <f t="shared" si="204"/>
        <v>0</v>
      </c>
      <c r="AN419" s="249">
        <f t="shared" si="204"/>
        <v>0</v>
      </c>
      <c r="AO419" s="249">
        <f t="shared" si="204"/>
        <v>0</v>
      </c>
      <c r="AP419" s="249">
        <f t="shared" si="204"/>
        <v>0</v>
      </c>
    </row>
    <row r="420" spans="1:42" x14ac:dyDescent="0.2">
      <c r="A420" s="17">
        <f>A419+1</f>
        <v>2</v>
      </c>
      <c r="B420" s="247">
        <f t="shared" si="203"/>
        <v>0</v>
      </c>
      <c r="C420" s="249">
        <f t="shared" ref="C420:AP420" si="205">LOOKUP(C408,$B$402:$AP$402,$B$403:$AP$403)*$B575/100</f>
        <v>0</v>
      </c>
      <c r="D420" s="249">
        <f t="shared" si="205"/>
        <v>0</v>
      </c>
      <c r="E420" s="249">
        <f t="shared" si="205"/>
        <v>0</v>
      </c>
      <c r="F420" s="249">
        <f t="shared" si="205"/>
        <v>0</v>
      </c>
      <c r="G420" s="249">
        <f t="shared" si="205"/>
        <v>0</v>
      </c>
      <c r="H420" s="249">
        <f t="shared" si="205"/>
        <v>0</v>
      </c>
      <c r="I420" s="249">
        <f t="shared" si="205"/>
        <v>0</v>
      </c>
      <c r="J420" s="249">
        <f t="shared" si="205"/>
        <v>0</v>
      </c>
      <c r="K420" s="249">
        <f t="shared" si="205"/>
        <v>0</v>
      </c>
      <c r="L420" s="249">
        <f t="shared" si="205"/>
        <v>0</v>
      </c>
      <c r="M420" s="249">
        <f t="shared" si="205"/>
        <v>0</v>
      </c>
      <c r="N420" s="249">
        <f t="shared" si="205"/>
        <v>0</v>
      </c>
      <c r="O420" s="249">
        <f t="shared" si="205"/>
        <v>0</v>
      </c>
      <c r="P420" s="249">
        <f t="shared" si="205"/>
        <v>0</v>
      </c>
      <c r="Q420" s="249">
        <f t="shared" si="205"/>
        <v>0</v>
      </c>
      <c r="R420" s="249">
        <f t="shared" si="205"/>
        <v>0</v>
      </c>
      <c r="S420" s="249">
        <f t="shared" si="205"/>
        <v>0</v>
      </c>
      <c r="T420" s="249">
        <f t="shared" si="205"/>
        <v>0</v>
      </c>
      <c r="U420" s="249">
        <f t="shared" si="205"/>
        <v>0</v>
      </c>
      <c r="V420" s="249">
        <f t="shared" si="205"/>
        <v>0</v>
      </c>
      <c r="W420" s="249">
        <f t="shared" si="205"/>
        <v>0</v>
      </c>
      <c r="X420" s="249">
        <f t="shared" si="205"/>
        <v>0</v>
      </c>
      <c r="Y420" s="249">
        <f t="shared" si="205"/>
        <v>0</v>
      </c>
      <c r="Z420" s="249">
        <f t="shared" si="205"/>
        <v>0</v>
      </c>
      <c r="AA420" s="249">
        <f t="shared" si="205"/>
        <v>0</v>
      </c>
      <c r="AB420" s="249">
        <f t="shared" si="205"/>
        <v>0</v>
      </c>
      <c r="AC420" s="249">
        <f t="shared" si="205"/>
        <v>0</v>
      </c>
      <c r="AD420" s="249">
        <f t="shared" si="205"/>
        <v>0</v>
      </c>
      <c r="AE420" s="249">
        <f t="shared" si="205"/>
        <v>0</v>
      </c>
      <c r="AF420" s="249">
        <f t="shared" si="205"/>
        <v>0</v>
      </c>
      <c r="AG420" s="249">
        <f t="shared" si="205"/>
        <v>0</v>
      </c>
      <c r="AH420" s="249">
        <f t="shared" si="205"/>
        <v>0</v>
      </c>
      <c r="AI420" s="249">
        <f t="shared" si="205"/>
        <v>0</v>
      </c>
      <c r="AJ420" s="249">
        <f t="shared" si="205"/>
        <v>0</v>
      </c>
      <c r="AK420" s="249">
        <f t="shared" si="205"/>
        <v>0</v>
      </c>
      <c r="AL420" s="249">
        <f t="shared" si="205"/>
        <v>0</v>
      </c>
      <c r="AM420" s="249">
        <f t="shared" si="205"/>
        <v>0</v>
      </c>
      <c r="AN420" s="249">
        <f t="shared" si="205"/>
        <v>0</v>
      </c>
      <c r="AO420" s="249">
        <f t="shared" si="205"/>
        <v>0</v>
      </c>
      <c r="AP420" s="249">
        <f t="shared" si="205"/>
        <v>0</v>
      </c>
    </row>
    <row r="421" spans="1:42" x14ac:dyDescent="0.2">
      <c r="A421" s="17">
        <f t="shared" ref="A421:A426" si="206">A420+1</f>
        <v>3</v>
      </c>
      <c r="B421" s="247">
        <f t="shared" si="203"/>
        <v>0</v>
      </c>
      <c r="C421" s="249">
        <f t="shared" ref="C421:AP421" si="207">LOOKUP(C409,$B$402:$AP$402,$B$403:$AP$403)*$B576/100</f>
        <v>0</v>
      </c>
      <c r="D421" s="249">
        <f t="shared" si="207"/>
        <v>0</v>
      </c>
      <c r="E421" s="249">
        <f t="shared" si="207"/>
        <v>0</v>
      </c>
      <c r="F421" s="249">
        <f t="shared" si="207"/>
        <v>0</v>
      </c>
      <c r="G421" s="249">
        <f t="shared" si="207"/>
        <v>0</v>
      </c>
      <c r="H421" s="249">
        <f t="shared" si="207"/>
        <v>0</v>
      </c>
      <c r="I421" s="249">
        <f t="shared" si="207"/>
        <v>0</v>
      </c>
      <c r="J421" s="249">
        <f t="shared" si="207"/>
        <v>0</v>
      </c>
      <c r="K421" s="249">
        <f t="shared" si="207"/>
        <v>0</v>
      </c>
      <c r="L421" s="249">
        <f t="shared" si="207"/>
        <v>0</v>
      </c>
      <c r="M421" s="249">
        <f t="shared" si="207"/>
        <v>0</v>
      </c>
      <c r="N421" s="249">
        <f t="shared" si="207"/>
        <v>0</v>
      </c>
      <c r="O421" s="249">
        <f t="shared" si="207"/>
        <v>0</v>
      </c>
      <c r="P421" s="249">
        <f t="shared" si="207"/>
        <v>0</v>
      </c>
      <c r="Q421" s="249">
        <f t="shared" si="207"/>
        <v>0</v>
      </c>
      <c r="R421" s="249">
        <f t="shared" si="207"/>
        <v>0</v>
      </c>
      <c r="S421" s="249">
        <f t="shared" si="207"/>
        <v>0</v>
      </c>
      <c r="T421" s="249">
        <f t="shared" si="207"/>
        <v>0</v>
      </c>
      <c r="U421" s="249">
        <f t="shared" si="207"/>
        <v>0</v>
      </c>
      <c r="V421" s="249">
        <f t="shared" si="207"/>
        <v>0</v>
      </c>
      <c r="W421" s="249">
        <f t="shared" si="207"/>
        <v>0</v>
      </c>
      <c r="X421" s="249">
        <f t="shared" si="207"/>
        <v>0</v>
      </c>
      <c r="Y421" s="249">
        <f t="shared" si="207"/>
        <v>0</v>
      </c>
      <c r="Z421" s="249">
        <f t="shared" si="207"/>
        <v>0</v>
      </c>
      <c r="AA421" s="249">
        <f t="shared" si="207"/>
        <v>0</v>
      </c>
      <c r="AB421" s="249">
        <f t="shared" si="207"/>
        <v>0</v>
      </c>
      <c r="AC421" s="249">
        <f t="shared" si="207"/>
        <v>0</v>
      </c>
      <c r="AD421" s="249">
        <f t="shared" si="207"/>
        <v>0</v>
      </c>
      <c r="AE421" s="249">
        <f t="shared" si="207"/>
        <v>0</v>
      </c>
      <c r="AF421" s="249">
        <f t="shared" si="207"/>
        <v>0</v>
      </c>
      <c r="AG421" s="249">
        <f t="shared" si="207"/>
        <v>0</v>
      </c>
      <c r="AH421" s="249">
        <f t="shared" si="207"/>
        <v>0</v>
      </c>
      <c r="AI421" s="249">
        <f t="shared" si="207"/>
        <v>0</v>
      </c>
      <c r="AJ421" s="249">
        <f t="shared" si="207"/>
        <v>0</v>
      </c>
      <c r="AK421" s="249">
        <f t="shared" si="207"/>
        <v>0</v>
      </c>
      <c r="AL421" s="249">
        <f t="shared" si="207"/>
        <v>0</v>
      </c>
      <c r="AM421" s="249">
        <f t="shared" si="207"/>
        <v>0</v>
      </c>
      <c r="AN421" s="249">
        <f t="shared" si="207"/>
        <v>0</v>
      </c>
      <c r="AO421" s="249">
        <f t="shared" si="207"/>
        <v>0</v>
      </c>
      <c r="AP421" s="249">
        <f t="shared" si="207"/>
        <v>0</v>
      </c>
    </row>
    <row r="422" spans="1:42" x14ac:dyDescent="0.2">
      <c r="A422" s="17">
        <f t="shared" si="206"/>
        <v>4</v>
      </c>
      <c r="B422" s="247">
        <f t="shared" si="203"/>
        <v>0</v>
      </c>
      <c r="C422" s="249">
        <f t="shared" ref="C422:AP422" si="208">LOOKUP(C410,$B$402:$AP$402,$B$403:$AP$403)*$B577/100</f>
        <v>0</v>
      </c>
      <c r="D422" s="249">
        <f t="shared" si="208"/>
        <v>0</v>
      </c>
      <c r="E422" s="249">
        <f t="shared" si="208"/>
        <v>0</v>
      </c>
      <c r="F422" s="249">
        <f t="shared" si="208"/>
        <v>0</v>
      </c>
      <c r="G422" s="249">
        <f t="shared" si="208"/>
        <v>0</v>
      </c>
      <c r="H422" s="249">
        <f t="shared" si="208"/>
        <v>0</v>
      </c>
      <c r="I422" s="249">
        <f t="shared" si="208"/>
        <v>0</v>
      </c>
      <c r="J422" s="249">
        <f t="shared" si="208"/>
        <v>0</v>
      </c>
      <c r="K422" s="249">
        <f t="shared" si="208"/>
        <v>0</v>
      </c>
      <c r="L422" s="249">
        <f t="shared" si="208"/>
        <v>0</v>
      </c>
      <c r="M422" s="249">
        <f t="shared" si="208"/>
        <v>0</v>
      </c>
      <c r="N422" s="249">
        <f t="shared" si="208"/>
        <v>0</v>
      </c>
      <c r="O422" s="249">
        <f t="shared" si="208"/>
        <v>0</v>
      </c>
      <c r="P422" s="249">
        <f t="shared" si="208"/>
        <v>0</v>
      </c>
      <c r="Q422" s="249">
        <f t="shared" si="208"/>
        <v>0</v>
      </c>
      <c r="R422" s="249">
        <f t="shared" si="208"/>
        <v>0</v>
      </c>
      <c r="S422" s="249">
        <f t="shared" si="208"/>
        <v>0</v>
      </c>
      <c r="T422" s="249">
        <f t="shared" si="208"/>
        <v>0</v>
      </c>
      <c r="U422" s="249">
        <f t="shared" si="208"/>
        <v>0</v>
      </c>
      <c r="V422" s="249">
        <f t="shared" si="208"/>
        <v>0</v>
      </c>
      <c r="W422" s="249">
        <f t="shared" si="208"/>
        <v>0</v>
      </c>
      <c r="X422" s="249">
        <f t="shared" si="208"/>
        <v>0</v>
      </c>
      <c r="Y422" s="249">
        <f t="shared" si="208"/>
        <v>0</v>
      </c>
      <c r="Z422" s="249">
        <f t="shared" si="208"/>
        <v>0</v>
      </c>
      <c r="AA422" s="249">
        <f t="shared" si="208"/>
        <v>0</v>
      </c>
      <c r="AB422" s="249">
        <f t="shared" si="208"/>
        <v>0</v>
      </c>
      <c r="AC422" s="249">
        <f t="shared" si="208"/>
        <v>0</v>
      </c>
      <c r="AD422" s="249">
        <f t="shared" si="208"/>
        <v>0</v>
      </c>
      <c r="AE422" s="249">
        <f t="shared" si="208"/>
        <v>0</v>
      </c>
      <c r="AF422" s="249">
        <f t="shared" si="208"/>
        <v>0</v>
      </c>
      <c r="AG422" s="249">
        <f t="shared" si="208"/>
        <v>0</v>
      </c>
      <c r="AH422" s="249">
        <f t="shared" si="208"/>
        <v>0</v>
      </c>
      <c r="AI422" s="249">
        <f t="shared" si="208"/>
        <v>0</v>
      </c>
      <c r="AJ422" s="249">
        <f t="shared" si="208"/>
        <v>0</v>
      </c>
      <c r="AK422" s="249">
        <f t="shared" si="208"/>
        <v>0</v>
      </c>
      <c r="AL422" s="249">
        <f t="shared" si="208"/>
        <v>0</v>
      </c>
      <c r="AM422" s="249">
        <f t="shared" si="208"/>
        <v>0</v>
      </c>
      <c r="AN422" s="249">
        <f t="shared" si="208"/>
        <v>0</v>
      </c>
      <c r="AO422" s="249">
        <f t="shared" si="208"/>
        <v>0</v>
      </c>
      <c r="AP422" s="249">
        <f t="shared" si="208"/>
        <v>0</v>
      </c>
    </row>
    <row r="423" spans="1:42" x14ac:dyDescent="0.2">
      <c r="A423" s="17">
        <f t="shared" si="206"/>
        <v>5</v>
      </c>
      <c r="B423" s="247">
        <f t="shared" si="203"/>
        <v>0</v>
      </c>
      <c r="C423" s="249">
        <f t="shared" ref="C423:AP423" si="209">LOOKUP(C411,$B$402:$AP$402,$B$403:$AP$403)*$B578/100</f>
        <v>0</v>
      </c>
      <c r="D423" s="249">
        <f t="shared" si="209"/>
        <v>0</v>
      </c>
      <c r="E423" s="249">
        <f t="shared" si="209"/>
        <v>0</v>
      </c>
      <c r="F423" s="249">
        <f t="shared" si="209"/>
        <v>0</v>
      </c>
      <c r="G423" s="249">
        <f t="shared" si="209"/>
        <v>0</v>
      </c>
      <c r="H423" s="249">
        <f t="shared" si="209"/>
        <v>0</v>
      </c>
      <c r="I423" s="249">
        <f t="shared" si="209"/>
        <v>0</v>
      </c>
      <c r="J423" s="249">
        <f t="shared" si="209"/>
        <v>0</v>
      </c>
      <c r="K423" s="249">
        <f t="shared" si="209"/>
        <v>0</v>
      </c>
      <c r="L423" s="249">
        <f t="shared" si="209"/>
        <v>0</v>
      </c>
      <c r="M423" s="249">
        <f t="shared" si="209"/>
        <v>0</v>
      </c>
      <c r="N423" s="249">
        <f t="shared" si="209"/>
        <v>0</v>
      </c>
      <c r="O423" s="249">
        <f t="shared" si="209"/>
        <v>0</v>
      </c>
      <c r="P423" s="249">
        <f t="shared" si="209"/>
        <v>0</v>
      </c>
      <c r="Q423" s="249">
        <f t="shared" si="209"/>
        <v>0</v>
      </c>
      <c r="R423" s="249">
        <f t="shared" si="209"/>
        <v>0</v>
      </c>
      <c r="S423" s="249">
        <f t="shared" si="209"/>
        <v>0</v>
      </c>
      <c r="T423" s="249">
        <f t="shared" si="209"/>
        <v>0</v>
      </c>
      <c r="U423" s="249">
        <f t="shared" si="209"/>
        <v>0</v>
      </c>
      <c r="V423" s="249">
        <f t="shared" si="209"/>
        <v>0</v>
      </c>
      <c r="W423" s="249">
        <f t="shared" si="209"/>
        <v>0</v>
      </c>
      <c r="X423" s="249">
        <f t="shared" si="209"/>
        <v>0</v>
      </c>
      <c r="Y423" s="249">
        <f t="shared" si="209"/>
        <v>0</v>
      </c>
      <c r="Z423" s="249">
        <f t="shared" si="209"/>
        <v>0</v>
      </c>
      <c r="AA423" s="249">
        <f t="shared" si="209"/>
        <v>0</v>
      </c>
      <c r="AB423" s="249">
        <f t="shared" si="209"/>
        <v>0</v>
      </c>
      <c r="AC423" s="249">
        <f t="shared" si="209"/>
        <v>0</v>
      </c>
      <c r="AD423" s="249">
        <f t="shared" si="209"/>
        <v>0</v>
      </c>
      <c r="AE423" s="249">
        <f t="shared" si="209"/>
        <v>0</v>
      </c>
      <c r="AF423" s="249">
        <f t="shared" si="209"/>
        <v>0</v>
      </c>
      <c r="AG423" s="249">
        <f t="shared" si="209"/>
        <v>0</v>
      </c>
      <c r="AH423" s="249">
        <f t="shared" si="209"/>
        <v>0</v>
      </c>
      <c r="AI423" s="249">
        <f t="shared" si="209"/>
        <v>0</v>
      </c>
      <c r="AJ423" s="249">
        <f t="shared" si="209"/>
        <v>0</v>
      </c>
      <c r="AK423" s="249">
        <f t="shared" si="209"/>
        <v>0</v>
      </c>
      <c r="AL423" s="249">
        <f t="shared" si="209"/>
        <v>0</v>
      </c>
      <c r="AM423" s="249">
        <f t="shared" si="209"/>
        <v>0</v>
      </c>
      <c r="AN423" s="249">
        <f t="shared" si="209"/>
        <v>0</v>
      </c>
      <c r="AO423" s="249">
        <f t="shared" si="209"/>
        <v>0</v>
      </c>
      <c r="AP423" s="249">
        <f t="shared" si="209"/>
        <v>0</v>
      </c>
    </row>
    <row r="424" spans="1:42" x14ac:dyDescent="0.2">
      <c r="A424" s="17">
        <f t="shared" si="206"/>
        <v>6</v>
      </c>
      <c r="B424" s="247">
        <f t="shared" si="203"/>
        <v>0</v>
      </c>
      <c r="C424" s="249">
        <f t="shared" ref="C424:AP424" si="210">LOOKUP(C412,$B$402:$AP$402,$B$403:$AP$403)*$B579/100</f>
        <v>0</v>
      </c>
      <c r="D424" s="249">
        <f t="shared" si="210"/>
        <v>0</v>
      </c>
      <c r="E424" s="249">
        <f t="shared" si="210"/>
        <v>0</v>
      </c>
      <c r="F424" s="249">
        <f t="shared" si="210"/>
        <v>0</v>
      </c>
      <c r="G424" s="249">
        <f t="shared" si="210"/>
        <v>0</v>
      </c>
      <c r="H424" s="249">
        <f t="shared" si="210"/>
        <v>0</v>
      </c>
      <c r="I424" s="249">
        <f t="shared" si="210"/>
        <v>0</v>
      </c>
      <c r="J424" s="249">
        <f t="shared" si="210"/>
        <v>0</v>
      </c>
      <c r="K424" s="249">
        <f t="shared" si="210"/>
        <v>0</v>
      </c>
      <c r="L424" s="249">
        <f t="shared" si="210"/>
        <v>0</v>
      </c>
      <c r="M424" s="249">
        <f t="shared" si="210"/>
        <v>0</v>
      </c>
      <c r="N424" s="249">
        <f t="shared" si="210"/>
        <v>0</v>
      </c>
      <c r="O424" s="249">
        <f t="shared" si="210"/>
        <v>0</v>
      </c>
      <c r="P424" s="249">
        <f t="shared" si="210"/>
        <v>0</v>
      </c>
      <c r="Q424" s="249">
        <f t="shared" si="210"/>
        <v>0</v>
      </c>
      <c r="R424" s="249">
        <f t="shared" si="210"/>
        <v>0</v>
      </c>
      <c r="S424" s="249">
        <f t="shared" si="210"/>
        <v>0</v>
      </c>
      <c r="T424" s="249">
        <f t="shared" si="210"/>
        <v>0</v>
      </c>
      <c r="U424" s="249">
        <f t="shared" si="210"/>
        <v>0</v>
      </c>
      <c r="V424" s="249">
        <f t="shared" si="210"/>
        <v>0</v>
      </c>
      <c r="W424" s="249">
        <f t="shared" si="210"/>
        <v>0</v>
      </c>
      <c r="X424" s="249">
        <f t="shared" si="210"/>
        <v>0</v>
      </c>
      <c r="Y424" s="249">
        <f t="shared" si="210"/>
        <v>0</v>
      </c>
      <c r="Z424" s="249">
        <f t="shared" si="210"/>
        <v>0</v>
      </c>
      <c r="AA424" s="249">
        <f t="shared" si="210"/>
        <v>0</v>
      </c>
      <c r="AB424" s="249">
        <f t="shared" si="210"/>
        <v>0</v>
      </c>
      <c r="AC424" s="249">
        <f t="shared" si="210"/>
        <v>0</v>
      </c>
      <c r="AD424" s="249">
        <f t="shared" si="210"/>
        <v>0</v>
      </c>
      <c r="AE424" s="249">
        <f t="shared" si="210"/>
        <v>0</v>
      </c>
      <c r="AF424" s="249">
        <f t="shared" si="210"/>
        <v>0</v>
      </c>
      <c r="AG424" s="249">
        <f t="shared" si="210"/>
        <v>0</v>
      </c>
      <c r="AH424" s="249">
        <f t="shared" si="210"/>
        <v>0</v>
      </c>
      <c r="AI424" s="249">
        <f t="shared" si="210"/>
        <v>0</v>
      </c>
      <c r="AJ424" s="249">
        <f t="shared" si="210"/>
        <v>0</v>
      </c>
      <c r="AK424" s="249">
        <f t="shared" si="210"/>
        <v>0</v>
      </c>
      <c r="AL424" s="249">
        <f t="shared" si="210"/>
        <v>0</v>
      </c>
      <c r="AM424" s="249">
        <f t="shared" si="210"/>
        <v>0</v>
      </c>
      <c r="AN424" s="249">
        <f t="shared" si="210"/>
        <v>0</v>
      </c>
      <c r="AO424" s="249">
        <f t="shared" si="210"/>
        <v>0</v>
      </c>
      <c r="AP424" s="249">
        <f t="shared" si="210"/>
        <v>0</v>
      </c>
    </row>
    <row r="425" spans="1:42" x14ac:dyDescent="0.2">
      <c r="A425" s="17">
        <f t="shared" si="206"/>
        <v>7</v>
      </c>
      <c r="B425" s="247">
        <f t="shared" si="203"/>
        <v>0</v>
      </c>
      <c r="C425" s="249">
        <f t="shared" ref="C425:AP425" si="211">LOOKUP(C413,$B$402:$AP$402,$B$403:$AP$403)*$B580/100</f>
        <v>0</v>
      </c>
      <c r="D425" s="249">
        <f t="shared" si="211"/>
        <v>0</v>
      </c>
      <c r="E425" s="249">
        <f t="shared" si="211"/>
        <v>0</v>
      </c>
      <c r="F425" s="249">
        <f t="shared" si="211"/>
        <v>0</v>
      </c>
      <c r="G425" s="249">
        <f t="shared" si="211"/>
        <v>0</v>
      </c>
      <c r="H425" s="249">
        <f t="shared" si="211"/>
        <v>0</v>
      </c>
      <c r="I425" s="249">
        <f t="shared" si="211"/>
        <v>0</v>
      </c>
      <c r="J425" s="249">
        <f t="shared" si="211"/>
        <v>0</v>
      </c>
      <c r="K425" s="249">
        <f t="shared" si="211"/>
        <v>0</v>
      </c>
      <c r="L425" s="249">
        <f t="shared" si="211"/>
        <v>0</v>
      </c>
      <c r="M425" s="249">
        <f t="shared" si="211"/>
        <v>0</v>
      </c>
      <c r="N425" s="249">
        <f t="shared" si="211"/>
        <v>0</v>
      </c>
      <c r="O425" s="249">
        <f t="shared" si="211"/>
        <v>0</v>
      </c>
      <c r="P425" s="249">
        <f t="shared" si="211"/>
        <v>0</v>
      </c>
      <c r="Q425" s="249">
        <f t="shared" si="211"/>
        <v>0</v>
      </c>
      <c r="R425" s="249">
        <f t="shared" si="211"/>
        <v>0</v>
      </c>
      <c r="S425" s="249">
        <f t="shared" si="211"/>
        <v>0</v>
      </c>
      <c r="T425" s="249">
        <f t="shared" si="211"/>
        <v>0</v>
      </c>
      <c r="U425" s="249">
        <f t="shared" si="211"/>
        <v>0</v>
      </c>
      <c r="V425" s="249">
        <f t="shared" si="211"/>
        <v>0</v>
      </c>
      <c r="W425" s="249">
        <f t="shared" si="211"/>
        <v>0</v>
      </c>
      <c r="X425" s="249">
        <f t="shared" si="211"/>
        <v>0</v>
      </c>
      <c r="Y425" s="249">
        <f t="shared" si="211"/>
        <v>0</v>
      </c>
      <c r="Z425" s="249">
        <f t="shared" si="211"/>
        <v>0</v>
      </c>
      <c r="AA425" s="249">
        <f t="shared" si="211"/>
        <v>0</v>
      </c>
      <c r="AB425" s="249">
        <f t="shared" si="211"/>
        <v>0</v>
      </c>
      <c r="AC425" s="249">
        <f t="shared" si="211"/>
        <v>0</v>
      </c>
      <c r="AD425" s="249">
        <f t="shared" si="211"/>
        <v>0</v>
      </c>
      <c r="AE425" s="249">
        <f t="shared" si="211"/>
        <v>0</v>
      </c>
      <c r="AF425" s="249">
        <f t="shared" si="211"/>
        <v>0</v>
      </c>
      <c r="AG425" s="249">
        <f t="shared" si="211"/>
        <v>0</v>
      </c>
      <c r="AH425" s="249">
        <f t="shared" si="211"/>
        <v>0</v>
      </c>
      <c r="AI425" s="249">
        <f t="shared" si="211"/>
        <v>0</v>
      </c>
      <c r="AJ425" s="249">
        <f t="shared" si="211"/>
        <v>0</v>
      </c>
      <c r="AK425" s="249">
        <f t="shared" si="211"/>
        <v>0</v>
      </c>
      <c r="AL425" s="249">
        <f t="shared" si="211"/>
        <v>0</v>
      </c>
      <c r="AM425" s="249">
        <f t="shared" si="211"/>
        <v>0</v>
      </c>
      <c r="AN425" s="249">
        <f t="shared" si="211"/>
        <v>0</v>
      </c>
      <c r="AO425" s="249">
        <f t="shared" si="211"/>
        <v>0</v>
      </c>
      <c r="AP425" s="249">
        <f t="shared" si="211"/>
        <v>0</v>
      </c>
    </row>
    <row r="426" spans="1:42" x14ac:dyDescent="0.2">
      <c r="A426" s="17">
        <f t="shared" si="206"/>
        <v>8</v>
      </c>
      <c r="B426" s="247">
        <f t="shared" si="203"/>
        <v>0</v>
      </c>
      <c r="C426" s="249">
        <f t="shared" ref="C426:AP426" si="212">LOOKUP(C414,$B$402:$AP$402,$B$403:$AP$403)*$B581/100</f>
        <v>0</v>
      </c>
      <c r="D426" s="249">
        <f t="shared" si="212"/>
        <v>0</v>
      </c>
      <c r="E426" s="249">
        <f t="shared" si="212"/>
        <v>0</v>
      </c>
      <c r="F426" s="249">
        <f t="shared" si="212"/>
        <v>0</v>
      </c>
      <c r="G426" s="249">
        <f t="shared" si="212"/>
        <v>0</v>
      </c>
      <c r="H426" s="249">
        <f t="shared" si="212"/>
        <v>0</v>
      </c>
      <c r="I426" s="249">
        <f t="shared" si="212"/>
        <v>0</v>
      </c>
      <c r="J426" s="249">
        <f t="shared" si="212"/>
        <v>0</v>
      </c>
      <c r="K426" s="249">
        <f t="shared" si="212"/>
        <v>0</v>
      </c>
      <c r="L426" s="249">
        <f t="shared" si="212"/>
        <v>0</v>
      </c>
      <c r="M426" s="249">
        <f t="shared" si="212"/>
        <v>0</v>
      </c>
      <c r="N426" s="249">
        <f t="shared" si="212"/>
        <v>0</v>
      </c>
      <c r="O426" s="249">
        <f t="shared" si="212"/>
        <v>0</v>
      </c>
      <c r="P426" s="249">
        <f t="shared" si="212"/>
        <v>0</v>
      </c>
      <c r="Q426" s="249">
        <f t="shared" si="212"/>
        <v>0</v>
      </c>
      <c r="R426" s="249">
        <f t="shared" si="212"/>
        <v>0</v>
      </c>
      <c r="S426" s="249">
        <f t="shared" si="212"/>
        <v>0</v>
      </c>
      <c r="T426" s="249">
        <f t="shared" si="212"/>
        <v>0</v>
      </c>
      <c r="U426" s="249">
        <f t="shared" si="212"/>
        <v>0</v>
      </c>
      <c r="V426" s="249">
        <f t="shared" si="212"/>
        <v>0</v>
      </c>
      <c r="W426" s="249">
        <f t="shared" si="212"/>
        <v>0</v>
      </c>
      <c r="X426" s="249">
        <f t="shared" si="212"/>
        <v>0</v>
      </c>
      <c r="Y426" s="249">
        <f t="shared" si="212"/>
        <v>0</v>
      </c>
      <c r="Z426" s="249">
        <f t="shared" si="212"/>
        <v>0</v>
      </c>
      <c r="AA426" s="249">
        <f t="shared" si="212"/>
        <v>0</v>
      </c>
      <c r="AB426" s="249">
        <f t="shared" si="212"/>
        <v>0</v>
      </c>
      <c r="AC426" s="249">
        <f t="shared" si="212"/>
        <v>0</v>
      </c>
      <c r="AD426" s="249">
        <f t="shared" si="212"/>
        <v>0</v>
      </c>
      <c r="AE426" s="249">
        <f t="shared" si="212"/>
        <v>0</v>
      </c>
      <c r="AF426" s="249">
        <f t="shared" si="212"/>
        <v>0</v>
      </c>
      <c r="AG426" s="249">
        <f t="shared" si="212"/>
        <v>0</v>
      </c>
      <c r="AH426" s="249">
        <f t="shared" si="212"/>
        <v>0</v>
      </c>
      <c r="AI426" s="249">
        <f t="shared" si="212"/>
        <v>0</v>
      </c>
      <c r="AJ426" s="249">
        <f t="shared" si="212"/>
        <v>0</v>
      </c>
      <c r="AK426" s="249">
        <f t="shared" si="212"/>
        <v>0</v>
      </c>
      <c r="AL426" s="249">
        <f t="shared" si="212"/>
        <v>0</v>
      </c>
      <c r="AM426" s="249">
        <f t="shared" si="212"/>
        <v>0</v>
      </c>
      <c r="AN426" s="249">
        <f t="shared" si="212"/>
        <v>0</v>
      </c>
      <c r="AO426" s="249">
        <f t="shared" si="212"/>
        <v>0</v>
      </c>
      <c r="AP426" s="249">
        <f t="shared" si="212"/>
        <v>0</v>
      </c>
    </row>
    <row r="427" spans="1:42" x14ac:dyDescent="0.2">
      <c r="A427" s="17">
        <f>A426+1</f>
        <v>9</v>
      </c>
      <c r="B427" s="247">
        <f t="shared" si="203"/>
        <v>0</v>
      </c>
      <c r="C427" s="249">
        <f t="shared" ref="C427:AP427" si="213">LOOKUP(C415,$B$402:$AP$402,$B$403:$AP$403)*$B582/100</f>
        <v>0</v>
      </c>
      <c r="D427" s="249">
        <f t="shared" si="213"/>
        <v>0</v>
      </c>
      <c r="E427" s="249">
        <f t="shared" si="213"/>
        <v>0</v>
      </c>
      <c r="F427" s="249">
        <f t="shared" si="213"/>
        <v>0</v>
      </c>
      <c r="G427" s="249">
        <f t="shared" si="213"/>
        <v>0</v>
      </c>
      <c r="H427" s="249">
        <f t="shared" si="213"/>
        <v>0</v>
      </c>
      <c r="I427" s="249">
        <f t="shared" si="213"/>
        <v>0</v>
      </c>
      <c r="J427" s="249">
        <f t="shared" si="213"/>
        <v>0</v>
      </c>
      <c r="K427" s="249">
        <f t="shared" si="213"/>
        <v>0</v>
      </c>
      <c r="L427" s="249">
        <f t="shared" si="213"/>
        <v>0</v>
      </c>
      <c r="M427" s="249">
        <f t="shared" si="213"/>
        <v>0</v>
      </c>
      <c r="N427" s="249">
        <f t="shared" si="213"/>
        <v>0</v>
      </c>
      <c r="O427" s="249">
        <f t="shared" si="213"/>
        <v>0</v>
      </c>
      <c r="P427" s="249">
        <f t="shared" si="213"/>
        <v>0</v>
      </c>
      <c r="Q427" s="249">
        <f t="shared" si="213"/>
        <v>0</v>
      </c>
      <c r="R427" s="249">
        <f t="shared" si="213"/>
        <v>0</v>
      </c>
      <c r="S427" s="249">
        <f t="shared" si="213"/>
        <v>0</v>
      </c>
      <c r="T427" s="249">
        <f t="shared" si="213"/>
        <v>0</v>
      </c>
      <c r="U427" s="249">
        <f t="shared" si="213"/>
        <v>0</v>
      </c>
      <c r="V427" s="249">
        <f t="shared" si="213"/>
        <v>0</v>
      </c>
      <c r="W427" s="249">
        <f t="shared" si="213"/>
        <v>0</v>
      </c>
      <c r="X427" s="249">
        <f t="shared" si="213"/>
        <v>0</v>
      </c>
      <c r="Y427" s="249">
        <f t="shared" si="213"/>
        <v>0</v>
      </c>
      <c r="Z427" s="249">
        <f t="shared" si="213"/>
        <v>0</v>
      </c>
      <c r="AA427" s="249">
        <f t="shared" si="213"/>
        <v>0</v>
      </c>
      <c r="AB427" s="249">
        <f t="shared" si="213"/>
        <v>0</v>
      </c>
      <c r="AC427" s="249">
        <f t="shared" si="213"/>
        <v>0</v>
      </c>
      <c r="AD427" s="249">
        <f t="shared" si="213"/>
        <v>0</v>
      </c>
      <c r="AE427" s="249">
        <f t="shared" si="213"/>
        <v>0</v>
      </c>
      <c r="AF427" s="249">
        <f t="shared" si="213"/>
        <v>0</v>
      </c>
      <c r="AG427" s="249">
        <f t="shared" si="213"/>
        <v>0</v>
      </c>
      <c r="AH427" s="249">
        <f t="shared" si="213"/>
        <v>0</v>
      </c>
      <c r="AI427" s="249">
        <f t="shared" si="213"/>
        <v>0</v>
      </c>
      <c r="AJ427" s="249">
        <f t="shared" si="213"/>
        <v>0</v>
      </c>
      <c r="AK427" s="249">
        <f t="shared" si="213"/>
        <v>0</v>
      </c>
      <c r="AL427" s="249">
        <f t="shared" si="213"/>
        <v>0</v>
      </c>
      <c r="AM427" s="249">
        <f t="shared" si="213"/>
        <v>0</v>
      </c>
      <c r="AN427" s="249">
        <f t="shared" si="213"/>
        <v>0</v>
      </c>
      <c r="AO427" s="249">
        <f t="shared" si="213"/>
        <v>0</v>
      </c>
      <c r="AP427" s="249">
        <f t="shared" si="213"/>
        <v>0</v>
      </c>
    </row>
    <row r="428" spans="1:42" x14ac:dyDescent="0.2">
      <c r="A428" s="17">
        <f t="shared" ref="A428" si="214">A427+1</f>
        <v>10</v>
      </c>
      <c r="B428" s="247">
        <f t="shared" si="203"/>
        <v>0</v>
      </c>
      <c r="C428" s="249">
        <f t="shared" ref="C428:AP428" si="215">LOOKUP(C416,$B$402:$AP$402,$B$403:$AP$403)*$B583/100</f>
        <v>0</v>
      </c>
      <c r="D428" s="249">
        <f t="shared" si="215"/>
        <v>0</v>
      </c>
      <c r="E428" s="249">
        <f t="shared" si="215"/>
        <v>0</v>
      </c>
      <c r="F428" s="249">
        <f t="shared" si="215"/>
        <v>0</v>
      </c>
      <c r="G428" s="249">
        <f t="shared" si="215"/>
        <v>0</v>
      </c>
      <c r="H428" s="249">
        <f t="shared" si="215"/>
        <v>0</v>
      </c>
      <c r="I428" s="249">
        <f t="shared" si="215"/>
        <v>0</v>
      </c>
      <c r="J428" s="249">
        <f t="shared" si="215"/>
        <v>0</v>
      </c>
      <c r="K428" s="249">
        <f t="shared" si="215"/>
        <v>0</v>
      </c>
      <c r="L428" s="249">
        <f t="shared" si="215"/>
        <v>0</v>
      </c>
      <c r="M428" s="249">
        <f t="shared" si="215"/>
        <v>0</v>
      </c>
      <c r="N428" s="249">
        <f t="shared" si="215"/>
        <v>0</v>
      </c>
      <c r="O428" s="249">
        <f t="shared" si="215"/>
        <v>0</v>
      </c>
      <c r="P428" s="249">
        <f t="shared" si="215"/>
        <v>0</v>
      </c>
      <c r="Q428" s="249">
        <f t="shared" si="215"/>
        <v>0</v>
      </c>
      <c r="R428" s="249">
        <f t="shared" si="215"/>
        <v>0</v>
      </c>
      <c r="S428" s="249">
        <f t="shared" si="215"/>
        <v>0</v>
      </c>
      <c r="T428" s="249">
        <f t="shared" si="215"/>
        <v>0</v>
      </c>
      <c r="U428" s="249">
        <f t="shared" si="215"/>
        <v>0</v>
      </c>
      <c r="V428" s="249">
        <f t="shared" si="215"/>
        <v>0</v>
      </c>
      <c r="W428" s="249">
        <f t="shared" si="215"/>
        <v>0</v>
      </c>
      <c r="X428" s="249">
        <f t="shared" si="215"/>
        <v>0</v>
      </c>
      <c r="Y428" s="249">
        <f t="shared" si="215"/>
        <v>0</v>
      </c>
      <c r="Z428" s="249">
        <f t="shared" si="215"/>
        <v>0</v>
      </c>
      <c r="AA428" s="249">
        <f t="shared" si="215"/>
        <v>0</v>
      </c>
      <c r="AB428" s="249">
        <f t="shared" si="215"/>
        <v>0</v>
      </c>
      <c r="AC428" s="249">
        <f t="shared" si="215"/>
        <v>0</v>
      </c>
      <c r="AD428" s="249">
        <f t="shared" si="215"/>
        <v>0</v>
      </c>
      <c r="AE428" s="249">
        <f t="shared" si="215"/>
        <v>0</v>
      </c>
      <c r="AF428" s="249">
        <f t="shared" si="215"/>
        <v>0</v>
      </c>
      <c r="AG428" s="249">
        <f t="shared" si="215"/>
        <v>0</v>
      </c>
      <c r="AH428" s="249">
        <f t="shared" si="215"/>
        <v>0</v>
      </c>
      <c r="AI428" s="249">
        <f t="shared" si="215"/>
        <v>0</v>
      </c>
      <c r="AJ428" s="249">
        <f t="shared" si="215"/>
        <v>0</v>
      </c>
      <c r="AK428" s="249">
        <f t="shared" si="215"/>
        <v>0</v>
      </c>
      <c r="AL428" s="249">
        <f t="shared" si="215"/>
        <v>0</v>
      </c>
      <c r="AM428" s="249">
        <f t="shared" si="215"/>
        <v>0</v>
      </c>
      <c r="AN428" s="249">
        <f t="shared" si="215"/>
        <v>0</v>
      </c>
      <c r="AO428" s="249">
        <f t="shared" si="215"/>
        <v>0</v>
      </c>
      <c r="AP428" s="249">
        <f t="shared" si="215"/>
        <v>0</v>
      </c>
    </row>
    <row r="429" spans="1:42" s="17" customFormat="1" x14ac:dyDescent="0.2">
      <c r="A429" s="40" t="s">
        <v>15</v>
      </c>
      <c r="B429" s="20"/>
      <c r="C429" s="228">
        <f>SUM(C419:C428)</f>
        <v>0</v>
      </c>
      <c r="D429" s="228">
        <f t="shared" ref="D429:AP429" si="216">SUM(D419:D428)</f>
        <v>0</v>
      </c>
      <c r="E429" s="228">
        <f t="shared" si="216"/>
        <v>0</v>
      </c>
      <c r="F429" s="228">
        <f t="shared" si="216"/>
        <v>0</v>
      </c>
      <c r="G429" s="228">
        <f t="shared" si="216"/>
        <v>0</v>
      </c>
      <c r="H429" s="228">
        <f t="shared" si="216"/>
        <v>0</v>
      </c>
      <c r="I429" s="228">
        <f t="shared" si="216"/>
        <v>0</v>
      </c>
      <c r="J429" s="228">
        <f t="shared" si="216"/>
        <v>0</v>
      </c>
      <c r="K429" s="228">
        <f t="shared" si="216"/>
        <v>0</v>
      </c>
      <c r="L429" s="228">
        <f t="shared" si="216"/>
        <v>0</v>
      </c>
      <c r="M429" s="228">
        <f t="shared" si="216"/>
        <v>0</v>
      </c>
      <c r="N429" s="228">
        <f t="shared" si="216"/>
        <v>0</v>
      </c>
      <c r="O429" s="228">
        <f t="shared" si="216"/>
        <v>0</v>
      </c>
      <c r="P429" s="228">
        <f t="shared" si="216"/>
        <v>0</v>
      </c>
      <c r="Q429" s="228">
        <f t="shared" si="216"/>
        <v>0</v>
      </c>
      <c r="R429" s="228">
        <f t="shared" si="216"/>
        <v>0</v>
      </c>
      <c r="S429" s="228">
        <f t="shared" si="216"/>
        <v>0</v>
      </c>
      <c r="T429" s="228">
        <f t="shared" si="216"/>
        <v>0</v>
      </c>
      <c r="U429" s="228">
        <f t="shared" si="216"/>
        <v>0</v>
      </c>
      <c r="V429" s="228">
        <f t="shared" si="216"/>
        <v>0</v>
      </c>
      <c r="W429" s="228">
        <f t="shared" si="216"/>
        <v>0</v>
      </c>
      <c r="X429" s="228">
        <f t="shared" si="216"/>
        <v>0</v>
      </c>
      <c r="Y429" s="228">
        <f t="shared" si="216"/>
        <v>0</v>
      </c>
      <c r="Z429" s="228">
        <f t="shared" si="216"/>
        <v>0</v>
      </c>
      <c r="AA429" s="228">
        <f t="shared" si="216"/>
        <v>0</v>
      </c>
      <c r="AB429" s="228">
        <f t="shared" si="216"/>
        <v>0</v>
      </c>
      <c r="AC429" s="228">
        <f t="shared" si="216"/>
        <v>0</v>
      </c>
      <c r="AD429" s="228">
        <f t="shared" si="216"/>
        <v>0</v>
      </c>
      <c r="AE429" s="228">
        <f t="shared" si="216"/>
        <v>0</v>
      </c>
      <c r="AF429" s="228">
        <f t="shared" si="216"/>
        <v>0</v>
      </c>
      <c r="AG429" s="228">
        <f t="shared" si="216"/>
        <v>0</v>
      </c>
      <c r="AH429" s="228">
        <f t="shared" si="216"/>
        <v>0</v>
      </c>
      <c r="AI429" s="228">
        <f t="shared" si="216"/>
        <v>0</v>
      </c>
      <c r="AJ429" s="228">
        <f t="shared" si="216"/>
        <v>0</v>
      </c>
      <c r="AK429" s="228">
        <f t="shared" si="216"/>
        <v>0</v>
      </c>
      <c r="AL429" s="228">
        <f t="shared" si="216"/>
        <v>0</v>
      </c>
      <c r="AM429" s="228">
        <f t="shared" si="216"/>
        <v>0</v>
      </c>
      <c r="AN429" s="228">
        <f t="shared" si="216"/>
        <v>0</v>
      </c>
      <c r="AO429" s="228">
        <f t="shared" si="216"/>
        <v>0</v>
      </c>
      <c r="AP429" s="228">
        <f t="shared" si="216"/>
        <v>0</v>
      </c>
    </row>
    <row r="430" spans="1:42" s="17" customFormat="1" x14ac:dyDescent="0.2">
      <c r="A430" s="40"/>
      <c r="B430" s="20"/>
      <c r="C430" s="228"/>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row>
    <row r="431" spans="1:42" x14ac:dyDescent="0.2">
      <c r="A431" s="31" t="s">
        <v>136</v>
      </c>
      <c r="C431" s="228"/>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row>
    <row r="432" spans="1:42" x14ac:dyDescent="0.2">
      <c r="A432" s="33" t="s">
        <v>100</v>
      </c>
      <c r="C432" s="228"/>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row>
    <row r="433" spans="1:42" x14ac:dyDescent="0.2">
      <c r="A433" s="17">
        <v>1</v>
      </c>
      <c r="C433" s="228">
        <f t="shared" ref="C433:AP433" si="217">C299</f>
        <v>0</v>
      </c>
      <c r="D433" s="227">
        <f t="shared" si="217"/>
        <v>0</v>
      </c>
      <c r="E433" s="227">
        <f t="shared" si="217"/>
        <v>0</v>
      </c>
      <c r="F433" s="227">
        <f t="shared" si="217"/>
        <v>0</v>
      </c>
      <c r="G433" s="227">
        <f t="shared" si="217"/>
        <v>0</v>
      </c>
      <c r="H433" s="227">
        <f t="shared" si="217"/>
        <v>0</v>
      </c>
      <c r="I433" s="227">
        <f t="shared" si="217"/>
        <v>0</v>
      </c>
      <c r="J433" s="227">
        <f t="shared" si="217"/>
        <v>0</v>
      </c>
      <c r="K433" s="227">
        <f t="shared" si="217"/>
        <v>0</v>
      </c>
      <c r="L433" s="227">
        <f t="shared" si="217"/>
        <v>0</v>
      </c>
      <c r="M433" s="227">
        <f t="shared" si="217"/>
        <v>0</v>
      </c>
      <c r="N433" s="227">
        <f t="shared" si="217"/>
        <v>0</v>
      </c>
      <c r="O433" s="227">
        <f t="shared" si="217"/>
        <v>0</v>
      </c>
      <c r="P433" s="227">
        <f t="shared" si="217"/>
        <v>0</v>
      </c>
      <c r="Q433" s="227">
        <f t="shared" si="217"/>
        <v>0</v>
      </c>
      <c r="R433" s="227">
        <f t="shared" si="217"/>
        <v>0</v>
      </c>
      <c r="S433" s="227">
        <f t="shared" si="217"/>
        <v>0</v>
      </c>
      <c r="T433" s="227">
        <f t="shared" si="217"/>
        <v>0</v>
      </c>
      <c r="U433" s="227">
        <f t="shared" si="217"/>
        <v>0</v>
      </c>
      <c r="V433" s="227">
        <f t="shared" si="217"/>
        <v>0</v>
      </c>
      <c r="W433" s="227">
        <f t="shared" si="217"/>
        <v>0</v>
      </c>
      <c r="X433" s="227">
        <f t="shared" si="217"/>
        <v>0</v>
      </c>
      <c r="Y433" s="227">
        <f t="shared" si="217"/>
        <v>0</v>
      </c>
      <c r="Z433" s="227">
        <f t="shared" si="217"/>
        <v>0</v>
      </c>
      <c r="AA433" s="227">
        <f t="shared" si="217"/>
        <v>0</v>
      </c>
      <c r="AB433" s="227">
        <f t="shared" si="217"/>
        <v>0</v>
      </c>
      <c r="AC433" s="227">
        <f t="shared" si="217"/>
        <v>0</v>
      </c>
      <c r="AD433" s="227">
        <f t="shared" si="217"/>
        <v>0</v>
      </c>
      <c r="AE433" s="227">
        <f t="shared" si="217"/>
        <v>0</v>
      </c>
      <c r="AF433" s="227">
        <f t="shared" si="217"/>
        <v>0</v>
      </c>
      <c r="AG433" s="227">
        <f t="shared" si="217"/>
        <v>0</v>
      </c>
      <c r="AH433" s="227">
        <f t="shared" si="217"/>
        <v>0</v>
      </c>
      <c r="AI433" s="227">
        <f t="shared" si="217"/>
        <v>0</v>
      </c>
      <c r="AJ433" s="227">
        <f t="shared" si="217"/>
        <v>0</v>
      </c>
      <c r="AK433" s="227">
        <f t="shared" si="217"/>
        <v>0</v>
      </c>
      <c r="AL433" s="227">
        <f t="shared" si="217"/>
        <v>0</v>
      </c>
      <c r="AM433" s="227">
        <f t="shared" si="217"/>
        <v>0</v>
      </c>
      <c r="AN433" s="227">
        <f t="shared" si="217"/>
        <v>0</v>
      </c>
      <c r="AO433" s="227">
        <f t="shared" si="217"/>
        <v>0</v>
      </c>
      <c r="AP433" s="227">
        <f t="shared" si="217"/>
        <v>0</v>
      </c>
    </row>
    <row r="434" spans="1:42" x14ac:dyDescent="0.2">
      <c r="A434" s="17">
        <f>A433+1</f>
        <v>2</v>
      </c>
      <c r="C434" s="228">
        <f t="shared" ref="C434:AP434" si="218">C300</f>
        <v>0</v>
      </c>
      <c r="D434" s="227">
        <f t="shared" si="218"/>
        <v>0</v>
      </c>
      <c r="E434" s="227">
        <f t="shared" si="218"/>
        <v>0</v>
      </c>
      <c r="F434" s="227">
        <f t="shared" si="218"/>
        <v>0</v>
      </c>
      <c r="G434" s="227">
        <f t="shared" si="218"/>
        <v>0</v>
      </c>
      <c r="H434" s="227">
        <f t="shared" si="218"/>
        <v>0</v>
      </c>
      <c r="I434" s="227">
        <f t="shared" si="218"/>
        <v>0</v>
      </c>
      <c r="J434" s="227">
        <f t="shared" si="218"/>
        <v>0</v>
      </c>
      <c r="K434" s="227">
        <f t="shared" si="218"/>
        <v>0</v>
      </c>
      <c r="L434" s="227">
        <f t="shared" si="218"/>
        <v>0</v>
      </c>
      <c r="M434" s="227">
        <f t="shared" si="218"/>
        <v>0</v>
      </c>
      <c r="N434" s="227">
        <f t="shared" si="218"/>
        <v>0</v>
      </c>
      <c r="O434" s="227">
        <f t="shared" si="218"/>
        <v>0</v>
      </c>
      <c r="P434" s="227">
        <f t="shared" si="218"/>
        <v>0</v>
      </c>
      <c r="Q434" s="227">
        <f t="shared" si="218"/>
        <v>0</v>
      </c>
      <c r="R434" s="227">
        <f t="shared" si="218"/>
        <v>0</v>
      </c>
      <c r="S434" s="227">
        <f t="shared" si="218"/>
        <v>0</v>
      </c>
      <c r="T434" s="227">
        <f t="shared" si="218"/>
        <v>0</v>
      </c>
      <c r="U434" s="227">
        <f t="shared" si="218"/>
        <v>0</v>
      </c>
      <c r="V434" s="227">
        <f t="shared" si="218"/>
        <v>0</v>
      </c>
      <c r="W434" s="227">
        <f t="shared" si="218"/>
        <v>0</v>
      </c>
      <c r="X434" s="227">
        <f t="shared" si="218"/>
        <v>0</v>
      </c>
      <c r="Y434" s="227">
        <f t="shared" si="218"/>
        <v>0</v>
      </c>
      <c r="Z434" s="227">
        <f t="shared" si="218"/>
        <v>0</v>
      </c>
      <c r="AA434" s="227">
        <f t="shared" si="218"/>
        <v>0</v>
      </c>
      <c r="AB434" s="227">
        <f t="shared" si="218"/>
        <v>0</v>
      </c>
      <c r="AC434" s="227">
        <f t="shared" si="218"/>
        <v>0</v>
      </c>
      <c r="AD434" s="227">
        <f t="shared" si="218"/>
        <v>0</v>
      </c>
      <c r="AE434" s="227">
        <f t="shared" si="218"/>
        <v>0</v>
      </c>
      <c r="AF434" s="227">
        <f t="shared" si="218"/>
        <v>0</v>
      </c>
      <c r="AG434" s="227">
        <f t="shared" si="218"/>
        <v>0</v>
      </c>
      <c r="AH434" s="227">
        <f t="shared" si="218"/>
        <v>0</v>
      </c>
      <c r="AI434" s="227">
        <f t="shared" si="218"/>
        <v>0</v>
      </c>
      <c r="AJ434" s="227">
        <f t="shared" si="218"/>
        <v>0</v>
      </c>
      <c r="AK434" s="227">
        <f t="shared" si="218"/>
        <v>0</v>
      </c>
      <c r="AL434" s="227">
        <f t="shared" si="218"/>
        <v>0</v>
      </c>
      <c r="AM434" s="227">
        <f t="shared" si="218"/>
        <v>0</v>
      </c>
      <c r="AN434" s="227">
        <f t="shared" si="218"/>
        <v>0</v>
      </c>
      <c r="AO434" s="227">
        <f t="shared" si="218"/>
        <v>0</v>
      </c>
      <c r="AP434" s="227">
        <f t="shared" si="218"/>
        <v>0</v>
      </c>
    </row>
    <row r="435" spans="1:42" x14ac:dyDescent="0.2">
      <c r="A435" s="17">
        <f t="shared" ref="A435:A440" si="219">A434+1</f>
        <v>3</v>
      </c>
      <c r="C435" s="228">
        <f t="shared" ref="C435:AP435" si="220">C301</f>
        <v>0</v>
      </c>
      <c r="D435" s="227">
        <f t="shared" si="220"/>
        <v>0</v>
      </c>
      <c r="E435" s="227">
        <f t="shared" si="220"/>
        <v>0</v>
      </c>
      <c r="F435" s="227">
        <f t="shared" si="220"/>
        <v>0</v>
      </c>
      <c r="G435" s="227">
        <f t="shared" si="220"/>
        <v>0</v>
      </c>
      <c r="H435" s="227">
        <f t="shared" si="220"/>
        <v>0</v>
      </c>
      <c r="I435" s="227">
        <f t="shared" si="220"/>
        <v>0</v>
      </c>
      <c r="J435" s="227">
        <f t="shared" si="220"/>
        <v>0</v>
      </c>
      <c r="K435" s="227">
        <f t="shared" si="220"/>
        <v>0</v>
      </c>
      <c r="L435" s="227">
        <f t="shared" si="220"/>
        <v>0</v>
      </c>
      <c r="M435" s="227">
        <f t="shared" si="220"/>
        <v>0</v>
      </c>
      <c r="N435" s="227">
        <f t="shared" si="220"/>
        <v>0</v>
      </c>
      <c r="O435" s="227">
        <f t="shared" si="220"/>
        <v>0</v>
      </c>
      <c r="P435" s="227">
        <f t="shared" si="220"/>
        <v>0</v>
      </c>
      <c r="Q435" s="227">
        <f t="shared" si="220"/>
        <v>0</v>
      </c>
      <c r="R435" s="227">
        <f t="shared" si="220"/>
        <v>0</v>
      </c>
      <c r="S435" s="227">
        <f t="shared" si="220"/>
        <v>0</v>
      </c>
      <c r="T435" s="227">
        <f t="shared" si="220"/>
        <v>0</v>
      </c>
      <c r="U435" s="227">
        <f t="shared" si="220"/>
        <v>0</v>
      </c>
      <c r="V435" s="227">
        <f t="shared" si="220"/>
        <v>0</v>
      </c>
      <c r="W435" s="227">
        <f t="shared" si="220"/>
        <v>0</v>
      </c>
      <c r="X435" s="227">
        <f t="shared" si="220"/>
        <v>0</v>
      </c>
      <c r="Y435" s="227">
        <f t="shared" si="220"/>
        <v>0</v>
      </c>
      <c r="Z435" s="227">
        <f t="shared" si="220"/>
        <v>0</v>
      </c>
      <c r="AA435" s="227">
        <f t="shared" si="220"/>
        <v>0</v>
      </c>
      <c r="AB435" s="227">
        <f t="shared" si="220"/>
        <v>0</v>
      </c>
      <c r="AC435" s="227">
        <f t="shared" si="220"/>
        <v>0</v>
      </c>
      <c r="AD435" s="227">
        <f t="shared" si="220"/>
        <v>0</v>
      </c>
      <c r="AE435" s="227">
        <f t="shared" si="220"/>
        <v>0</v>
      </c>
      <c r="AF435" s="227">
        <f t="shared" si="220"/>
        <v>0</v>
      </c>
      <c r="AG435" s="227">
        <f t="shared" si="220"/>
        <v>0</v>
      </c>
      <c r="AH435" s="227">
        <f t="shared" si="220"/>
        <v>0</v>
      </c>
      <c r="AI435" s="227">
        <f t="shared" si="220"/>
        <v>0</v>
      </c>
      <c r="AJ435" s="227">
        <f t="shared" si="220"/>
        <v>0</v>
      </c>
      <c r="AK435" s="227">
        <f t="shared" si="220"/>
        <v>0</v>
      </c>
      <c r="AL435" s="227">
        <f t="shared" si="220"/>
        <v>0</v>
      </c>
      <c r="AM435" s="227">
        <f t="shared" si="220"/>
        <v>0</v>
      </c>
      <c r="AN435" s="227">
        <f t="shared" si="220"/>
        <v>0</v>
      </c>
      <c r="AO435" s="227">
        <f t="shared" si="220"/>
        <v>0</v>
      </c>
      <c r="AP435" s="227">
        <f t="shared" si="220"/>
        <v>0</v>
      </c>
    </row>
    <row r="436" spans="1:42" x14ac:dyDescent="0.2">
      <c r="A436" s="17">
        <f t="shared" si="219"/>
        <v>4</v>
      </c>
      <c r="C436" s="228">
        <f t="shared" ref="C436:AP436" si="221">C302</f>
        <v>0</v>
      </c>
      <c r="D436" s="227">
        <f t="shared" si="221"/>
        <v>0</v>
      </c>
      <c r="E436" s="227">
        <f t="shared" si="221"/>
        <v>0</v>
      </c>
      <c r="F436" s="227">
        <f t="shared" si="221"/>
        <v>0</v>
      </c>
      <c r="G436" s="227">
        <f t="shared" si="221"/>
        <v>0</v>
      </c>
      <c r="H436" s="227">
        <f t="shared" si="221"/>
        <v>0</v>
      </c>
      <c r="I436" s="227">
        <f t="shared" si="221"/>
        <v>0</v>
      </c>
      <c r="J436" s="227">
        <f t="shared" si="221"/>
        <v>0</v>
      </c>
      <c r="K436" s="227">
        <f t="shared" si="221"/>
        <v>0</v>
      </c>
      <c r="L436" s="227">
        <f t="shared" si="221"/>
        <v>0</v>
      </c>
      <c r="M436" s="227">
        <f t="shared" si="221"/>
        <v>0</v>
      </c>
      <c r="N436" s="227">
        <f t="shared" si="221"/>
        <v>0</v>
      </c>
      <c r="O436" s="227">
        <f t="shared" si="221"/>
        <v>0</v>
      </c>
      <c r="P436" s="227">
        <f t="shared" si="221"/>
        <v>0</v>
      </c>
      <c r="Q436" s="227">
        <f t="shared" si="221"/>
        <v>0</v>
      </c>
      <c r="R436" s="227">
        <f t="shared" si="221"/>
        <v>0</v>
      </c>
      <c r="S436" s="227">
        <f t="shared" si="221"/>
        <v>0</v>
      </c>
      <c r="T436" s="227">
        <f t="shared" si="221"/>
        <v>0</v>
      </c>
      <c r="U436" s="227">
        <f t="shared" si="221"/>
        <v>0</v>
      </c>
      <c r="V436" s="227">
        <f t="shared" si="221"/>
        <v>0</v>
      </c>
      <c r="W436" s="227">
        <f t="shared" si="221"/>
        <v>0</v>
      </c>
      <c r="X436" s="227">
        <f t="shared" si="221"/>
        <v>0</v>
      </c>
      <c r="Y436" s="227">
        <f t="shared" si="221"/>
        <v>0</v>
      </c>
      <c r="Z436" s="227">
        <f t="shared" si="221"/>
        <v>0</v>
      </c>
      <c r="AA436" s="227">
        <f t="shared" si="221"/>
        <v>0</v>
      </c>
      <c r="AB436" s="227">
        <f t="shared" si="221"/>
        <v>0</v>
      </c>
      <c r="AC436" s="227">
        <f t="shared" si="221"/>
        <v>0</v>
      </c>
      <c r="AD436" s="227">
        <f t="shared" si="221"/>
        <v>0</v>
      </c>
      <c r="AE436" s="227">
        <f t="shared" si="221"/>
        <v>0</v>
      </c>
      <c r="AF436" s="227">
        <f t="shared" si="221"/>
        <v>0</v>
      </c>
      <c r="AG436" s="227">
        <f t="shared" si="221"/>
        <v>0</v>
      </c>
      <c r="AH436" s="227">
        <f t="shared" si="221"/>
        <v>0</v>
      </c>
      <c r="AI436" s="227">
        <f t="shared" si="221"/>
        <v>0</v>
      </c>
      <c r="AJ436" s="227">
        <f t="shared" si="221"/>
        <v>0</v>
      </c>
      <c r="AK436" s="227">
        <f t="shared" si="221"/>
        <v>0</v>
      </c>
      <c r="AL436" s="227">
        <f t="shared" si="221"/>
        <v>0</v>
      </c>
      <c r="AM436" s="227">
        <f t="shared" si="221"/>
        <v>0</v>
      </c>
      <c r="AN436" s="227">
        <f t="shared" si="221"/>
        <v>0</v>
      </c>
      <c r="AO436" s="227">
        <f t="shared" si="221"/>
        <v>0</v>
      </c>
      <c r="AP436" s="227">
        <f t="shared" si="221"/>
        <v>0</v>
      </c>
    </row>
    <row r="437" spans="1:42" x14ac:dyDescent="0.2">
      <c r="A437" s="17">
        <f t="shared" si="219"/>
        <v>5</v>
      </c>
      <c r="C437" s="228">
        <f t="shared" ref="C437:AP437" si="222">C303</f>
        <v>0</v>
      </c>
      <c r="D437" s="227">
        <f t="shared" si="222"/>
        <v>0</v>
      </c>
      <c r="E437" s="227">
        <f t="shared" si="222"/>
        <v>0</v>
      </c>
      <c r="F437" s="227">
        <f t="shared" si="222"/>
        <v>0</v>
      </c>
      <c r="G437" s="227">
        <f t="shared" si="222"/>
        <v>0</v>
      </c>
      <c r="H437" s="227">
        <f t="shared" si="222"/>
        <v>0</v>
      </c>
      <c r="I437" s="227">
        <f t="shared" si="222"/>
        <v>0</v>
      </c>
      <c r="J437" s="227">
        <f t="shared" si="222"/>
        <v>0</v>
      </c>
      <c r="K437" s="227">
        <f t="shared" si="222"/>
        <v>0</v>
      </c>
      <c r="L437" s="227">
        <f t="shared" si="222"/>
        <v>0</v>
      </c>
      <c r="M437" s="227">
        <f t="shared" si="222"/>
        <v>0</v>
      </c>
      <c r="N437" s="227">
        <f t="shared" si="222"/>
        <v>0</v>
      </c>
      <c r="O437" s="227">
        <f t="shared" si="222"/>
        <v>0</v>
      </c>
      <c r="P437" s="227">
        <f t="shared" si="222"/>
        <v>0</v>
      </c>
      <c r="Q437" s="227">
        <f t="shared" si="222"/>
        <v>0</v>
      </c>
      <c r="R437" s="227">
        <f t="shared" si="222"/>
        <v>0</v>
      </c>
      <c r="S437" s="227">
        <f t="shared" si="222"/>
        <v>0</v>
      </c>
      <c r="T437" s="227">
        <f t="shared" si="222"/>
        <v>0</v>
      </c>
      <c r="U437" s="227">
        <f t="shared" si="222"/>
        <v>0</v>
      </c>
      <c r="V437" s="227">
        <f t="shared" si="222"/>
        <v>0</v>
      </c>
      <c r="W437" s="227">
        <f t="shared" si="222"/>
        <v>0</v>
      </c>
      <c r="X437" s="227">
        <f t="shared" si="222"/>
        <v>0</v>
      </c>
      <c r="Y437" s="227">
        <f t="shared" si="222"/>
        <v>0</v>
      </c>
      <c r="Z437" s="227">
        <f t="shared" si="222"/>
        <v>0</v>
      </c>
      <c r="AA437" s="227">
        <f t="shared" si="222"/>
        <v>0</v>
      </c>
      <c r="AB437" s="227">
        <f t="shared" si="222"/>
        <v>0</v>
      </c>
      <c r="AC437" s="227">
        <f t="shared" si="222"/>
        <v>0</v>
      </c>
      <c r="AD437" s="227">
        <f t="shared" si="222"/>
        <v>0</v>
      </c>
      <c r="AE437" s="227">
        <f t="shared" si="222"/>
        <v>0</v>
      </c>
      <c r="AF437" s="227">
        <f t="shared" si="222"/>
        <v>0</v>
      </c>
      <c r="AG437" s="227">
        <f t="shared" si="222"/>
        <v>0</v>
      </c>
      <c r="AH437" s="227">
        <f t="shared" si="222"/>
        <v>0</v>
      </c>
      <c r="AI437" s="227">
        <f t="shared" si="222"/>
        <v>0</v>
      </c>
      <c r="AJ437" s="227">
        <f t="shared" si="222"/>
        <v>0</v>
      </c>
      <c r="AK437" s="227">
        <f t="shared" si="222"/>
        <v>0</v>
      </c>
      <c r="AL437" s="227">
        <f t="shared" si="222"/>
        <v>0</v>
      </c>
      <c r="AM437" s="227">
        <f t="shared" si="222"/>
        <v>0</v>
      </c>
      <c r="AN437" s="227">
        <f t="shared" si="222"/>
        <v>0</v>
      </c>
      <c r="AO437" s="227">
        <f t="shared" si="222"/>
        <v>0</v>
      </c>
      <c r="AP437" s="227">
        <f t="shared" si="222"/>
        <v>0</v>
      </c>
    </row>
    <row r="438" spans="1:42" x14ac:dyDescent="0.2">
      <c r="A438" s="17">
        <f t="shared" si="219"/>
        <v>6</v>
      </c>
      <c r="C438" s="228">
        <f t="shared" ref="C438:AP438" si="223">C304</f>
        <v>0</v>
      </c>
      <c r="D438" s="227">
        <f t="shared" si="223"/>
        <v>0</v>
      </c>
      <c r="E438" s="227">
        <f t="shared" si="223"/>
        <v>0</v>
      </c>
      <c r="F438" s="227">
        <f t="shared" si="223"/>
        <v>0</v>
      </c>
      <c r="G438" s="227">
        <f t="shared" si="223"/>
        <v>0</v>
      </c>
      <c r="H438" s="227">
        <f t="shared" si="223"/>
        <v>0</v>
      </c>
      <c r="I438" s="227">
        <f t="shared" si="223"/>
        <v>0</v>
      </c>
      <c r="J438" s="227">
        <f t="shared" si="223"/>
        <v>0</v>
      </c>
      <c r="K438" s="227">
        <f t="shared" si="223"/>
        <v>0</v>
      </c>
      <c r="L438" s="227">
        <f t="shared" si="223"/>
        <v>0</v>
      </c>
      <c r="M438" s="227">
        <f t="shared" si="223"/>
        <v>0</v>
      </c>
      <c r="N438" s="227">
        <f t="shared" si="223"/>
        <v>0</v>
      </c>
      <c r="O438" s="227">
        <f t="shared" si="223"/>
        <v>0</v>
      </c>
      <c r="P438" s="227">
        <f t="shared" si="223"/>
        <v>0</v>
      </c>
      <c r="Q438" s="227">
        <f t="shared" si="223"/>
        <v>0</v>
      </c>
      <c r="R438" s="227">
        <f t="shared" si="223"/>
        <v>0</v>
      </c>
      <c r="S438" s="227">
        <f t="shared" si="223"/>
        <v>0</v>
      </c>
      <c r="T438" s="227">
        <f t="shared" si="223"/>
        <v>0</v>
      </c>
      <c r="U438" s="227">
        <f t="shared" si="223"/>
        <v>0</v>
      </c>
      <c r="V438" s="227">
        <f t="shared" si="223"/>
        <v>0</v>
      </c>
      <c r="W438" s="227">
        <f t="shared" si="223"/>
        <v>0</v>
      </c>
      <c r="X438" s="227">
        <f t="shared" si="223"/>
        <v>0</v>
      </c>
      <c r="Y438" s="227">
        <f t="shared" si="223"/>
        <v>0</v>
      </c>
      <c r="Z438" s="227">
        <f t="shared" si="223"/>
        <v>0</v>
      </c>
      <c r="AA438" s="227">
        <f t="shared" si="223"/>
        <v>0</v>
      </c>
      <c r="AB438" s="227">
        <f t="shared" si="223"/>
        <v>0</v>
      </c>
      <c r="AC438" s="227">
        <f t="shared" si="223"/>
        <v>0</v>
      </c>
      <c r="AD438" s="227">
        <f t="shared" si="223"/>
        <v>0</v>
      </c>
      <c r="AE438" s="227">
        <f t="shared" si="223"/>
        <v>0</v>
      </c>
      <c r="AF438" s="227">
        <f t="shared" si="223"/>
        <v>0</v>
      </c>
      <c r="AG438" s="227">
        <f t="shared" si="223"/>
        <v>0</v>
      </c>
      <c r="AH438" s="227">
        <f t="shared" si="223"/>
        <v>0</v>
      </c>
      <c r="AI438" s="227">
        <f t="shared" si="223"/>
        <v>0</v>
      </c>
      <c r="AJ438" s="227">
        <f t="shared" si="223"/>
        <v>0</v>
      </c>
      <c r="AK438" s="227">
        <f t="shared" si="223"/>
        <v>0</v>
      </c>
      <c r="AL438" s="227">
        <f t="shared" si="223"/>
        <v>0</v>
      </c>
      <c r="AM438" s="227">
        <f t="shared" si="223"/>
        <v>0</v>
      </c>
      <c r="AN438" s="227">
        <f t="shared" si="223"/>
        <v>0</v>
      </c>
      <c r="AO438" s="227">
        <f t="shared" si="223"/>
        <v>0</v>
      </c>
      <c r="AP438" s="227">
        <f t="shared" si="223"/>
        <v>0</v>
      </c>
    </row>
    <row r="439" spans="1:42" x14ac:dyDescent="0.2">
      <c r="A439" s="17">
        <f t="shared" si="219"/>
        <v>7</v>
      </c>
      <c r="C439" s="228">
        <f t="shared" ref="C439:AP439" si="224">C305</f>
        <v>0</v>
      </c>
      <c r="D439" s="227">
        <f t="shared" si="224"/>
        <v>0</v>
      </c>
      <c r="E439" s="227">
        <f t="shared" si="224"/>
        <v>0</v>
      </c>
      <c r="F439" s="227">
        <f t="shared" si="224"/>
        <v>0</v>
      </c>
      <c r="G439" s="227">
        <f t="shared" si="224"/>
        <v>0</v>
      </c>
      <c r="H439" s="227">
        <f t="shared" si="224"/>
        <v>0</v>
      </c>
      <c r="I439" s="227">
        <f t="shared" si="224"/>
        <v>0</v>
      </c>
      <c r="J439" s="227">
        <f t="shared" si="224"/>
        <v>0</v>
      </c>
      <c r="K439" s="227">
        <f t="shared" si="224"/>
        <v>0</v>
      </c>
      <c r="L439" s="227">
        <f t="shared" si="224"/>
        <v>0</v>
      </c>
      <c r="M439" s="227">
        <f t="shared" si="224"/>
        <v>0</v>
      </c>
      <c r="N439" s="227">
        <f t="shared" si="224"/>
        <v>0</v>
      </c>
      <c r="O439" s="227">
        <f t="shared" si="224"/>
        <v>0</v>
      </c>
      <c r="P439" s="227">
        <f t="shared" si="224"/>
        <v>0</v>
      </c>
      <c r="Q439" s="227">
        <f t="shared" si="224"/>
        <v>0</v>
      </c>
      <c r="R439" s="227">
        <f t="shared" si="224"/>
        <v>0</v>
      </c>
      <c r="S439" s="227">
        <f t="shared" si="224"/>
        <v>0</v>
      </c>
      <c r="T439" s="227">
        <f t="shared" si="224"/>
        <v>0</v>
      </c>
      <c r="U439" s="227">
        <f t="shared" si="224"/>
        <v>0</v>
      </c>
      <c r="V439" s="227">
        <f t="shared" si="224"/>
        <v>0</v>
      </c>
      <c r="W439" s="227">
        <f t="shared" si="224"/>
        <v>0</v>
      </c>
      <c r="X439" s="227">
        <f t="shared" si="224"/>
        <v>0</v>
      </c>
      <c r="Y439" s="227">
        <f t="shared" si="224"/>
        <v>0</v>
      </c>
      <c r="Z439" s="227">
        <f t="shared" si="224"/>
        <v>0</v>
      </c>
      <c r="AA439" s="227">
        <f t="shared" si="224"/>
        <v>0</v>
      </c>
      <c r="AB439" s="227">
        <f t="shared" si="224"/>
        <v>0</v>
      </c>
      <c r="AC439" s="227">
        <f t="shared" si="224"/>
        <v>0</v>
      </c>
      <c r="AD439" s="227">
        <f t="shared" si="224"/>
        <v>0</v>
      </c>
      <c r="AE439" s="227">
        <f t="shared" si="224"/>
        <v>0</v>
      </c>
      <c r="AF439" s="227">
        <f t="shared" si="224"/>
        <v>0</v>
      </c>
      <c r="AG439" s="227">
        <f t="shared" si="224"/>
        <v>0</v>
      </c>
      <c r="AH439" s="227">
        <f t="shared" si="224"/>
        <v>0</v>
      </c>
      <c r="AI439" s="227">
        <f t="shared" si="224"/>
        <v>0</v>
      </c>
      <c r="AJ439" s="227">
        <f t="shared" si="224"/>
        <v>0</v>
      </c>
      <c r="AK439" s="227">
        <f t="shared" si="224"/>
        <v>0</v>
      </c>
      <c r="AL439" s="227">
        <f t="shared" si="224"/>
        <v>0</v>
      </c>
      <c r="AM439" s="227">
        <f t="shared" si="224"/>
        <v>0</v>
      </c>
      <c r="AN439" s="227">
        <f t="shared" si="224"/>
        <v>0</v>
      </c>
      <c r="AO439" s="227">
        <f t="shared" si="224"/>
        <v>0</v>
      </c>
      <c r="AP439" s="227">
        <f t="shared" si="224"/>
        <v>0</v>
      </c>
    </row>
    <row r="440" spans="1:42" x14ac:dyDescent="0.2">
      <c r="A440" s="17">
        <f t="shared" si="219"/>
        <v>8</v>
      </c>
      <c r="C440" s="228">
        <f t="shared" ref="C440:AP440" si="225">C306</f>
        <v>0</v>
      </c>
      <c r="D440" s="227">
        <f t="shared" si="225"/>
        <v>0</v>
      </c>
      <c r="E440" s="227">
        <f t="shared" si="225"/>
        <v>0</v>
      </c>
      <c r="F440" s="227">
        <f t="shared" si="225"/>
        <v>0</v>
      </c>
      <c r="G440" s="227">
        <f t="shared" si="225"/>
        <v>0</v>
      </c>
      <c r="H440" s="227">
        <f t="shared" si="225"/>
        <v>0</v>
      </c>
      <c r="I440" s="227">
        <f t="shared" si="225"/>
        <v>0</v>
      </c>
      <c r="J440" s="227">
        <f t="shared" si="225"/>
        <v>0</v>
      </c>
      <c r="K440" s="227">
        <f t="shared" si="225"/>
        <v>0</v>
      </c>
      <c r="L440" s="227">
        <f t="shared" si="225"/>
        <v>0</v>
      </c>
      <c r="M440" s="227">
        <f t="shared" si="225"/>
        <v>0</v>
      </c>
      <c r="N440" s="227">
        <f t="shared" si="225"/>
        <v>0</v>
      </c>
      <c r="O440" s="227">
        <f t="shared" si="225"/>
        <v>0</v>
      </c>
      <c r="P440" s="227">
        <f t="shared" si="225"/>
        <v>0</v>
      </c>
      <c r="Q440" s="227">
        <f t="shared" si="225"/>
        <v>0</v>
      </c>
      <c r="R440" s="227">
        <f t="shared" si="225"/>
        <v>0</v>
      </c>
      <c r="S440" s="227">
        <f t="shared" si="225"/>
        <v>0</v>
      </c>
      <c r="T440" s="227">
        <f t="shared" si="225"/>
        <v>0</v>
      </c>
      <c r="U440" s="227">
        <f t="shared" si="225"/>
        <v>0</v>
      </c>
      <c r="V440" s="227">
        <f t="shared" si="225"/>
        <v>0</v>
      </c>
      <c r="W440" s="227">
        <f t="shared" si="225"/>
        <v>0</v>
      </c>
      <c r="X440" s="227">
        <f t="shared" si="225"/>
        <v>0</v>
      </c>
      <c r="Y440" s="227">
        <f t="shared" si="225"/>
        <v>0</v>
      </c>
      <c r="Z440" s="227">
        <f t="shared" si="225"/>
        <v>0</v>
      </c>
      <c r="AA440" s="227">
        <f t="shared" si="225"/>
        <v>0</v>
      </c>
      <c r="AB440" s="227">
        <f t="shared" si="225"/>
        <v>0</v>
      </c>
      <c r="AC440" s="227">
        <f t="shared" si="225"/>
        <v>0</v>
      </c>
      <c r="AD440" s="227">
        <f t="shared" si="225"/>
        <v>0</v>
      </c>
      <c r="AE440" s="227">
        <f t="shared" si="225"/>
        <v>0</v>
      </c>
      <c r="AF440" s="227">
        <f t="shared" si="225"/>
        <v>0</v>
      </c>
      <c r="AG440" s="227">
        <f t="shared" si="225"/>
        <v>0</v>
      </c>
      <c r="AH440" s="227">
        <f t="shared" si="225"/>
        <v>0</v>
      </c>
      <c r="AI440" s="227">
        <f t="shared" si="225"/>
        <v>0</v>
      </c>
      <c r="AJ440" s="227">
        <f t="shared" si="225"/>
        <v>0</v>
      </c>
      <c r="AK440" s="227">
        <f t="shared" si="225"/>
        <v>0</v>
      </c>
      <c r="AL440" s="227">
        <f t="shared" si="225"/>
        <v>0</v>
      </c>
      <c r="AM440" s="227">
        <f t="shared" si="225"/>
        <v>0</v>
      </c>
      <c r="AN440" s="227">
        <f t="shared" si="225"/>
        <v>0</v>
      </c>
      <c r="AO440" s="227">
        <f t="shared" si="225"/>
        <v>0</v>
      </c>
      <c r="AP440" s="227">
        <f t="shared" si="225"/>
        <v>0</v>
      </c>
    </row>
    <row r="441" spans="1:42" x14ac:dyDescent="0.2">
      <c r="A441" s="17">
        <f>A440+1</f>
        <v>9</v>
      </c>
      <c r="C441" s="228">
        <f t="shared" ref="C441:AP441" si="226">C307</f>
        <v>0</v>
      </c>
      <c r="D441" s="227">
        <f t="shared" si="226"/>
        <v>0</v>
      </c>
      <c r="E441" s="227">
        <f t="shared" si="226"/>
        <v>0</v>
      </c>
      <c r="F441" s="227">
        <f t="shared" si="226"/>
        <v>0</v>
      </c>
      <c r="G441" s="227">
        <f t="shared" si="226"/>
        <v>0</v>
      </c>
      <c r="H441" s="227">
        <f t="shared" si="226"/>
        <v>0</v>
      </c>
      <c r="I441" s="227">
        <f t="shared" si="226"/>
        <v>0</v>
      </c>
      <c r="J441" s="227">
        <f t="shared" si="226"/>
        <v>0</v>
      </c>
      <c r="K441" s="227">
        <f t="shared" si="226"/>
        <v>0</v>
      </c>
      <c r="L441" s="227">
        <f t="shared" si="226"/>
        <v>0</v>
      </c>
      <c r="M441" s="227">
        <f t="shared" si="226"/>
        <v>0</v>
      </c>
      <c r="N441" s="227">
        <f t="shared" si="226"/>
        <v>0</v>
      </c>
      <c r="O441" s="227">
        <f t="shared" si="226"/>
        <v>0</v>
      </c>
      <c r="P441" s="227">
        <f t="shared" si="226"/>
        <v>0</v>
      </c>
      <c r="Q441" s="227">
        <f t="shared" si="226"/>
        <v>0</v>
      </c>
      <c r="R441" s="227">
        <f t="shared" si="226"/>
        <v>0</v>
      </c>
      <c r="S441" s="227">
        <f t="shared" si="226"/>
        <v>0</v>
      </c>
      <c r="T441" s="227">
        <f t="shared" si="226"/>
        <v>0</v>
      </c>
      <c r="U441" s="227">
        <f t="shared" si="226"/>
        <v>0</v>
      </c>
      <c r="V441" s="227">
        <f t="shared" si="226"/>
        <v>0</v>
      </c>
      <c r="W441" s="227">
        <f t="shared" si="226"/>
        <v>0</v>
      </c>
      <c r="X441" s="227">
        <f t="shared" si="226"/>
        <v>0</v>
      </c>
      <c r="Y441" s="227">
        <f t="shared" si="226"/>
        <v>0</v>
      </c>
      <c r="Z441" s="227">
        <f t="shared" si="226"/>
        <v>0</v>
      </c>
      <c r="AA441" s="227">
        <f t="shared" si="226"/>
        <v>0</v>
      </c>
      <c r="AB441" s="227">
        <f t="shared" si="226"/>
        <v>0</v>
      </c>
      <c r="AC441" s="227">
        <f t="shared" si="226"/>
        <v>0</v>
      </c>
      <c r="AD441" s="227">
        <f t="shared" si="226"/>
        <v>0</v>
      </c>
      <c r="AE441" s="227">
        <f t="shared" si="226"/>
        <v>0</v>
      </c>
      <c r="AF441" s="227">
        <f t="shared" si="226"/>
        <v>0</v>
      </c>
      <c r="AG441" s="227">
        <f t="shared" si="226"/>
        <v>0</v>
      </c>
      <c r="AH441" s="227">
        <f t="shared" si="226"/>
        <v>0</v>
      </c>
      <c r="AI441" s="227">
        <f t="shared" si="226"/>
        <v>0</v>
      </c>
      <c r="AJ441" s="227">
        <f t="shared" si="226"/>
        <v>0</v>
      </c>
      <c r="AK441" s="227">
        <f t="shared" si="226"/>
        <v>0</v>
      </c>
      <c r="AL441" s="227">
        <f t="shared" si="226"/>
        <v>0</v>
      </c>
      <c r="AM441" s="227">
        <f t="shared" si="226"/>
        <v>0</v>
      </c>
      <c r="AN441" s="227">
        <f t="shared" si="226"/>
        <v>0</v>
      </c>
      <c r="AO441" s="227">
        <f t="shared" si="226"/>
        <v>0</v>
      </c>
      <c r="AP441" s="227">
        <f t="shared" si="226"/>
        <v>0</v>
      </c>
    </row>
    <row r="442" spans="1:42" x14ac:dyDescent="0.2">
      <c r="A442" s="17">
        <f t="shared" ref="A442" si="227">A441+1</f>
        <v>10</v>
      </c>
      <c r="C442" s="228">
        <f t="shared" ref="C442:AP442" si="228">C308</f>
        <v>0</v>
      </c>
      <c r="D442" s="227">
        <f t="shared" si="228"/>
        <v>0</v>
      </c>
      <c r="E442" s="227">
        <f t="shared" si="228"/>
        <v>0</v>
      </c>
      <c r="F442" s="227">
        <f t="shared" si="228"/>
        <v>0</v>
      </c>
      <c r="G442" s="227">
        <f t="shared" si="228"/>
        <v>0</v>
      </c>
      <c r="H442" s="227">
        <f t="shared" si="228"/>
        <v>0</v>
      </c>
      <c r="I442" s="227">
        <f t="shared" si="228"/>
        <v>0</v>
      </c>
      <c r="J442" s="227">
        <f t="shared" si="228"/>
        <v>0</v>
      </c>
      <c r="K442" s="227">
        <f t="shared" si="228"/>
        <v>0</v>
      </c>
      <c r="L442" s="227">
        <f t="shared" si="228"/>
        <v>0</v>
      </c>
      <c r="M442" s="227">
        <f t="shared" si="228"/>
        <v>0</v>
      </c>
      <c r="N442" s="227">
        <f t="shared" si="228"/>
        <v>0</v>
      </c>
      <c r="O442" s="227">
        <f t="shared" si="228"/>
        <v>0</v>
      </c>
      <c r="P442" s="227">
        <f t="shared" si="228"/>
        <v>0</v>
      </c>
      <c r="Q442" s="227">
        <f t="shared" si="228"/>
        <v>0</v>
      </c>
      <c r="R442" s="227">
        <f t="shared" si="228"/>
        <v>0</v>
      </c>
      <c r="S442" s="227">
        <f t="shared" si="228"/>
        <v>0</v>
      </c>
      <c r="T442" s="227">
        <f t="shared" si="228"/>
        <v>0</v>
      </c>
      <c r="U442" s="227">
        <f t="shared" si="228"/>
        <v>0</v>
      </c>
      <c r="V442" s="227">
        <f t="shared" si="228"/>
        <v>0</v>
      </c>
      <c r="W442" s="227">
        <f t="shared" si="228"/>
        <v>0</v>
      </c>
      <c r="X442" s="227">
        <f t="shared" si="228"/>
        <v>0</v>
      </c>
      <c r="Y442" s="227">
        <f t="shared" si="228"/>
        <v>0</v>
      </c>
      <c r="Z442" s="227">
        <f t="shared" si="228"/>
        <v>0</v>
      </c>
      <c r="AA442" s="227">
        <f t="shared" si="228"/>
        <v>0</v>
      </c>
      <c r="AB442" s="227">
        <f t="shared" si="228"/>
        <v>0</v>
      </c>
      <c r="AC442" s="227">
        <f t="shared" si="228"/>
        <v>0</v>
      </c>
      <c r="AD442" s="227">
        <f t="shared" si="228"/>
        <v>0</v>
      </c>
      <c r="AE442" s="227">
        <f t="shared" si="228"/>
        <v>0</v>
      </c>
      <c r="AF442" s="227">
        <f t="shared" si="228"/>
        <v>0</v>
      </c>
      <c r="AG442" s="227">
        <f t="shared" si="228"/>
        <v>0</v>
      </c>
      <c r="AH442" s="227">
        <f t="shared" si="228"/>
        <v>0</v>
      </c>
      <c r="AI442" s="227">
        <f t="shared" si="228"/>
        <v>0</v>
      </c>
      <c r="AJ442" s="227">
        <f t="shared" si="228"/>
        <v>0</v>
      </c>
      <c r="AK442" s="227">
        <f t="shared" si="228"/>
        <v>0</v>
      </c>
      <c r="AL442" s="227">
        <f t="shared" si="228"/>
        <v>0</v>
      </c>
      <c r="AM442" s="227">
        <f t="shared" si="228"/>
        <v>0</v>
      </c>
      <c r="AN442" s="227">
        <f t="shared" si="228"/>
        <v>0</v>
      </c>
      <c r="AO442" s="227">
        <f t="shared" si="228"/>
        <v>0</v>
      </c>
      <c r="AP442" s="227">
        <f t="shared" si="228"/>
        <v>0</v>
      </c>
    </row>
    <row r="443" spans="1:42" x14ac:dyDescent="0.2">
      <c r="A443" s="33"/>
      <c r="C443" s="228"/>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row>
    <row r="444" spans="1:42" x14ac:dyDescent="0.2">
      <c r="A444" s="33" t="s">
        <v>104</v>
      </c>
      <c r="C444" s="228"/>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row>
    <row r="445" spans="1:42" x14ac:dyDescent="0.2">
      <c r="A445" s="17">
        <v>1</v>
      </c>
      <c r="B445" s="209">
        <f t="shared" ref="B445:B454" si="229">SUM(C445:AP445)</f>
        <v>0</v>
      </c>
      <c r="C445" s="228">
        <f>LOOKUP(C433,$B$402:$AP$402,$B$403:$AP$403)*$B606/100</f>
        <v>0</v>
      </c>
      <c r="D445" s="228">
        <f t="shared" ref="D445:AP445" si="230">LOOKUP(D433,$B$402:$AP$402,$B$403:$AP$403)*$B606/100</f>
        <v>0</v>
      </c>
      <c r="E445" s="228">
        <f t="shared" si="230"/>
        <v>0</v>
      </c>
      <c r="F445" s="228">
        <f t="shared" si="230"/>
        <v>0</v>
      </c>
      <c r="G445" s="228">
        <f t="shared" si="230"/>
        <v>0</v>
      </c>
      <c r="H445" s="228">
        <f t="shared" si="230"/>
        <v>0</v>
      </c>
      <c r="I445" s="228">
        <f t="shared" si="230"/>
        <v>0</v>
      </c>
      <c r="J445" s="228">
        <f t="shared" si="230"/>
        <v>0</v>
      </c>
      <c r="K445" s="228">
        <f t="shared" si="230"/>
        <v>0</v>
      </c>
      <c r="L445" s="228">
        <f t="shared" si="230"/>
        <v>0</v>
      </c>
      <c r="M445" s="228">
        <f t="shared" si="230"/>
        <v>0</v>
      </c>
      <c r="N445" s="228">
        <f t="shared" si="230"/>
        <v>0</v>
      </c>
      <c r="O445" s="228">
        <f t="shared" si="230"/>
        <v>0</v>
      </c>
      <c r="P445" s="228">
        <f t="shared" si="230"/>
        <v>0</v>
      </c>
      <c r="Q445" s="228">
        <f t="shared" si="230"/>
        <v>0</v>
      </c>
      <c r="R445" s="228">
        <f t="shared" si="230"/>
        <v>0</v>
      </c>
      <c r="S445" s="228">
        <f t="shared" si="230"/>
        <v>0</v>
      </c>
      <c r="T445" s="228">
        <f t="shared" si="230"/>
        <v>0</v>
      </c>
      <c r="U445" s="228">
        <f t="shared" si="230"/>
        <v>0</v>
      </c>
      <c r="V445" s="228">
        <f t="shared" si="230"/>
        <v>0</v>
      </c>
      <c r="W445" s="228">
        <f t="shared" si="230"/>
        <v>0</v>
      </c>
      <c r="X445" s="228">
        <f t="shared" si="230"/>
        <v>0</v>
      </c>
      <c r="Y445" s="228">
        <f t="shared" si="230"/>
        <v>0</v>
      </c>
      <c r="Z445" s="228">
        <f t="shared" si="230"/>
        <v>0</v>
      </c>
      <c r="AA445" s="228">
        <f t="shared" si="230"/>
        <v>0</v>
      </c>
      <c r="AB445" s="228">
        <f t="shared" si="230"/>
        <v>0</v>
      </c>
      <c r="AC445" s="228">
        <f t="shared" si="230"/>
        <v>0</v>
      </c>
      <c r="AD445" s="228">
        <f t="shared" si="230"/>
        <v>0</v>
      </c>
      <c r="AE445" s="228">
        <f t="shared" si="230"/>
        <v>0</v>
      </c>
      <c r="AF445" s="228">
        <f t="shared" si="230"/>
        <v>0</v>
      </c>
      <c r="AG445" s="228">
        <f t="shared" si="230"/>
        <v>0</v>
      </c>
      <c r="AH445" s="228">
        <f t="shared" si="230"/>
        <v>0</v>
      </c>
      <c r="AI445" s="228">
        <f t="shared" si="230"/>
        <v>0</v>
      </c>
      <c r="AJ445" s="228">
        <f t="shared" si="230"/>
        <v>0</v>
      </c>
      <c r="AK445" s="228">
        <f t="shared" si="230"/>
        <v>0</v>
      </c>
      <c r="AL445" s="228">
        <f t="shared" si="230"/>
        <v>0</v>
      </c>
      <c r="AM445" s="228">
        <f t="shared" si="230"/>
        <v>0</v>
      </c>
      <c r="AN445" s="228">
        <f t="shared" si="230"/>
        <v>0</v>
      </c>
      <c r="AO445" s="228">
        <f t="shared" si="230"/>
        <v>0</v>
      </c>
      <c r="AP445" s="228">
        <f t="shared" si="230"/>
        <v>0</v>
      </c>
    </row>
    <row r="446" spans="1:42" x14ac:dyDescent="0.2">
      <c r="A446" s="17">
        <f>A445+1</f>
        <v>2</v>
      </c>
      <c r="B446" s="209">
        <f t="shared" si="229"/>
        <v>0</v>
      </c>
      <c r="C446" s="228">
        <f t="shared" ref="C446:AP446" si="231">LOOKUP(C434,$B$402:$AP$402,$B$403:$AP$403)*$B607/100</f>
        <v>0</v>
      </c>
      <c r="D446" s="228">
        <f t="shared" si="231"/>
        <v>0</v>
      </c>
      <c r="E446" s="228">
        <f t="shared" si="231"/>
        <v>0</v>
      </c>
      <c r="F446" s="228">
        <f t="shared" si="231"/>
        <v>0</v>
      </c>
      <c r="G446" s="228">
        <f t="shared" si="231"/>
        <v>0</v>
      </c>
      <c r="H446" s="228">
        <f t="shared" si="231"/>
        <v>0</v>
      </c>
      <c r="I446" s="228">
        <f t="shared" si="231"/>
        <v>0</v>
      </c>
      <c r="J446" s="228">
        <f t="shared" si="231"/>
        <v>0</v>
      </c>
      <c r="K446" s="228">
        <f t="shared" si="231"/>
        <v>0</v>
      </c>
      <c r="L446" s="228">
        <f t="shared" si="231"/>
        <v>0</v>
      </c>
      <c r="M446" s="228">
        <f t="shared" si="231"/>
        <v>0</v>
      </c>
      <c r="N446" s="228">
        <f t="shared" si="231"/>
        <v>0</v>
      </c>
      <c r="O446" s="228">
        <f t="shared" si="231"/>
        <v>0</v>
      </c>
      <c r="P446" s="228">
        <f t="shared" si="231"/>
        <v>0</v>
      </c>
      <c r="Q446" s="228">
        <f t="shared" si="231"/>
        <v>0</v>
      </c>
      <c r="R446" s="228">
        <f t="shared" si="231"/>
        <v>0</v>
      </c>
      <c r="S446" s="228">
        <f t="shared" si="231"/>
        <v>0</v>
      </c>
      <c r="T446" s="228">
        <f t="shared" si="231"/>
        <v>0</v>
      </c>
      <c r="U446" s="228">
        <f t="shared" si="231"/>
        <v>0</v>
      </c>
      <c r="V446" s="228">
        <f t="shared" si="231"/>
        <v>0</v>
      </c>
      <c r="W446" s="228">
        <f t="shared" si="231"/>
        <v>0</v>
      </c>
      <c r="X446" s="228">
        <f t="shared" si="231"/>
        <v>0</v>
      </c>
      <c r="Y446" s="228">
        <f t="shared" si="231"/>
        <v>0</v>
      </c>
      <c r="Z446" s="228">
        <f t="shared" si="231"/>
        <v>0</v>
      </c>
      <c r="AA446" s="228">
        <f t="shared" si="231"/>
        <v>0</v>
      </c>
      <c r="AB446" s="228">
        <f t="shared" si="231"/>
        <v>0</v>
      </c>
      <c r="AC446" s="228">
        <f t="shared" si="231"/>
        <v>0</v>
      </c>
      <c r="AD446" s="228">
        <f t="shared" si="231"/>
        <v>0</v>
      </c>
      <c r="AE446" s="228">
        <f t="shared" si="231"/>
        <v>0</v>
      </c>
      <c r="AF446" s="228">
        <f t="shared" si="231"/>
        <v>0</v>
      </c>
      <c r="AG446" s="228">
        <f t="shared" si="231"/>
        <v>0</v>
      </c>
      <c r="AH446" s="228">
        <f t="shared" si="231"/>
        <v>0</v>
      </c>
      <c r="AI446" s="228">
        <f t="shared" si="231"/>
        <v>0</v>
      </c>
      <c r="AJ446" s="228">
        <f t="shared" si="231"/>
        <v>0</v>
      </c>
      <c r="AK446" s="228">
        <f t="shared" si="231"/>
        <v>0</v>
      </c>
      <c r="AL446" s="228">
        <f t="shared" si="231"/>
        <v>0</v>
      </c>
      <c r="AM446" s="228">
        <f t="shared" si="231"/>
        <v>0</v>
      </c>
      <c r="AN446" s="228">
        <f t="shared" si="231"/>
        <v>0</v>
      </c>
      <c r="AO446" s="228">
        <f t="shared" si="231"/>
        <v>0</v>
      </c>
      <c r="AP446" s="228">
        <f t="shared" si="231"/>
        <v>0</v>
      </c>
    </row>
    <row r="447" spans="1:42" x14ac:dyDescent="0.2">
      <c r="A447" s="17">
        <f t="shared" ref="A447:A452" si="232">A446+1</f>
        <v>3</v>
      </c>
      <c r="B447" s="209">
        <f t="shared" si="229"/>
        <v>0</v>
      </c>
      <c r="C447" s="228">
        <f t="shared" ref="C447:AP447" si="233">LOOKUP(C435,$B$402:$AP$402,$B$403:$AP$403)*$B608/100</f>
        <v>0</v>
      </c>
      <c r="D447" s="228">
        <f t="shared" si="233"/>
        <v>0</v>
      </c>
      <c r="E447" s="228">
        <f t="shared" si="233"/>
        <v>0</v>
      </c>
      <c r="F447" s="228">
        <f t="shared" si="233"/>
        <v>0</v>
      </c>
      <c r="G447" s="228">
        <f t="shared" si="233"/>
        <v>0</v>
      </c>
      <c r="H447" s="228">
        <f t="shared" si="233"/>
        <v>0</v>
      </c>
      <c r="I447" s="228">
        <f t="shared" si="233"/>
        <v>0</v>
      </c>
      <c r="J447" s="228">
        <f t="shared" si="233"/>
        <v>0</v>
      </c>
      <c r="K447" s="228">
        <f t="shared" si="233"/>
        <v>0</v>
      </c>
      <c r="L447" s="228">
        <f t="shared" si="233"/>
        <v>0</v>
      </c>
      <c r="M447" s="228">
        <f t="shared" si="233"/>
        <v>0</v>
      </c>
      <c r="N447" s="228">
        <f t="shared" si="233"/>
        <v>0</v>
      </c>
      <c r="O447" s="228">
        <f t="shared" si="233"/>
        <v>0</v>
      </c>
      <c r="P447" s="228">
        <f t="shared" si="233"/>
        <v>0</v>
      </c>
      <c r="Q447" s="228">
        <f t="shared" si="233"/>
        <v>0</v>
      </c>
      <c r="R447" s="228">
        <f t="shared" si="233"/>
        <v>0</v>
      </c>
      <c r="S447" s="228">
        <f t="shared" si="233"/>
        <v>0</v>
      </c>
      <c r="T447" s="228">
        <f t="shared" si="233"/>
        <v>0</v>
      </c>
      <c r="U447" s="228">
        <f t="shared" si="233"/>
        <v>0</v>
      </c>
      <c r="V447" s="228">
        <f t="shared" si="233"/>
        <v>0</v>
      </c>
      <c r="W447" s="228">
        <f t="shared" si="233"/>
        <v>0</v>
      </c>
      <c r="X447" s="228">
        <f t="shared" si="233"/>
        <v>0</v>
      </c>
      <c r="Y447" s="228">
        <f t="shared" si="233"/>
        <v>0</v>
      </c>
      <c r="Z447" s="228">
        <f t="shared" si="233"/>
        <v>0</v>
      </c>
      <c r="AA447" s="228">
        <f t="shared" si="233"/>
        <v>0</v>
      </c>
      <c r="AB447" s="228">
        <f t="shared" si="233"/>
        <v>0</v>
      </c>
      <c r="AC447" s="228">
        <f t="shared" si="233"/>
        <v>0</v>
      </c>
      <c r="AD447" s="228">
        <f t="shared" si="233"/>
        <v>0</v>
      </c>
      <c r="AE447" s="228">
        <f t="shared" si="233"/>
        <v>0</v>
      </c>
      <c r="AF447" s="228">
        <f t="shared" si="233"/>
        <v>0</v>
      </c>
      <c r="AG447" s="228">
        <f t="shared" si="233"/>
        <v>0</v>
      </c>
      <c r="AH447" s="228">
        <f t="shared" si="233"/>
        <v>0</v>
      </c>
      <c r="AI447" s="228">
        <f t="shared" si="233"/>
        <v>0</v>
      </c>
      <c r="AJ447" s="228">
        <f t="shared" si="233"/>
        <v>0</v>
      </c>
      <c r="AK447" s="228">
        <f t="shared" si="233"/>
        <v>0</v>
      </c>
      <c r="AL447" s="228">
        <f t="shared" si="233"/>
        <v>0</v>
      </c>
      <c r="AM447" s="228">
        <f t="shared" si="233"/>
        <v>0</v>
      </c>
      <c r="AN447" s="228">
        <f t="shared" si="233"/>
        <v>0</v>
      </c>
      <c r="AO447" s="228">
        <f t="shared" si="233"/>
        <v>0</v>
      </c>
      <c r="AP447" s="228">
        <f t="shared" si="233"/>
        <v>0</v>
      </c>
    </row>
    <row r="448" spans="1:42" x14ac:dyDescent="0.2">
      <c r="A448" s="17">
        <f t="shared" si="232"/>
        <v>4</v>
      </c>
      <c r="B448" s="209">
        <f t="shared" si="229"/>
        <v>0</v>
      </c>
      <c r="C448" s="228">
        <f t="shared" ref="C448:AP448" si="234">LOOKUP(C436,$B$402:$AP$402,$B$403:$AP$403)*$B609/100</f>
        <v>0</v>
      </c>
      <c r="D448" s="228">
        <f t="shared" si="234"/>
        <v>0</v>
      </c>
      <c r="E448" s="228">
        <f t="shared" si="234"/>
        <v>0</v>
      </c>
      <c r="F448" s="228">
        <f t="shared" si="234"/>
        <v>0</v>
      </c>
      <c r="G448" s="228">
        <f t="shared" si="234"/>
        <v>0</v>
      </c>
      <c r="H448" s="228">
        <f t="shared" si="234"/>
        <v>0</v>
      </c>
      <c r="I448" s="228">
        <f t="shared" si="234"/>
        <v>0</v>
      </c>
      <c r="J448" s="228">
        <f t="shared" si="234"/>
        <v>0</v>
      </c>
      <c r="K448" s="228">
        <f t="shared" si="234"/>
        <v>0</v>
      </c>
      <c r="L448" s="228">
        <f t="shared" si="234"/>
        <v>0</v>
      </c>
      <c r="M448" s="228">
        <f t="shared" si="234"/>
        <v>0</v>
      </c>
      <c r="N448" s="228">
        <f t="shared" si="234"/>
        <v>0</v>
      </c>
      <c r="O448" s="228">
        <f t="shared" si="234"/>
        <v>0</v>
      </c>
      <c r="P448" s="228">
        <f t="shared" si="234"/>
        <v>0</v>
      </c>
      <c r="Q448" s="228">
        <f t="shared" si="234"/>
        <v>0</v>
      </c>
      <c r="R448" s="228">
        <f t="shared" si="234"/>
        <v>0</v>
      </c>
      <c r="S448" s="228">
        <f t="shared" si="234"/>
        <v>0</v>
      </c>
      <c r="T448" s="228">
        <f t="shared" si="234"/>
        <v>0</v>
      </c>
      <c r="U448" s="228">
        <f t="shared" si="234"/>
        <v>0</v>
      </c>
      <c r="V448" s="228">
        <f t="shared" si="234"/>
        <v>0</v>
      </c>
      <c r="W448" s="228">
        <f t="shared" si="234"/>
        <v>0</v>
      </c>
      <c r="X448" s="228">
        <f t="shared" si="234"/>
        <v>0</v>
      </c>
      <c r="Y448" s="228">
        <f t="shared" si="234"/>
        <v>0</v>
      </c>
      <c r="Z448" s="228">
        <f t="shared" si="234"/>
        <v>0</v>
      </c>
      <c r="AA448" s="228">
        <f t="shared" si="234"/>
        <v>0</v>
      </c>
      <c r="AB448" s="228">
        <f t="shared" si="234"/>
        <v>0</v>
      </c>
      <c r="AC448" s="228">
        <f t="shared" si="234"/>
        <v>0</v>
      </c>
      <c r="AD448" s="228">
        <f t="shared" si="234"/>
        <v>0</v>
      </c>
      <c r="AE448" s="228">
        <f t="shared" si="234"/>
        <v>0</v>
      </c>
      <c r="AF448" s="228">
        <f t="shared" si="234"/>
        <v>0</v>
      </c>
      <c r="AG448" s="228">
        <f t="shared" si="234"/>
        <v>0</v>
      </c>
      <c r="AH448" s="228">
        <f t="shared" si="234"/>
        <v>0</v>
      </c>
      <c r="AI448" s="228">
        <f t="shared" si="234"/>
        <v>0</v>
      </c>
      <c r="AJ448" s="228">
        <f t="shared" si="234"/>
        <v>0</v>
      </c>
      <c r="AK448" s="228">
        <f t="shared" si="234"/>
        <v>0</v>
      </c>
      <c r="AL448" s="228">
        <f t="shared" si="234"/>
        <v>0</v>
      </c>
      <c r="AM448" s="228">
        <f t="shared" si="234"/>
        <v>0</v>
      </c>
      <c r="AN448" s="228">
        <f t="shared" si="234"/>
        <v>0</v>
      </c>
      <c r="AO448" s="228">
        <f t="shared" si="234"/>
        <v>0</v>
      </c>
      <c r="AP448" s="228">
        <f t="shared" si="234"/>
        <v>0</v>
      </c>
    </row>
    <row r="449" spans="1:42" x14ac:dyDescent="0.2">
      <c r="A449" s="17">
        <f t="shared" si="232"/>
        <v>5</v>
      </c>
      <c r="B449" s="209">
        <f t="shared" si="229"/>
        <v>0</v>
      </c>
      <c r="C449" s="228">
        <f t="shared" ref="C449:AP449" si="235">LOOKUP(C437,$B$402:$AP$402,$B$403:$AP$403)*$B610/100</f>
        <v>0</v>
      </c>
      <c r="D449" s="228">
        <f t="shared" si="235"/>
        <v>0</v>
      </c>
      <c r="E449" s="228">
        <f t="shared" si="235"/>
        <v>0</v>
      </c>
      <c r="F449" s="228">
        <f t="shared" si="235"/>
        <v>0</v>
      </c>
      <c r="G449" s="228">
        <f t="shared" si="235"/>
        <v>0</v>
      </c>
      <c r="H449" s="228">
        <f t="shared" si="235"/>
        <v>0</v>
      </c>
      <c r="I449" s="228">
        <f t="shared" si="235"/>
        <v>0</v>
      </c>
      <c r="J449" s="228">
        <f t="shared" si="235"/>
        <v>0</v>
      </c>
      <c r="K449" s="228">
        <f t="shared" si="235"/>
        <v>0</v>
      </c>
      <c r="L449" s="228">
        <f t="shared" si="235"/>
        <v>0</v>
      </c>
      <c r="M449" s="228">
        <f t="shared" si="235"/>
        <v>0</v>
      </c>
      <c r="N449" s="228">
        <f t="shared" si="235"/>
        <v>0</v>
      </c>
      <c r="O449" s="228">
        <f t="shared" si="235"/>
        <v>0</v>
      </c>
      <c r="P449" s="228">
        <f t="shared" si="235"/>
        <v>0</v>
      </c>
      <c r="Q449" s="228">
        <f t="shared" si="235"/>
        <v>0</v>
      </c>
      <c r="R449" s="228">
        <f t="shared" si="235"/>
        <v>0</v>
      </c>
      <c r="S449" s="228">
        <f t="shared" si="235"/>
        <v>0</v>
      </c>
      <c r="T449" s="228">
        <f t="shared" si="235"/>
        <v>0</v>
      </c>
      <c r="U449" s="228">
        <f t="shared" si="235"/>
        <v>0</v>
      </c>
      <c r="V449" s="228">
        <f t="shared" si="235"/>
        <v>0</v>
      </c>
      <c r="W449" s="228">
        <f t="shared" si="235"/>
        <v>0</v>
      </c>
      <c r="X449" s="228">
        <f t="shared" si="235"/>
        <v>0</v>
      </c>
      <c r="Y449" s="228">
        <f t="shared" si="235"/>
        <v>0</v>
      </c>
      <c r="Z449" s="228">
        <f t="shared" si="235"/>
        <v>0</v>
      </c>
      <c r="AA449" s="228">
        <f t="shared" si="235"/>
        <v>0</v>
      </c>
      <c r="AB449" s="228">
        <f t="shared" si="235"/>
        <v>0</v>
      </c>
      <c r="AC449" s="228">
        <f t="shared" si="235"/>
        <v>0</v>
      </c>
      <c r="AD449" s="228">
        <f t="shared" si="235"/>
        <v>0</v>
      </c>
      <c r="AE449" s="228">
        <f t="shared" si="235"/>
        <v>0</v>
      </c>
      <c r="AF449" s="228">
        <f t="shared" si="235"/>
        <v>0</v>
      </c>
      <c r="AG449" s="228">
        <f t="shared" si="235"/>
        <v>0</v>
      </c>
      <c r="AH449" s="228">
        <f t="shared" si="235"/>
        <v>0</v>
      </c>
      <c r="AI449" s="228">
        <f t="shared" si="235"/>
        <v>0</v>
      </c>
      <c r="AJ449" s="228">
        <f t="shared" si="235"/>
        <v>0</v>
      </c>
      <c r="AK449" s="228">
        <f t="shared" si="235"/>
        <v>0</v>
      </c>
      <c r="AL449" s="228">
        <f t="shared" si="235"/>
        <v>0</v>
      </c>
      <c r="AM449" s="228">
        <f t="shared" si="235"/>
        <v>0</v>
      </c>
      <c r="AN449" s="228">
        <f t="shared" si="235"/>
        <v>0</v>
      </c>
      <c r="AO449" s="228">
        <f t="shared" si="235"/>
        <v>0</v>
      </c>
      <c r="AP449" s="228">
        <f t="shared" si="235"/>
        <v>0</v>
      </c>
    </row>
    <row r="450" spans="1:42" x14ac:dyDescent="0.2">
      <c r="A450" s="17">
        <f t="shared" si="232"/>
        <v>6</v>
      </c>
      <c r="B450" s="209">
        <f t="shared" si="229"/>
        <v>0</v>
      </c>
      <c r="C450" s="228">
        <f t="shared" ref="C450:AP450" si="236">LOOKUP(C438,$B$402:$AP$402,$B$403:$AP$403)*$B611/100</f>
        <v>0</v>
      </c>
      <c r="D450" s="228">
        <f t="shared" si="236"/>
        <v>0</v>
      </c>
      <c r="E450" s="228">
        <f t="shared" si="236"/>
        <v>0</v>
      </c>
      <c r="F450" s="228">
        <f t="shared" si="236"/>
        <v>0</v>
      </c>
      <c r="G450" s="228">
        <f t="shared" si="236"/>
        <v>0</v>
      </c>
      <c r="H450" s="228">
        <f t="shared" si="236"/>
        <v>0</v>
      </c>
      <c r="I450" s="228">
        <f t="shared" si="236"/>
        <v>0</v>
      </c>
      <c r="J450" s="228">
        <f t="shared" si="236"/>
        <v>0</v>
      </c>
      <c r="K450" s="228">
        <f t="shared" si="236"/>
        <v>0</v>
      </c>
      <c r="L450" s="228">
        <f t="shared" si="236"/>
        <v>0</v>
      </c>
      <c r="M450" s="228">
        <f t="shared" si="236"/>
        <v>0</v>
      </c>
      <c r="N450" s="228">
        <f t="shared" si="236"/>
        <v>0</v>
      </c>
      <c r="O450" s="228">
        <f t="shared" si="236"/>
        <v>0</v>
      </c>
      <c r="P450" s="228">
        <f t="shared" si="236"/>
        <v>0</v>
      </c>
      <c r="Q450" s="228">
        <f t="shared" si="236"/>
        <v>0</v>
      </c>
      <c r="R450" s="228">
        <f t="shared" si="236"/>
        <v>0</v>
      </c>
      <c r="S450" s="228">
        <f t="shared" si="236"/>
        <v>0</v>
      </c>
      <c r="T450" s="228">
        <f t="shared" si="236"/>
        <v>0</v>
      </c>
      <c r="U450" s="228">
        <f t="shared" si="236"/>
        <v>0</v>
      </c>
      <c r="V450" s="228">
        <f t="shared" si="236"/>
        <v>0</v>
      </c>
      <c r="W450" s="228">
        <f t="shared" si="236"/>
        <v>0</v>
      </c>
      <c r="X450" s="228">
        <f t="shared" si="236"/>
        <v>0</v>
      </c>
      <c r="Y450" s="228">
        <f t="shared" si="236"/>
        <v>0</v>
      </c>
      <c r="Z450" s="228">
        <f t="shared" si="236"/>
        <v>0</v>
      </c>
      <c r="AA450" s="228">
        <f t="shared" si="236"/>
        <v>0</v>
      </c>
      <c r="AB450" s="228">
        <f t="shared" si="236"/>
        <v>0</v>
      </c>
      <c r="AC450" s="228">
        <f t="shared" si="236"/>
        <v>0</v>
      </c>
      <c r="AD450" s="228">
        <f t="shared" si="236"/>
        <v>0</v>
      </c>
      <c r="AE450" s="228">
        <f t="shared" si="236"/>
        <v>0</v>
      </c>
      <c r="AF450" s="228">
        <f t="shared" si="236"/>
        <v>0</v>
      </c>
      <c r="AG450" s="228">
        <f t="shared" si="236"/>
        <v>0</v>
      </c>
      <c r="AH450" s="228">
        <f t="shared" si="236"/>
        <v>0</v>
      </c>
      <c r="AI450" s="228">
        <f t="shared" si="236"/>
        <v>0</v>
      </c>
      <c r="AJ450" s="228">
        <f t="shared" si="236"/>
        <v>0</v>
      </c>
      <c r="AK450" s="228">
        <f t="shared" si="236"/>
        <v>0</v>
      </c>
      <c r="AL450" s="228">
        <f t="shared" si="236"/>
        <v>0</v>
      </c>
      <c r="AM450" s="228">
        <f t="shared" si="236"/>
        <v>0</v>
      </c>
      <c r="AN450" s="228">
        <f t="shared" si="236"/>
        <v>0</v>
      </c>
      <c r="AO450" s="228">
        <f t="shared" si="236"/>
        <v>0</v>
      </c>
      <c r="AP450" s="228">
        <f t="shared" si="236"/>
        <v>0</v>
      </c>
    </row>
    <row r="451" spans="1:42" x14ac:dyDescent="0.2">
      <c r="A451" s="17">
        <f t="shared" si="232"/>
        <v>7</v>
      </c>
      <c r="B451" s="209">
        <f t="shared" si="229"/>
        <v>0</v>
      </c>
      <c r="C451" s="228">
        <f t="shared" ref="C451:AP451" si="237">LOOKUP(C439,$B$402:$AP$402,$B$403:$AP$403)*$B612/100</f>
        <v>0</v>
      </c>
      <c r="D451" s="228">
        <f t="shared" si="237"/>
        <v>0</v>
      </c>
      <c r="E451" s="228">
        <f t="shared" si="237"/>
        <v>0</v>
      </c>
      <c r="F451" s="228">
        <f t="shared" si="237"/>
        <v>0</v>
      </c>
      <c r="G451" s="228">
        <f t="shared" si="237"/>
        <v>0</v>
      </c>
      <c r="H451" s="228">
        <f t="shared" si="237"/>
        <v>0</v>
      </c>
      <c r="I451" s="228">
        <f t="shared" si="237"/>
        <v>0</v>
      </c>
      <c r="J451" s="228">
        <f t="shared" si="237"/>
        <v>0</v>
      </c>
      <c r="K451" s="228">
        <f t="shared" si="237"/>
        <v>0</v>
      </c>
      <c r="L451" s="228">
        <f t="shared" si="237"/>
        <v>0</v>
      </c>
      <c r="M451" s="228">
        <f t="shared" si="237"/>
        <v>0</v>
      </c>
      <c r="N451" s="228">
        <f t="shared" si="237"/>
        <v>0</v>
      </c>
      <c r="O451" s="228">
        <f t="shared" si="237"/>
        <v>0</v>
      </c>
      <c r="P451" s="228">
        <f t="shared" si="237"/>
        <v>0</v>
      </c>
      <c r="Q451" s="228">
        <f t="shared" si="237"/>
        <v>0</v>
      </c>
      <c r="R451" s="228">
        <f t="shared" si="237"/>
        <v>0</v>
      </c>
      <c r="S451" s="228">
        <f t="shared" si="237"/>
        <v>0</v>
      </c>
      <c r="T451" s="228">
        <f t="shared" si="237"/>
        <v>0</v>
      </c>
      <c r="U451" s="228">
        <f t="shared" si="237"/>
        <v>0</v>
      </c>
      <c r="V451" s="228">
        <f t="shared" si="237"/>
        <v>0</v>
      </c>
      <c r="W451" s="228">
        <f t="shared" si="237"/>
        <v>0</v>
      </c>
      <c r="X451" s="228">
        <f t="shared" si="237"/>
        <v>0</v>
      </c>
      <c r="Y451" s="228">
        <f t="shared" si="237"/>
        <v>0</v>
      </c>
      <c r="Z451" s="228">
        <f t="shared" si="237"/>
        <v>0</v>
      </c>
      <c r="AA451" s="228">
        <f t="shared" si="237"/>
        <v>0</v>
      </c>
      <c r="AB451" s="228">
        <f t="shared" si="237"/>
        <v>0</v>
      </c>
      <c r="AC451" s="228">
        <f t="shared" si="237"/>
        <v>0</v>
      </c>
      <c r="AD451" s="228">
        <f t="shared" si="237"/>
        <v>0</v>
      </c>
      <c r="AE451" s="228">
        <f t="shared" si="237"/>
        <v>0</v>
      </c>
      <c r="AF451" s="228">
        <f t="shared" si="237"/>
        <v>0</v>
      </c>
      <c r="AG451" s="228">
        <f t="shared" si="237"/>
        <v>0</v>
      </c>
      <c r="AH451" s="228">
        <f t="shared" si="237"/>
        <v>0</v>
      </c>
      <c r="AI451" s="228">
        <f t="shared" si="237"/>
        <v>0</v>
      </c>
      <c r="AJ451" s="228">
        <f t="shared" si="237"/>
        <v>0</v>
      </c>
      <c r="AK451" s="228">
        <f t="shared" si="237"/>
        <v>0</v>
      </c>
      <c r="AL451" s="228">
        <f t="shared" si="237"/>
        <v>0</v>
      </c>
      <c r="AM451" s="228">
        <f t="shared" si="237"/>
        <v>0</v>
      </c>
      <c r="AN451" s="228">
        <f t="shared" si="237"/>
        <v>0</v>
      </c>
      <c r="AO451" s="228">
        <f t="shared" si="237"/>
        <v>0</v>
      </c>
      <c r="AP451" s="228">
        <f t="shared" si="237"/>
        <v>0</v>
      </c>
    </row>
    <row r="452" spans="1:42" x14ac:dyDescent="0.2">
      <c r="A452" s="17">
        <f t="shared" si="232"/>
        <v>8</v>
      </c>
      <c r="B452" s="209">
        <f t="shared" si="229"/>
        <v>0</v>
      </c>
      <c r="C452" s="228">
        <f t="shared" ref="C452:AP452" si="238">LOOKUP(C440,$B$402:$AP$402,$B$403:$AP$403)*$B613/100</f>
        <v>0</v>
      </c>
      <c r="D452" s="228">
        <f t="shared" si="238"/>
        <v>0</v>
      </c>
      <c r="E452" s="228">
        <f t="shared" si="238"/>
        <v>0</v>
      </c>
      <c r="F452" s="228">
        <f t="shared" si="238"/>
        <v>0</v>
      </c>
      <c r="G452" s="228">
        <f t="shared" si="238"/>
        <v>0</v>
      </c>
      <c r="H452" s="228">
        <f t="shared" si="238"/>
        <v>0</v>
      </c>
      <c r="I452" s="228">
        <f t="shared" si="238"/>
        <v>0</v>
      </c>
      <c r="J452" s="228">
        <f t="shared" si="238"/>
        <v>0</v>
      </c>
      <c r="K452" s="228">
        <f t="shared" si="238"/>
        <v>0</v>
      </c>
      <c r="L452" s="228">
        <f t="shared" si="238"/>
        <v>0</v>
      </c>
      <c r="M452" s="228">
        <f t="shared" si="238"/>
        <v>0</v>
      </c>
      <c r="N452" s="228">
        <f t="shared" si="238"/>
        <v>0</v>
      </c>
      <c r="O452" s="228">
        <f t="shared" si="238"/>
        <v>0</v>
      </c>
      <c r="P452" s="228">
        <f t="shared" si="238"/>
        <v>0</v>
      </c>
      <c r="Q452" s="228">
        <f t="shared" si="238"/>
        <v>0</v>
      </c>
      <c r="R452" s="228">
        <f t="shared" si="238"/>
        <v>0</v>
      </c>
      <c r="S452" s="228">
        <f t="shared" si="238"/>
        <v>0</v>
      </c>
      <c r="T452" s="228">
        <f t="shared" si="238"/>
        <v>0</v>
      </c>
      <c r="U452" s="228">
        <f t="shared" si="238"/>
        <v>0</v>
      </c>
      <c r="V452" s="228">
        <f t="shared" si="238"/>
        <v>0</v>
      </c>
      <c r="W452" s="228">
        <f t="shared" si="238"/>
        <v>0</v>
      </c>
      <c r="X452" s="228">
        <f t="shared" si="238"/>
        <v>0</v>
      </c>
      <c r="Y452" s="228">
        <f t="shared" si="238"/>
        <v>0</v>
      </c>
      <c r="Z452" s="228">
        <f t="shared" si="238"/>
        <v>0</v>
      </c>
      <c r="AA452" s="228">
        <f t="shared" si="238"/>
        <v>0</v>
      </c>
      <c r="AB452" s="228">
        <f t="shared" si="238"/>
        <v>0</v>
      </c>
      <c r="AC452" s="228">
        <f t="shared" si="238"/>
        <v>0</v>
      </c>
      <c r="AD452" s="228">
        <f t="shared" si="238"/>
        <v>0</v>
      </c>
      <c r="AE452" s="228">
        <f t="shared" si="238"/>
        <v>0</v>
      </c>
      <c r="AF452" s="228">
        <f t="shared" si="238"/>
        <v>0</v>
      </c>
      <c r="AG452" s="228">
        <f t="shared" si="238"/>
        <v>0</v>
      </c>
      <c r="AH452" s="228">
        <f t="shared" si="238"/>
        <v>0</v>
      </c>
      <c r="AI452" s="228">
        <f t="shared" si="238"/>
        <v>0</v>
      </c>
      <c r="AJ452" s="228">
        <f t="shared" si="238"/>
        <v>0</v>
      </c>
      <c r="AK452" s="228">
        <f t="shared" si="238"/>
        <v>0</v>
      </c>
      <c r="AL452" s="228">
        <f t="shared" si="238"/>
        <v>0</v>
      </c>
      <c r="AM452" s="228">
        <f t="shared" si="238"/>
        <v>0</v>
      </c>
      <c r="AN452" s="228">
        <f t="shared" si="238"/>
        <v>0</v>
      </c>
      <c r="AO452" s="228">
        <f t="shared" si="238"/>
        <v>0</v>
      </c>
      <c r="AP452" s="228">
        <f t="shared" si="238"/>
        <v>0</v>
      </c>
    </row>
    <row r="453" spans="1:42" x14ac:dyDescent="0.2">
      <c r="A453" s="17">
        <f>A452+1</f>
        <v>9</v>
      </c>
      <c r="B453" s="209">
        <f t="shared" si="229"/>
        <v>0</v>
      </c>
      <c r="C453" s="228">
        <f t="shared" ref="C453:AP453" si="239">LOOKUP(C441,$B$402:$AP$402,$B$403:$AP$403)*$B614/100</f>
        <v>0</v>
      </c>
      <c r="D453" s="228">
        <f t="shared" si="239"/>
        <v>0</v>
      </c>
      <c r="E453" s="228">
        <f t="shared" si="239"/>
        <v>0</v>
      </c>
      <c r="F453" s="228">
        <f t="shared" si="239"/>
        <v>0</v>
      </c>
      <c r="G453" s="228">
        <f t="shared" si="239"/>
        <v>0</v>
      </c>
      <c r="H453" s="228">
        <f t="shared" si="239"/>
        <v>0</v>
      </c>
      <c r="I453" s="228">
        <f t="shared" si="239"/>
        <v>0</v>
      </c>
      <c r="J453" s="228">
        <f t="shared" si="239"/>
        <v>0</v>
      </c>
      <c r="K453" s="228">
        <f t="shared" si="239"/>
        <v>0</v>
      </c>
      <c r="L453" s="228">
        <f t="shared" si="239"/>
        <v>0</v>
      </c>
      <c r="M453" s="228">
        <f t="shared" si="239"/>
        <v>0</v>
      </c>
      <c r="N453" s="228">
        <f t="shared" si="239"/>
        <v>0</v>
      </c>
      <c r="O453" s="228">
        <f t="shared" si="239"/>
        <v>0</v>
      </c>
      <c r="P453" s="228">
        <f t="shared" si="239"/>
        <v>0</v>
      </c>
      <c r="Q453" s="228">
        <f t="shared" si="239"/>
        <v>0</v>
      </c>
      <c r="R453" s="228">
        <f t="shared" si="239"/>
        <v>0</v>
      </c>
      <c r="S453" s="228">
        <f t="shared" si="239"/>
        <v>0</v>
      </c>
      <c r="T453" s="228">
        <f t="shared" si="239"/>
        <v>0</v>
      </c>
      <c r="U453" s="228">
        <f t="shared" si="239"/>
        <v>0</v>
      </c>
      <c r="V453" s="228">
        <f t="shared" si="239"/>
        <v>0</v>
      </c>
      <c r="W453" s="228">
        <f t="shared" si="239"/>
        <v>0</v>
      </c>
      <c r="X453" s="228">
        <f t="shared" si="239"/>
        <v>0</v>
      </c>
      <c r="Y453" s="228">
        <f t="shared" si="239"/>
        <v>0</v>
      </c>
      <c r="Z453" s="228">
        <f t="shared" si="239"/>
        <v>0</v>
      </c>
      <c r="AA453" s="228">
        <f t="shared" si="239"/>
        <v>0</v>
      </c>
      <c r="AB453" s="228">
        <f t="shared" si="239"/>
        <v>0</v>
      </c>
      <c r="AC453" s="228">
        <f t="shared" si="239"/>
        <v>0</v>
      </c>
      <c r="AD453" s="228">
        <f t="shared" si="239"/>
        <v>0</v>
      </c>
      <c r="AE453" s="228">
        <f t="shared" si="239"/>
        <v>0</v>
      </c>
      <c r="AF453" s="228">
        <f t="shared" si="239"/>
        <v>0</v>
      </c>
      <c r="AG453" s="228">
        <f t="shared" si="239"/>
        <v>0</v>
      </c>
      <c r="AH453" s="228">
        <f t="shared" si="239"/>
        <v>0</v>
      </c>
      <c r="AI453" s="228">
        <f t="shared" si="239"/>
        <v>0</v>
      </c>
      <c r="AJ453" s="228">
        <f t="shared" si="239"/>
        <v>0</v>
      </c>
      <c r="AK453" s="228">
        <f t="shared" si="239"/>
        <v>0</v>
      </c>
      <c r="AL453" s="228">
        <f t="shared" si="239"/>
        <v>0</v>
      </c>
      <c r="AM453" s="228">
        <f t="shared" si="239"/>
        <v>0</v>
      </c>
      <c r="AN453" s="228">
        <f t="shared" si="239"/>
        <v>0</v>
      </c>
      <c r="AO453" s="228">
        <f t="shared" si="239"/>
        <v>0</v>
      </c>
      <c r="AP453" s="228">
        <f t="shared" si="239"/>
        <v>0</v>
      </c>
    </row>
    <row r="454" spans="1:42" x14ac:dyDescent="0.2">
      <c r="A454" s="17">
        <f t="shared" ref="A454" si="240">A453+1</f>
        <v>10</v>
      </c>
      <c r="B454" s="209">
        <f t="shared" si="229"/>
        <v>0</v>
      </c>
      <c r="C454" s="228">
        <f t="shared" ref="C454:AP454" si="241">LOOKUP(C442,$B$402:$AP$402,$B$403:$AP$403)*$B615/100</f>
        <v>0</v>
      </c>
      <c r="D454" s="228">
        <f t="shared" si="241"/>
        <v>0</v>
      </c>
      <c r="E454" s="228">
        <f t="shared" si="241"/>
        <v>0</v>
      </c>
      <c r="F454" s="228">
        <f t="shared" si="241"/>
        <v>0</v>
      </c>
      <c r="G454" s="228">
        <f t="shared" si="241"/>
        <v>0</v>
      </c>
      <c r="H454" s="228">
        <f t="shared" si="241"/>
        <v>0</v>
      </c>
      <c r="I454" s="228">
        <f t="shared" si="241"/>
        <v>0</v>
      </c>
      <c r="J454" s="228">
        <f t="shared" si="241"/>
        <v>0</v>
      </c>
      <c r="K454" s="228">
        <f t="shared" si="241"/>
        <v>0</v>
      </c>
      <c r="L454" s="228">
        <f t="shared" si="241"/>
        <v>0</v>
      </c>
      <c r="M454" s="228">
        <f t="shared" si="241"/>
        <v>0</v>
      </c>
      <c r="N454" s="228">
        <f t="shared" si="241"/>
        <v>0</v>
      </c>
      <c r="O454" s="228">
        <f t="shared" si="241"/>
        <v>0</v>
      </c>
      <c r="P454" s="228">
        <f t="shared" si="241"/>
        <v>0</v>
      </c>
      <c r="Q454" s="228">
        <f t="shared" si="241"/>
        <v>0</v>
      </c>
      <c r="R454" s="228">
        <f t="shared" si="241"/>
        <v>0</v>
      </c>
      <c r="S454" s="228">
        <f t="shared" si="241"/>
        <v>0</v>
      </c>
      <c r="T454" s="228">
        <f t="shared" si="241"/>
        <v>0</v>
      </c>
      <c r="U454" s="228">
        <f t="shared" si="241"/>
        <v>0</v>
      </c>
      <c r="V454" s="228">
        <f t="shared" si="241"/>
        <v>0</v>
      </c>
      <c r="W454" s="228">
        <f t="shared" si="241"/>
        <v>0</v>
      </c>
      <c r="X454" s="228">
        <f t="shared" si="241"/>
        <v>0</v>
      </c>
      <c r="Y454" s="228">
        <f t="shared" si="241"/>
        <v>0</v>
      </c>
      <c r="Z454" s="228">
        <f t="shared" si="241"/>
        <v>0</v>
      </c>
      <c r="AA454" s="228">
        <f t="shared" si="241"/>
        <v>0</v>
      </c>
      <c r="AB454" s="228">
        <f t="shared" si="241"/>
        <v>0</v>
      </c>
      <c r="AC454" s="228">
        <f t="shared" si="241"/>
        <v>0</v>
      </c>
      <c r="AD454" s="228">
        <f t="shared" si="241"/>
        <v>0</v>
      </c>
      <c r="AE454" s="228">
        <f t="shared" si="241"/>
        <v>0</v>
      </c>
      <c r="AF454" s="228">
        <f t="shared" si="241"/>
        <v>0</v>
      </c>
      <c r="AG454" s="228">
        <f t="shared" si="241"/>
        <v>0</v>
      </c>
      <c r="AH454" s="228">
        <f t="shared" si="241"/>
        <v>0</v>
      </c>
      <c r="AI454" s="228">
        <f t="shared" si="241"/>
        <v>0</v>
      </c>
      <c r="AJ454" s="228">
        <f t="shared" si="241"/>
        <v>0</v>
      </c>
      <c r="AK454" s="228">
        <f t="shared" si="241"/>
        <v>0</v>
      </c>
      <c r="AL454" s="228">
        <f t="shared" si="241"/>
        <v>0</v>
      </c>
      <c r="AM454" s="228">
        <f t="shared" si="241"/>
        <v>0</v>
      </c>
      <c r="AN454" s="228">
        <f t="shared" si="241"/>
        <v>0</v>
      </c>
      <c r="AO454" s="228">
        <f t="shared" si="241"/>
        <v>0</v>
      </c>
      <c r="AP454" s="228">
        <f t="shared" si="241"/>
        <v>0</v>
      </c>
    </row>
    <row r="455" spans="1:42" s="17" customFormat="1" x14ac:dyDescent="0.2">
      <c r="A455" s="40" t="s">
        <v>15</v>
      </c>
      <c r="B455" s="20"/>
      <c r="C455" s="228">
        <f>SUM(C445:C454)</f>
        <v>0</v>
      </c>
      <c r="D455" s="228">
        <f t="shared" ref="D455:AP455" si="242">SUM(D445:D454)</f>
        <v>0</v>
      </c>
      <c r="E455" s="228">
        <f t="shared" si="242"/>
        <v>0</v>
      </c>
      <c r="F455" s="228">
        <f t="shared" si="242"/>
        <v>0</v>
      </c>
      <c r="G455" s="228">
        <f t="shared" si="242"/>
        <v>0</v>
      </c>
      <c r="H455" s="228">
        <f t="shared" si="242"/>
        <v>0</v>
      </c>
      <c r="I455" s="228">
        <f t="shared" si="242"/>
        <v>0</v>
      </c>
      <c r="J455" s="228">
        <f t="shared" si="242"/>
        <v>0</v>
      </c>
      <c r="K455" s="228">
        <f t="shared" si="242"/>
        <v>0</v>
      </c>
      <c r="L455" s="228">
        <f t="shared" si="242"/>
        <v>0</v>
      </c>
      <c r="M455" s="228">
        <f t="shared" si="242"/>
        <v>0</v>
      </c>
      <c r="N455" s="228">
        <f t="shared" si="242"/>
        <v>0</v>
      </c>
      <c r="O455" s="228">
        <f t="shared" si="242"/>
        <v>0</v>
      </c>
      <c r="P455" s="228">
        <f t="shared" si="242"/>
        <v>0</v>
      </c>
      <c r="Q455" s="228">
        <f t="shared" si="242"/>
        <v>0</v>
      </c>
      <c r="R455" s="228">
        <f t="shared" si="242"/>
        <v>0</v>
      </c>
      <c r="S455" s="228">
        <f t="shared" si="242"/>
        <v>0</v>
      </c>
      <c r="T455" s="228">
        <f t="shared" si="242"/>
        <v>0</v>
      </c>
      <c r="U455" s="228">
        <f t="shared" si="242"/>
        <v>0</v>
      </c>
      <c r="V455" s="228">
        <f t="shared" si="242"/>
        <v>0</v>
      </c>
      <c r="W455" s="228">
        <f t="shared" si="242"/>
        <v>0</v>
      </c>
      <c r="X455" s="228">
        <f t="shared" si="242"/>
        <v>0</v>
      </c>
      <c r="Y455" s="228">
        <f t="shared" si="242"/>
        <v>0</v>
      </c>
      <c r="Z455" s="228">
        <f t="shared" si="242"/>
        <v>0</v>
      </c>
      <c r="AA455" s="228">
        <f t="shared" si="242"/>
        <v>0</v>
      </c>
      <c r="AB455" s="228">
        <f t="shared" si="242"/>
        <v>0</v>
      </c>
      <c r="AC455" s="228">
        <f t="shared" si="242"/>
        <v>0</v>
      </c>
      <c r="AD455" s="228">
        <f t="shared" si="242"/>
        <v>0</v>
      </c>
      <c r="AE455" s="228">
        <f t="shared" si="242"/>
        <v>0</v>
      </c>
      <c r="AF455" s="228">
        <f t="shared" si="242"/>
        <v>0</v>
      </c>
      <c r="AG455" s="228">
        <f t="shared" si="242"/>
        <v>0</v>
      </c>
      <c r="AH455" s="228">
        <f t="shared" si="242"/>
        <v>0</v>
      </c>
      <c r="AI455" s="228">
        <f t="shared" si="242"/>
        <v>0</v>
      </c>
      <c r="AJ455" s="228">
        <f t="shared" si="242"/>
        <v>0</v>
      </c>
      <c r="AK455" s="228">
        <f t="shared" si="242"/>
        <v>0</v>
      </c>
      <c r="AL455" s="228">
        <f t="shared" si="242"/>
        <v>0</v>
      </c>
      <c r="AM455" s="228">
        <f t="shared" si="242"/>
        <v>0</v>
      </c>
      <c r="AN455" s="228">
        <f t="shared" si="242"/>
        <v>0</v>
      </c>
      <c r="AO455" s="228">
        <f t="shared" si="242"/>
        <v>0</v>
      </c>
      <c r="AP455" s="228">
        <f t="shared" si="242"/>
        <v>0</v>
      </c>
    </row>
    <row r="456" spans="1:42" s="17" customFormat="1" x14ac:dyDescent="0.2">
      <c r="A456" s="40"/>
      <c r="B456" s="20"/>
      <c r="C456" s="228"/>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row>
    <row r="457" spans="1:42" x14ac:dyDescent="0.2">
      <c r="A457" s="31" t="s">
        <v>137</v>
      </c>
      <c r="C457" s="228"/>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row>
    <row r="458" spans="1:42" x14ac:dyDescent="0.2">
      <c r="A458" s="33" t="s">
        <v>100</v>
      </c>
      <c r="C458" s="228"/>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row>
    <row r="459" spans="1:42" x14ac:dyDescent="0.2">
      <c r="A459" s="4">
        <v>1</v>
      </c>
      <c r="C459" s="227">
        <f t="shared" ref="C459:AP459" si="243">C325</f>
        <v>0</v>
      </c>
      <c r="D459" s="227">
        <f t="shared" si="243"/>
        <v>0</v>
      </c>
      <c r="E459" s="227">
        <f t="shared" si="243"/>
        <v>0</v>
      </c>
      <c r="F459" s="227">
        <f t="shared" si="243"/>
        <v>0</v>
      </c>
      <c r="G459" s="227">
        <f t="shared" si="243"/>
        <v>0</v>
      </c>
      <c r="H459" s="227">
        <f t="shared" si="243"/>
        <v>0</v>
      </c>
      <c r="I459" s="227">
        <f t="shared" si="243"/>
        <v>0</v>
      </c>
      <c r="J459" s="227">
        <f t="shared" si="243"/>
        <v>0</v>
      </c>
      <c r="K459" s="227">
        <f t="shared" si="243"/>
        <v>0</v>
      </c>
      <c r="L459" s="227">
        <f t="shared" si="243"/>
        <v>0</v>
      </c>
      <c r="M459" s="227">
        <f t="shared" si="243"/>
        <v>0</v>
      </c>
      <c r="N459" s="227">
        <f t="shared" si="243"/>
        <v>0</v>
      </c>
      <c r="O459" s="227">
        <f t="shared" si="243"/>
        <v>0</v>
      </c>
      <c r="P459" s="227">
        <f t="shared" si="243"/>
        <v>0</v>
      </c>
      <c r="Q459" s="227">
        <f t="shared" si="243"/>
        <v>0</v>
      </c>
      <c r="R459" s="227">
        <f t="shared" si="243"/>
        <v>0</v>
      </c>
      <c r="S459" s="227">
        <f t="shared" si="243"/>
        <v>0</v>
      </c>
      <c r="T459" s="227">
        <f t="shared" si="243"/>
        <v>0</v>
      </c>
      <c r="U459" s="227">
        <f t="shared" si="243"/>
        <v>0</v>
      </c>
      <c r="V459" s="227">
        <f t="shared" si="243"/>
        <v>0</v>
      </c>
      <c r="W459" s="227">
        <f t="shared" si="243"/>
        <v>0</v>
      </c>
      <c r="X459" s="227">
        <f t="shared" si="243"/>
        <v>0</v>
      </c>
      <c r="Y459" s="227">
        <f t="shared" si="243"/>
        <v>0</v>
      </c>
      <c r="Z459" s="227">
        <f t="shared" si="243"/>
        <v>0</v>
      </c>
      <c r="AA459" s="227">
        <f t="shared" si="243"/>
        <v>0</v>
      </c>
      <c r="AB459" s="227">
        <f t="shared" si="243"/>
        <v>0</v>
      </c>
      <c r="AC459" s="227">
        <f t="shared" si="243"/>
        <v>0</v>
      </c>
      <c r="AD459" s="227">
        <f t="shared" si="243"/>
        <v>0</v>
      </c>
      <c r="AE459" s="227">
        <f t="shared" si="243"/>
        <v>0</v>
      </c>
      <c r="AF459" s="227">
        <f t="shared" si="243"/>
        <v>0</v>
      </c>
      <c r="AG459" s="227">
        <f t="shared" si="243"/>
        <v>0</v>
      </c>
      <c r="AH459" s="227">
        <f t="shared" si="243"/>
        <v>0</v>
      </c>
      <c r="AI459" s="227">
        <f t="shared" si="243"/>
        <v>0</v>
      </c>
      <c r="AJ459" s="227">
        <f t="shared" si="243"/>
        <v>0</v>
      </c>
      <c r="AK459" s="227">
        <f t="shared" si="243"/>
        <v>0</v>
      </c>
      <c r="AL459" s="227">
        <f t="shared" si="243"/>
        <v>0</v>
      </c>
      <c r="AM459" s="227">
        <f t="shared" si="243"/>
        <v>0</v>
      </c>
      <c r="AN459" s="227">
        <f t="shared" si="243"/>
        <v>0</v>
      </c>
      <c r="AO459" s="227">
        <f t="shared" si="243"/>
        <v>0</v>
      </c>
      <c r="AP459" s="227">
        <f t="shared" si="243"/>
        <v>0</v>
      </c>
    </row>
    <row r="460" spans="1:42" x14ac:dyDescent="0.2">
      <c r="A460" s="4">
        <f>A459+1</f>
        <v>2</v>
      </c>
      <c r="C460" s="227">
        <f t="shared" ref="C460:AP460" si="244">C326</f>
        <v>0</v>
      </c>
      <c r="D460" s="227">
        <f t="shared" si="244"/>
        <v>0</v>
      </c>
      <c r="E460" s="227">
        <f t="shared" si="244"/>
        <v>0</v>
      </c>
      <c r="F460" s="227">
        <f t="shared" si="244"/>
        <v>0</v>
      </c>
      <c r="G460" s="227">
        <f t="shared" si="244"/>
        <v>0</v>
      </c>
      <c r="H460" s="227">
        <f t="shared" si="244"/>
        <v>0</v>
      </c>
      <c r="I460" s="227">
        <f t="shared" si="244"/>
        <v>0</v>
      </c>
      <c r="J460" s="227">
        <f t="shared" si="244"/>
        <v>0</v>
      </c>
      <c r="K460" s="227">
        <f t="shared" si="244"/>
        <v>0</v>
      </c>
      <c r="L460" s="227">
        <f t="shared" si="244"/>
        <v>0</v>
      </c>
      <c r="M460" s="227">
        <f t="shared" si="244"/>
        <v>0</v>
      </c>
      <c r="N460" s="227">
        <f t="shared" si="244"/>
        <v>0</v>
      </c>
      <c r="O460" s="227">
        <f t="shared" si="244"/>
        <v>0</v>
      </c>
      <c r="P460" s="227">
        <f t="shared" si="244"/>
        <v>0</v>
      </c>
      <c r="Q460" s="227">
        <f t="shared" si="244"/>
        <v>0</v>
      </c>
      <c r="R460" s="227">
        <f t="shared" si="244"/>
        <v>0</v>
      </c>
      <c r="S460" s="227">
        <f t="shared" si="244"/>
        <v>0</v>
      </c>
      <c r="T460" s="227">
        <f t="shared" si="244"/>
        <v>0</v>
      </c>
      <c r="U460" s="227">
        <f t="shared" si="244"/>
        <v>0</v>
      </c>
      <c r="V460" s="227">
        <f t="shared" si="244"/>
        <v>0</v>
      </c>
      <c r="W460" s="227">
        <f t="shared" si="244"/>
        <v>0</v>
      </c>
      <c r="X460" s="227">
        <f t="shared" si="244"/>
        <v>0</v>
      </c>
      <c r="Y460" s="227">
        <f t="shared" si="244"/>
        <v>0</v>
      </c>
      <c r="Z460" s="227">
        <f t="shared" si="244"/>
        <v>0</v>
      </c>
      <c r="AA460" s="227">
        <f t="shared" si="244"/>
        <v>0</v>
      </c>
      <c r="AB460" s="227">
        <f t="shared" si="244"/>
        <v>0</v>
      </c>
      <c r="AC460" s="227">
        <f t="shared" si="244"/>
        <v>0</v>
      </c>
      <c r="AD460" s="227">
        <f t="shared" si="244"/>
        <v>0</v>
      </c>
      <c r="AE460" s="227">
        <f t="shared" si="244"/>
        <v>0</v>
      </c>
      <c r="AF460" s="227">
        <f t="shared" si="244"/>
        <v>0</v>
      </c>
      <c r="AG460" s="227">
        <f t="shared" si="244"/>
        <v>0</v>
      </c>
      <c r="AH460" s="227">
        <f t="shared" si="244"/>
        <v>0</v>
      </c>
      <c r="AI460" s="227">
        <f t="shared" si="244"/>
        <v>0</v>
      </c>
      <c r="AJ460" s="227">
        <f t="shared" si="244"/>
        <v>0</v>
      </c>
      <c r="AK460" s="227">
        <f t="shared" si="244"/>
        <v>0</v>
      </c>
      <c r="AL460" s="227">
        <f t="shared" si="244"/>
        <v>0</v>
      </c>
      <c r="AM460" s="227">
        <f t="shared" si="244"/>
        <v>0</v>
      </c>
      <c r="AN460" s="227">
        <f t="shared" si="244"/>
        <v>0</v>
      </c>
      <c r="AO460" s="227">
        <f t="shared" si="244"/>
        <v>0</v>
      </c>
      <c r="AP460" s="227">
        <f t="shared" si="244"/>
        <v>0</v>
      </c>
    </row>
    <row r="461" spans="1:42" x14ac:dyDescent="0.2">
      <c r="A461" s="4">
        <f t="shared" ref="A461:A466" si="245">A460+1</f>
        <v>3</v>
      </c>
      <c r="C461" s="227">
        <f t="shared" ref="C461:AP461" si="246">C327</f>
        <v>0</v>
      </c>
      <c r="D461" s="227">
        <f t="shared" si="246"/>
        <v>0</v>
      </c>
      <c r="E461" s="227">
        <f t="shared" si="246"/>
        <v>0</v>
      </c>
      <c r="F461" s="227">
        <f t="shared" si="246"/>
        <v>0</v>
      </c>
      <c r="G461" s="227">
        <f t="shared" si="246"/>
        <v>0</v>
      </c>
      <c r="H461" s="227">
        <f t="shared" si="246"/>
        <v>0</v>
      </c>
      <c r="I461" s="227">
        <f t="shared" si="246"/>
        <v>0</v>
      </c>
      <c r="J461" s="227">
        <f t="shared" si="246"/>
        <v>0</v>
      </c>
      <c r="K461" s="227">
        <f t="shared" si="246"/>
        <v>0</v>
      </c>
      <c r="L461" s="227">
        <f t="shared" si="246"/>
        <v>0</v>
      </c>
      <c r="M461" s="227">
        <f t="shared" si="246"/>
        <v>0</v>
      </c>
      <c r="N461" s="227">
        <f t="shared" si="246"/>
        <v>0</v>
      </c>
      <c r="O461" s="227">
        <f t="shared" si="246"/>
        <v>0</v>
      </c>
      <c r="P461" s="227">
        <f t="shared" si="246"/>
        <v>0</v>
      </c>
      <c r="Q461" s="227">
        <f t="shared" si="246"/>
        <v>0</v>
      </c>
      <c r="R461" s="227">
        <f t="shared" si="246"/>
        <v>0</v>
      </c>
      <c r="S461" s="227">
        <f t="shared" si="246"/>
        <v>0</v>
      </c>
      <c r="T461" s="227">
        <f t="shared" si="246"/>
        <v>0</v>
      </c>
      <c r="U461" s="227">
        <f t="shared" si="246"/>
        <v>0</v>
      </c>
      <c r="V461" s="227">
        <f t="shared" si="246"/>
        <v>0</v>
      </c>
      <c r="W461" s="227">
        <f t="shared" si="246"/>
        <v>0</v>
      </c>
      <c r="X461" s="227">
        <f t="shared" si="246"/>
        <v>0</v>
      </c>
      <c r="Y461" s="227">
        <f t="shared" si="246"/>
        <v>0</v>
      </c>
      <c r="Z461" s="227">
        <f t="shared" si="246"/>
        <v>0</v>
      </c>
      <c r="AA461" s="227">
        <f t="shared" si="246"/>
        <v>0</v>
      </c>
      <c r="AB461" s="227">
        <f t="shared" si="246"/>
        <v>0</v>
      </c>
      <c r="AC461" s="227">
        <f t="shared" si="246"/>
        <v>0</v>
      </c>
      <c r="AD461" s="227">
        <f t="shared" si="246"/>
        <v>0</v>
      </c>
      <c r="AE461" s="227">
        <f t="shared" si="246"/>
        <v>0</v>
      </c>
      <c r="AF461" s="227">
        <f t="shared" si="246"/>
        <v>0</v>
      </c>
      <c r="AG461" s="227">
        <f t="shared" si="246"/>
        <v>0</v>
      </c>
      <c r="AH461" s="227">
        <f t="shared" si="246"/>
        <v>0</v>
      </c>
      <c r="AI461" s="227">
        <f t="shared" si="246"/>
        <v>0</v>
      </c>
      <c r="AJ461" s="227">
        <f t="shared" si="246"/>
        <v>0</v>
      </c>
      <c r="AK461" s="227">
        <f t="shared" si="246"/>
        <v>0</v>
      </c>
      <c r="AL461" s="227">
        <f t="shared" si="246"/>
        <v>0</v>
      </c>
      <c r="AM461" s="227">
        <f t="shared" si="246"/>
        <v>0</v>
      </c>
      <c r="AN461" s="227">
        <f t="shared" si="246"/>
        <v>0</v>
      </c>
      <c r="AO461" s="227">
        <f t="shared" si="246"/>
        <v>0</v>
      </c>
      <c r="AP461" s="227">
        <f t="shared" si="246"/>
        <v>0</v>
      </c>
    </row>
    <row r="462" spans="1:42" x14ac:dyDescent="0.2">
      <c r="A462" s="4">
        <f t="shared" si="245"/>
        <v>4</v>
      </c>
      <c r="C462" s="227">
        <f t="shared" ref="C462:AP462" si="247">C328</f>
        <v>0</v>
      </c>
      <c r="D462" s="227">
        <f t="shared" si="247"/>
        <v>0</v>
      </c>
      <c r="E462" s="227">
        <f t="shared" si="247"/>
        <v>0</v>
      </c>
      <c r="F462" s="227">
        <f t="shared" si="247"/>
        <v>0</v>
      </c>
      <c r="G462" s="227">
        <f t="shared" si="247"/>
        <v>0</v>
      </c>
      <c r="H462" s="227">
        <f t="shared" si="247"/>
        <v>0</v>
      </c>
      <c r="I462" s="227">
        <f t="shared" si="247"/>
        <v>0</v>
      </c>
      <c r="J462" s="227">
        <f t="shared" si="247"/>
        <v>0</v>
      </c>
      <c r="K462" s="227">
        <f t="shared" si="247"/>
        <v>0</v>
      </c>
      <c r="L462" s="227">
        <f t="shared" si="247"/>
        <v>0</v>
      </c>
      <c r="M462" s="227">
        <f t="shared" si="247"/>
        <v>0</v>
      </c>
      <c r="N462" s="227">
        <f t="shared" si="247"/>
        <v>0</v>
      </c>
      <c r="O462" s="227">
        <f t="shared" si="247"/>
        <v>0</v>
      </c>
      <c r="P462" s="227">
        <f t="shared" si="247"/>
        <v>0</v>
      </c>
      <c r="Q462" s="227">
        <f t="shared" si="247"/>
        <v>0</v>
      </c>
      <c r="R462" s="227">
        <f t="shared" si="247"/>
        <v>0</v>
      </c>
      <c r="S462" s="227">
        <f t="shared" si="247"/>
        <v>0</v>
      </c>
      <c r="T462" s="227">
        <f t="shared" si="247"/>
        <v>0</v>
      </c>
      <c r="U462" s="227">
        <f t="shared" si="247"/>
        <v>0</v>
      </c>
      <c r="V462" s="227">
        <f t="shared" si="247"/>
        <v>0</v>
      </c>
      <c r="W462" s="227">
        <f t="shared" si="247"/>
        <v>0</v>
      </c>
      <c r="X462" s="227">
        <f t="shared" si="247"/>
        <v>0</v>
      </c>
      <c r="Y462" s="227">
        <f t="shared" si="247"/>
        <v>0</v>
      </c>
      <c r="Z462" s="227">
        <f t="shared" si="247"/>
        <v>0</v>
      </c>
      <c r="AA462" s="227">
        <f t="shared" si="247"/>
        <v>0</v>
      </c>
      <c r="AB462" s="227">
        <f t="shared" si="247"/>
        <v>0</v>
      </c>
      <c r="AC462" s="227">
        <f t="shared" si="247"/>
        <v>0</v>
      </c>
      <c r="AD462" s="227">
        <f t="shared" si="247"/>
        <v>0</v>
      </c>
      <c r="AE462" s="227">
        <f t="shared" si="247"/>
        <v>0</v>
      </c>
      <c r="AF462" s="227">
        <f t="shared" si="247"/>
        <v>0</v>
      </c>
      <c r="AG462" s="227">
        <f t="shared" si="247"/>
        <v>0</v>
      </c>
      <c r="AH462" s="227">
        <f t="shared" si="247"/>
        <v>0</v>
      </c>
      <c r="AI462" s="227">
        <f t="shared" si="247"/>
        <v>0</v>
      </c>
      <c r="AJ462" s="227">
        <f t="shared" si="247"/>
        <v>0</v>
      </c>
      <c r="AK462" s="227">
        <f t="shared" si="247"/>
        <v>0</v>
      </c>
      <c r="AL462" s="227">
        <f t="shared" si="247"/>
        <v>0</v>
      </c>
      <c r="AM462" s="227">
        <f t="shared" si="247"/>
        <v>0</v>
      </c>
      <c r="AN462" s="227">
        <f t="shared" si="247"/>
        <v>0</v>
      </c>
      <c r="AO462" s="227">
        <f t="shared" si="247"/>
        <v>0</v>
      </c>
      <c r="AP462" s="227">
        <f t="shared" si="247"/>
        <v>0</v>
      </c>
    </row>
    <row r="463" spans="1:42" x14ac:dyDescent="0.2">
      <c r="A463" s="4">
        <f t="shared" si="245"/>
        <v>5</v>
      </c>
      <c r="C463" s="227">
        <f t="shared" ref="C463:AP463" si="248">C329</f>
        <v>0</v>
      </c>
      <c r="D463" s="227">
        <f t="shared" si="248"/>
        <v>0</v>
      </c>
      <c r="E463" s="227">
        <f t="shared" si="248"/>
        <v>0</v>
      </c>
      <c r="F463" s="227">
        <f t="shared" si="248"/>
        <v>0</v>
      </c>
      <c r="G463" s="227">
        <f t="shared" si="248"/>
        <v>0</v>
      </c>
      <c r="H463" s="227">
        <f t="shared" si="248"/>
        <v>0</v>
      </c>
      <c r="I463" s="227">
        <f t="shared" si="248"/>
        <v>0</v>
      </c>
      <c r="J463" s="227">
        <f t="shared" si="248"/>
        <v>0</v>
      </c>
      <c r="K463" s="227">
        <f t="shared" si="248"/>
        <v>0</v>
      </c>
      <c r="L463" s="227">
        <f t="shared" si="248"/>
        <v>0</v>
      </c>
      <c r="M463" s="227">
        <f t="shared" si="248"/>
        <v>0</v>
      </c>
      <c r="N463" s="227">
        <f t="shared" si="248"/>
        <v>0</v>
      </c>
      <c r="O463" s="227">
        <f t="shared" si="248"/>
        <v>0</v>
      </c>
      <c r="P463" s="227">
        <f t="shared" si="248"/>
        <v>0</v>
      </c>
      <c r="Q463" s="227">
        <f t="shared" si="248"/>
        <v>0</v>
      </c>
      <c r="R463" s="227">
        <f t="shared" si="248"/>
        <v>0</v>
      </c>
      <c r="S463" s="227">
        <f t="shared" si="248"/>
        <v>0</v>
      </c>
      <c r="T463" s="227">
        <f t="shared" si="248"/>
        <v>0</v>
      </c>
      <c r="U463" s="227">
        <f t="shared" si="248"/>
        <v>0</v>
      </c>
      <c r="V463" s="227">
        <f t="shared" si="248"/>
        <v>0</v>
      </c>
      <c r="W463" s="227">
        <f t="shared" si="248"/>
        <v>0</v>
      </c>
      <c r="X463" s="227">
        <f t="shared" si="248"/>
        <v>0</v>
      </c>
      <c r="Y463" s="227">
        <f t="shared" si="248"/>
        <v>0</v>
      </c>
      <c r="Z463" s="227">
        <f t="shared" si="248"/>
        <v>0</v>
      </c>
      <c r="AA463" s="227">
        <f t="shared" si="248"/>
        <v>0</v>
      </c>
      <c r="AB463" s="227">
        <f t="shared" si="248"/>
        <v>0</v>
      </c>
      <c r="AC463" s="227">
        <f t="shared" si="248"/>
        <v>0</v>
      </c>
      <c r="AD463" s="227">
        <f t="shared" si="248"/>
        <v>0</v>
      </c>
      <c r="AE463" s="227">
        <f t="shared" si="248"/>
        <v>0</v>
      </c>
      <c r="AF463" s="227">
        <f t="shared" si="248"/>
        <v>0</v>
      </c>
      <c r="AG463" s="227">
        <f t="shared" si="248"/>
        <v>0</v>
      </c>
      <c r="AH463" s="227">
        <f t="shared" si="248"/>
        <v>0</v>
      </c>
      <c r="AI463" s="227">
        <f t="shared" si="248"/>
        <v>0</v>
      </c>
      <c r="AJ463" s="227">
        <f t="shared" si="248"/>
        <v>0</v>
      </c>
      <c r="AK463" s="227">
        <f t="shared" si="248"/>
        <v>0</v>
      </c>
      <c r="AL463" s="227">
        <f t="shared" si="248"/>
        <v>0</v>
      </c>
      <c r="AM463" s="227">
        <f t="shared" si="248"/>
        <v>0</v>
      </c>
      <c r="AN463" s="227">
        <f t="shared" si="248"/>
        <v>0</v>
      </c>
      <c r="AO463" s="227">
        <f t="shared" si="248"/>
        <v>0</v>
      </c>
      <c r="AP463" s="227">
        <f t="shared" si="248"/>
        <v>0</v>
      </c>
    </row>
    <row r="464" spans="1:42" x14ac:dyDescent="0.2">
      <c r="A464" s="4">
        <f t="shared" si="245"/>
        <v>6</v>
      </c>
      <c r="C464" s="227">
        <f t="shared" ref="C464:AP464" si="249">C330</f>
        <v>0</v>
      </c>
      <c r="D464" s="227">
        <f t="shared" si="249"/>
        <v>0</v>
      </c>
      <c r="E464" s="227">
        <f t="shared" si="249"/>
        <v>0</v>
      </c>
      <c r="F464" s="227">
        <f t="shared" si="249"/>
        <v>0</v>
      </c>
      <c r="G464" s="227">
        <f t="shared" si="249"/>
        <v>0</v>
      </c>
      <c r="H464" s="227">
        <f t="shared" si="249"/>
        <v>0</v>
      </c>
      <c r="I464" s="227">
        <f t="shared" si="249"/>
        <v>0</v>
      </c>
      <c r="J464" s="227">
        <f t="shared" si="249"/>
        <v>0</v>
      </c>
      <c r="K464" s="227">
        <f t="shared" si="249"/>
        <v>0</v>
      </c>
      <c r="L464" s="227">
        <f t="shared" si="249"/>
        <v>0</v>
      </c>
      <c r="M464" s="227">
        <f t="shared" si="249"/>
        <v>0</v>
      </c>
      <c r="N464" s="227">
        <f t="shared" si="249"/>
        <v>0</v>
      </c>
      <c r="O464" s="227">
        <f t="shared" si="249"/>
        <v>0</v>
      </c>
      <c r="P464" s="227">
        <f t="shared" si="249"/>
        <v>0</v>
      </c>
      <c r="Q464" s="227">
        <f t="shared" si="249"/>
        <v>0</v>
      </c>
      <c r="R464" s="227">
        <f t="shared" si="249"/>
        <v>0</v>
      </c>
      <c r="S464" s="227">
        <f t="shared" si="249"/>
        <v>0</v>
      </c>
      <c r="T464" s="227">
        <f t="shared" si="249"/>
        <v>0</v>
      </c>
      <c r="U464" s="227">
        <f t="shared" si="249"/>
        <v>0</v>
      </c>
      <c r="V464" s="227">
        <f t="shared" si="249"/>
        <v>0</v>
      </c>
      <c r="W464" s="227">
        <f t="shared" si="249"/>
        <v>0</v>
      </c>
      <c r="X464" s="227">
        <f t="shared" si="249"/>
        <v>0</v>
      </c>
      <c r="Y464" s="227">
        <f t="shared" si="249"/>
        <v>0</v>
      </c>
      <c r="Z464" s="227">
        <f t="shared" si="249"/>
        <v>0</v>
      </c>
      <c r="AA464" s="227">
        <f t="shared" si="249"/>
        <v>0</v>
      </c>
      <c r="AB464" s="227">
        <f t="shared" si="249"/>
        <v>0</v>
      </c>
      <c r="AC464" s="227">
        <f t="shared" si="249"/>
        <v>0</v>
      </c>
      <c r="AD464" s="227">
        <f t="shared" si="249"/>
        <v>0</v>
      </c>
      <c r="AE464" s="227">
        <f t="shared" si="249"/>
        <v>0</v>
      </c>
      <c r="AF464" s="227">
        <f t="shared" si="249"/>
        <v>0</v>
      </c>
      <c r="AG464" s="227">
        <f t="shared" si="249"/>
        <v>0</v>
      </c>
      <c r="AH464" s="227">
        <f t="shared" si="249"/>
        <v>0</v>
      </c>
      <c r="AI464" s="227">
        <f t="shared" si="249"/>
        <v>0</v>
      </c>
      <c r="AJ464" s="227">
        <f t="shared" si="249"/>
        <v>0</v>
      </c>
      <c r="AK464" s="227">
        <f t="shared" si="249"/>
        <v>0</v>
      </c>
      <c r="AL464" s="227">
        <f t="shared" si="249"/>
        <v>0</v>
      </c>
      <c r="AM464" s="227">
        <f t="shared" si="249"/>
        <v>0</v>
      </c>
      <c r="AN464" s="227">
        <f t="shared" si="249"/>
        <v>0</v>
      </c>
      <c r="AO464" s="227">
        <f t="shared" si="249"/>
        <v>0</v>
      </c>
      <c r="AP464" s="227">
        <f t="shared" si="249"/>
        <v>0</v>
      </c>
    </row>
    <row r="465" spans="1:42" x14ac:dyDescent="0.2">
      <c r="A465" s="4">
        <f t="shared" si="245"/>
        <v>7</v>
      </c>
      <c r="C465" s="227">
        <f t="shared" ref="C465:AP465" si="250">C331</f>
        <v>0</v>
      </c>
      <c r="D465" s="227">
        <f t="shared" si="250"/>
        <v>0</v>
      </c>
      <c r="E465" s="227">
        <f t="shared" si="250"/>
        <v>0</v>
      </c>
      <c r="F465" s="227">
        <f t="shared" si="250"/>
        <v>0</v>
      </c>
      <c r="G465" s="227">
        <f t="shared" si="250"/>
        <v>0</v>
      </c>
      <c r="H465" s="227">
        <f t="shared" si="250"/>
        <v>0</v>
      </c>
      <c r="I465" s="227">
        <f t="shared" si="250"/>
        <v>0</v>
      </c>
      <c r="J465" s="227">
        <f t="shared" si="250"/>
        <v>0</v>
      </c>
      <c r="K465" s="227">
        <f t="shared" si="250"/>
        <v>0</v>
      </c>
      <c r="L465" s="227">
        <f t="shared" si="250"/>
        <v>0</v>
      </c>
      <c r="M465" s="227">
        <f t="shared" si="250"/>
        <v>0</v>
      </c>
      <c r="N465" s="227">
        <f t="shared" si="250"/>
        <v>0</v>
      </c>
      <c r="O465" s="227">
        <f t="shared" si="250"/>
        <v>0</v>
      </c>
      <c r="P465" s="227">
        <f t="shared" si="250"/>
        <v>0</v>
      </c>
      <c r="Q465" s="227">
        <f t="shared" si="250"/>
        <v>0</v>
      </c>
      <c r="R465" s="227">
        <f t="shared" si="250"/>
        <v>0</v>
      </c>
      <c r="S465" s="227">
        <f t="shared" si="250"/>
        <v>0</v>
      </c>
      <c r="T465" s="227">
        <f t="shared" si="250"/>
        <v>0</v>
      </c>
      <c r="U465" s="227">
        <f t="shared" si="250"/>
        <v>0</v>
      </c>
      <c r="V465" s="227">
        <f t="shared" si="250"/>
        <v>0</v>
      </c>
      <c r="W465" s="227">
        <f t="shared" si="250"/>
        <v>0</v>
      </c>
      <c r="X465" s="227">
        <f t="shared" si="250"/>
        <v>0</v>
      </c>
      <c r="Y465" s="227">
        <f t="shared" si="250"/>
        <v>0</v>
      </c>
      <c r="Z465" s="227">
        <f t="shared" si="250"/>
        <v>0</v>
      </c>
      <c r="AA465" s="227">
        <f t="shared" si="250"/>
        <v>0</v>
      </c>
      <c r="AB465" s="227">
        <f t="shared" si="250"/>
        <v>0</v>
      </c>
      <c r="AC465" s="227">
        <f t="shared" si="250"/>
        <v>0</v>
      </c>
      <c r="AD465" s="227">
        <f t="shared" si="250"/>
        <v>0</v>
      </c>
      <c r="AE465" s="227">
        <f t="shared" si="250"/>
        <v>0</v>
      </c>
      <c r="AF465" s="227">
        <f t="shared" si="250"/>
        <v>0</v>
      </c>
      <c r="AG465" s="227">
        <f t="shared" si="250"/>
        <v>0</v>
      </c>
      <c r="AH465" s="227">
        <f t="shared" si="250"/>
        <v>0</v>
      </c>
      <c r="AI465" s="227">
        <f t="shared" si="250"/>
        <v>0</v>
      </c>
      <c r="AJ465" s="227">
        <f t="shared" si="250"/>
        <v>0</v>
      </c>
      <c r="AK465" s="227">
        <f t="shared" si="250"/>
        <v>0</v>
      </c>
      <c r="AL465" s="227">
        <f t="shared" si="250"/>
        <v>0</v>
      </c>
      <c r="AM465" s="227">
        <f t="shared" si="250"/>
        <v>0</v>
      </c>
      <c r="AN465" s="227">
        <f t="shared" si="250"/>
        <v>0</v>
      </c>
      <c r="AO465" s="227">
        <f t="shared" si="250"/>
        <v>0</v>
      </c>
      <c r="AP465" s="227">
        <f t="shared" si="250"/>
        <v>0</v>
      </c>
    </row>
    <row r="466" spans="1:42" x14ac:dyDescent="0.2">
      <c r="A466" s="4">
        <f t="shared" si="245"/>
        <v>8</v>
      </c>
      <c r="C466" s="227">
        <f t="shared" ref="C466:AP466" si="251">C332</f>
        <v>0</v>
      </c>
      <c r="D466" s="227">
        <f t="shared" si="251"/>
        <v>0</v>
      </c>
      <c r="E466" s="227">
        <f t="shared" si="251"/>
        <v>0</v>
      </c>
      <c r="F466" s="227">
        <f t="shared" si="251"/>
        <v>0</v>
      </c>
      <c r="G466" s="227">
        <f t="shared" si="251"/>
        <v>0</v>
      </c>
      <c r="H466" s="227">
        <f t="shared" si="251"/>
        <v>0</v>
      </c>
      <c r="I466" s="227">
        <f t="shared" si="251"/>
        <v>0</v>
      </c>
      <c r="J466" s="227">
        <f t="shared" si="251"/>
        <v>0</v>
      </c>
      <c r="K466" s="227">
        <f t="shared" si="251"/>
        <v>0</v>
      </c>
      <c r="L466" s="227">
        <f t="shared" si="251"/>
        <v>0</v>
      </c>
      <c r="M466" s="227">
        <f t="shared" si="251"/>
        <v>0</v>
      </c>
      <c r="N466" s="227">
        <f t="shared" si="251"/>
        <v>0</v>
      </c>
      <c r="O466" s="227">
        <f t="shared" si="251"/>
        <v>0</v>
      </c>
      <c r="P466" s="227">
        <f t="shared" si="251"/>
        <v>0</v>
      </c>
      <c r="Q466" s="227">
        <f t="shared" si="251"/>
        <v>0</v>
      </c>
      <c r="R466" s="227">
        <f t="shared" si="251"/>
        <v>0</v>
      </c>
      <c r="S466" s="227">
        <f t="shared" si="251"/>
        <v>0</v>
      </c>
      <c r="T466" s="227">
        <f t="shared" si="251"/>
        <v>0</v>
      </c>
      <c r="U466" s="227">
        <f t="shared" si="251"/>
        <v>0</v>
      </c>
      <c r="V466" s="227">
        <f t="shared" si="251"/>
        <v>0</v>
      </c>
      <c r="W466" s="227">
        <f t="shared" si="251"/>
        <v>0</v>
      </c>
      <c r="X466" s="227">
        <f t="shared" si="251"/>
        <v>0</v>
      </c>
      <c r="Y466" s="227">
        <f t="shared" si="251"/>
        <v>0</v>
      </c>
      <c r="Z466" s="227">
        <f t="shared" si="251"/>
        <v>0</v>
      </c>
      <c r="AA466" s="227">
        <f t="shared" si="251"/>
        <v>0</v>
      </c>
      <c r="AB466" s="227">
        <f t="shared" si="251"/>
        <v>0</v>
      </c>
      <c r="AC466" s="227">
        <f t="shared" si="251"/>
        <v>0</v>
      </c>
      <c r="AD466" s="227">
        <f t="shared" si="251"/>
        <v>0</v>
      </c>
      <c r="AE466" s="227">
        <f t="shared" si="251"/>
        <v>0</v>
      </c>
      <c r="AF466" s="227">
        <f t="shared" si="251"/>
        <v>0</v>
      </c>
      <c r="AG466" s="227">
        <f t="shared" si="251"/>
        <v>0</v>
      </c>
      <c r="AH466" s="227">
        <f t="shared" si="251"/>
        <v>0</v>
      </c>
      <c r="AI466" s="227">
        <f t="shared" si="251"/>
        <v>0</v>
      </c>
      <c r="AJ466" s="227">
        <f t="shared" si="251"/>
        <v>0</v>
      </c>
      <c r="AK466" s="227">
        <f t="shared" si="251"/>
        <v>0</v>
      </c>
      <c r="AL466" s="227">
        <f t="shared" si="251"/>
        <v>0</v>
      </c>
      <c r="AM466" s="227">
        <f t="shared" si="251"/>
        <v>0</v>
      </c>
      <c r="AN466" s="227">
        <f t="shared" si="251"/>
        <v>0</v>
      </c>
      <c r="AO466" s="227">
        <f t="shared" si="251"/>
        <v>0</v>
      </c>
      <c r="AP466" s="227">
        <f t="shared" si="251"/>
        <v>0</v>
      </c>
    </row>
    <row r="467" spans="1:42" x14ac:dyDescent="0.2">
      <c r="A467" s="4">
        <f>A466+1</f>
        <v>9</v>
      </c>
      <c r="C467" s="227">
        <f t="shared" ref="C467:AP467" si="252">C333</f>
        <v>0</v>
      </c>
      <c r="D467" s="227">
        <f t="shared" si="252"/>
        <v>0</v>
      </c>
      <c r="E467" s="227">
        <f t="shared" si="252"/>
        <v>0</v>
      </c>
      <c r="F467" s="227">
        <f t="shared" si="252"/>
        <v>0</v>
      </c>
      <c r="G467" s="227">
        <f t="shared" si="252"/>
        <v>0</v>
      </c>
      <c r="H467" s="227">
        <f t="shared" si="252"/>
        <v>0</v>
      </c>
      <c r="I467" s="227">
        <f t="shared" si="252"/>
        <v>0</v>
      </c>
      <c r="J467" s="227">
        <f t="shared" si="252"/>
        <v>0</v>
      </c>
      <c r="K467" s="227">
        <f t="shared" si="252"/>
        <v>0</v>
      </c>
      <c r="L467" s="227">
        <f t="shared" si="252"/>
        <v>0</v>
      </c>
      <c r="M467" s="227">
        <f t="shared" si="252"/>
        <v>0</v>
      </c>
      <c r="N467" s="227">
        <f t="shared" si="252"/>
        <v>0</v>
      </c>
      <c r="O467" s="227">
        <f t="shared" si="252"/>
        <v>0</v>
      </c>
      <c r="P467" s="227">
        <f t="shared" si="252"/>
        <v>0</v>
      </c>
      <c r="Q467" s="227">
        <f t="shared" si="252"/>
        <v>0</v>
      </c>
      <c r="R467" s="227">
        <f t="shared" si="252"/>
        <v>0</v>
      </c>
      <c r="S467" s="227">
        <f t="shared" si="252"/>
        <v>0</v>
      </c>
      <c r="T467" s="227">
        <f t="shared" si="252"/>
        <v>0</v>
      </c>
      <c r="U467" s="227">
        <f t="shared" si="252"/>
        <v>0</v>
      </c>
      <c r="V467" s="227">
        <f t="shared" si="252"/>
        <v>0</v>
      </c>
      <c r="W467" s="227">
        <f t="shared" si="252"/>
        <v>0</v>
      </c>
      <c r="X467" s="227">
        <f t="shared" si="252"/>
        <v>0</v>
      </c>
      <c r="Y467" s="227">
        <f t="shared" si="252"/>
        <v>0</v>
      </c>
      <c r="Z467" s="227">
        <f t="shared" si="252"/>
        <v>0</v>
      </c>
      <c r="AA467" s="227">
        <f t="shared" si="252"/>
        <v>0</v>
      </c>
      <c r="AB467" s="227">
        <f t="shared" si="252"/>
        <v>0</v>
      </c>
      <c r="AC467" s="227">
        <f t="shared" si="252"/>
        <v>0</v>
      </c>
      <c r="AD467" s="227">
        <f t="shared" si="252"/>
        <v>0</v>
      </c>
      <c r="AE467" s="227">
        <f t="shared" si="252"/>
        <v>0</v>
      </c>
      <c r="AF467" s="227">
        <f t="shared" si="252"/>
        <v>0</v>
      </c>
      <c r="AG467" s="227">
        <f t="shared" si="252"/>
        <v>0</v>
      </c>
      <c r="AH467" s="227">
        <f t="shared" si="252"/>
        <v>0</v>
      </c>
      <c r="AI467" s="227">
        <f t="shared" si="252"/>
        <v>0</v>
      </c>
      <c r="AJ467" s="227">
        <f t="shared" si="252"/>
        <v>0</v>
      </c>
      <c r="AK467" s="227">
        <f t="shared" si="252"/>
        <v>0</v>
      </c>
      <c r="AL467" s="227">
        <f t="shared" si="252"/>
        <v>0</v>
      </c>
      <c r="AM467" s="227">
        <f t="shared" si="252"/>
        <v>0</v>
      </c>
      <c r="AN467" s="227">
        <f t="shared" si="252"/>
        <v>0</v>
      </c>
      <c r="AO467" s="227">
        <f t="shared" si="252"/>
        <v>0</v>
      </c>
      <c r="AP467" s="227">
        <f t="shared" si="252"/>
        <v>0</v>
      </c>
    </row>
    <row r="468" spans="1:42" x14ac:dyDescent="0.2">
      <c r="A468" s="4">
        <f t="shared" ref="A468" si="253">A467+1</f>
        <v>10</v>
      </c>
      <c r="C468" s="227">
        <f t="shared" ref="C468:AP468" si="254">C334</f>
        <v>0</v>
      </c>
      <c r="D468" s="227">
        <f t="shared" si="254"/>
        <v>0</v>
      </c>
      <c r="E468" s="227">
        <f t="shared" si="254"/>
        <v>0</v>
      </c>
      <c r="F468" s="227">
        <f t="shared" si="254"/>
        <v>0</v>
      </c>
      <c r="G468" s="227">
        <f t="shared" si="254"/>
        <v>0</v>
      </c>
      <c r="H468" s="227">
        <f t="shared" si="254"/>
        <v>0</v>
      </c>
      <c r="I468" s="227">
        <f t="shared" si="254"/>
        <v>0</v>
      </c>
      <c r="J468" s="227">
        <f t="shared" si="254"/>
        <v>0</v>
      </c>
      <c r="K468" s="227">
        <f t="shared" si="254"/>
        <v>0</v>
      </c>
      <c r="L468" s="227">
        <f t="shared" si="254"/>
        <v>0</v>
      </c>
      <c r="M468" s="227">
        <f t="shared" si="254"/>
        <v>0</v>
      </c>
      <c r="N468" s="227">
        <f t="shared" si="254"/>
        <v>0</v>
      </c>
      <c r="O468" s="227">
        <f t="shared" si="254"/>
        <v>0</v>
      </c>
      <c r="P468" s="227">
        <f t="shared" si="254"/>
        <v>0</v>
      </c>
      <c r="Q468" s="227">
        <f t="shared" si="254"/>
        <v>0</v>
      </c>
      <c r="R468" s="227">
        <f t="shared" si="254"/>
        <v>0</v>
      </c>
      <c r="S468" s="227">
        <f t="shared" si="254"/>
        <v>0</v>
      </c>
      <c r="T468" s="227">
        <f t="shared" si="254"/>
        <v>0</v>
      </c>
      <c r="U468" s="227">
        <f t="shared" si="254"/>
        <v>0</v>
      </c>
      <c r="V468" s="227">
        <f t="shared" si="254"/>
        <v>0</v>
      </c>
      <c r="W468" s="227">
        <f t="shared" si="254"/>
        <v>0</v>
      </c>
      <c r="X468" s="227">
        <f t="shared" si="254"/>
        <v>0</v>
      </c>
      <c r="Y468" s="227">
        <f t="shared" si="254"/>
        <v>0</v>
      </c>
      <c r="Z468" s="227">
        <f t="shared" si="254"/>
        <v>0</v>
      </c>
      <c r="AA468" s="227">
        <f t="shared" si="254"/>
        <v>0</v>
      </c>
      <c r="AB468" s="227">
        <f t="shared" si="254"/>
        <v>0</v>
      </c>
      <c r="AC468" s="227">
        <f t="shared" si="254"/>
        <v>0</v>
      </c>
      <c r="AD468" s="227">
        <f t="shared" si="254"/>
        <v>0</v>
      </c>
      <c r="AE468" s="227">
        <f t="shared" si="254"/>
        <v>0</v>
      </c>
      <c r="AF468" s="227">
        <f t="shared" si="254"/>
        <v>0</v>
      </c>
      <c r="AG468" s="227">
        <f t="shared" si="254"/>
        <v>0</v>
      </c>
      <c r="AH468" s="227">
        <f t="shared" si="254"/>
        <v>0</v>
      </c>
      <c r="AI468" s="227">
        <f t="shared" si="254"/>
        <v>0</v>
      </c>
      <c r="AJ468" s="227">
        <f t="shared" si="254"/>
        <v>0</v>
      </c>
      <c r="AK468" s="227">
        <f t="shared" si="254"/>
        <v>0</v>
      </c>
      <c r="AL468" s="227">
        <f t="shared" si="254"/>
        <v>0</v>
      </c>
      <c r="AM468" s="227">
        <f t="shared" si="254"/>
        <v>0</v>
      </c>
      <c r="AN468" s="227">
        <f t="shared" si="254"/>
        <v>0</v>
      </c>
      <c r="AO468" s="227">
        <f t="shared" si="254"/>
        <v>0</v>
      </c>
      <c r="AP468" s="227">
        <f t="shared" si="254"/>
        <v>0</v>
      </c>
    </row>
    <row r="469" spans="1:42" x14ac:dyDescent="0.2">
      <c r="A469" s="33"/>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row>
    <row r="470" spans="1:42" x14ac:dyDescent="0.2">
      <c r="A470" s="33" t="s">
        <v>104</v>
      </c>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row>
    <row r="471" spans="1:42" x14ac:dyDescent="0.2">
      <c r="A471" s="4">
        <v>1</v>
      </c>
      <c r="B471" s="247">
        <f t="shared" ref="B471:B480" si="255">SUM(C471:AP471)</f>
        <v>0</v>
      </c>
      <c r="C471" s="249">
        <f>LOOKUP(C459,$B$402:$AP$402,$B$403:$AP$403)*$B638/100</f>
        <v>0</v>
      </c>
      <c r="D471" s="249">
        <f t="shared" ref="D471:AP471" si="256">LOOKUP(D459,$B$402:$AP$402,$B$403:$AP$403)*$B638/100</f>
        <v>0</v>
      </c>
      <c r="E471" s="249">
        <f t="shared" si="256"/>
        <v>0</v>
      </c>
      <c r="F471" s="249">
        <f t="shared" si="256"/>
        <v>0</v>
      </c>
      <c r="G471" s="249">
        <f t="shared" si="256"/>
        <v>0</v>
      </c>
      <c r="H471" s="249">
        <f t="shared" si="256"/>
        <v>0</v>
      </c>
      <c r="I471" s="249">
        <f t="shared" si="256"/>
        <v>0</v>
      </c>
      <c r="J471" s="249">
        <f t="shared" si="256"/>
        <v>0</v>
      </c>
      <c r="K471" s="249">
        <f t="shared" si="256"/>
        <v>0</v>
      </c>
      <c r="L471" s="249">
        <f t="shared" si="256"/>
        <v>0</v>
      </c>
      <c r="M471" s="249">
        <f t="shared" si="256"/>
        <v>0</v>
      </c>
      <c r="N471" s="249">
        <f t="shared" si="256"/>
        <v>0</v>
      </c>
      <c r="O471" s="249">
        <f t="shared" si="256"/>
        <v>0</v>
      </c>
      <c r="P471" s="249">
        <f t="shared" si="256"/>
        <v>0</v>
      </c>
      <c r="Q471" s="249">
        <f t="shared" si="256"/>
        <v>0</v>
      </c>
      <c r="R471" s="249">
        <f t="shared" si="256"/>
        <v>0</v>
      </c>
      <c r="S471" s="249">
        <f t="shared" si="256"/>
        <v>0</v>
      </c>
      <c r="T471" s="249">
        <f t="shared" si="256"/>
        <v>0</v>
      </c>
      <c r="U471" s="249">
        <f t="shared" si="256"/>
        <v>0</v>
      </c>
      <c r="V471" s="249">
        <f t="shared" si="256"/>
        <v>0</v>
      </c>
      <c r="W471" s="249">
        <f t="shared" si="256"/>
        <v>0</v>
      </c>
      <c r="X471" s="249">
        <f t="shared" si="256"/>
        <v>0</v>
      </c>
      <c r="Y471" s="249">
        <f t="shared" si="256"/>
        <v>0</v>
      </c>
      <c r="Z471" s="249">
        <f t="shared" si="256"/>
        <v>0</v>
      </c>
      <c r="AA471" s="249">
        <f t="shared" si="256"/>
        <v>0</v>
      </c>
      <c r="AB471" s="249">
        <f t="shared" si="256"/>
        <v>0</v>
      </c>
      <c r="AC471" s="249">
        <f t="shared" si="256"/>
        <v>0</v>
      </c>
      <c r="AD471" s="249">
        <f t="shared" si="256"/>
        <v>0</v>
      </c>
      <c r="AE471" s="249">
        <f t="shared" si="256"/>
        <v>0</v>
      </c>
      <c r="AF471" s="249">
        <f t="shared" si="256"/>
        <v>0</v>
      </c>
      <c r="AG471" s="249">
        <f t="shared" si="256"/>
        <v>0</v>
      </c>
      <c r="AH471" s="249">
        <f t="shared" si="256"/>
        <v>0</v>
      </c>
      <c r="AI471" s="249">
        <f t="shared" si="256"/>
        <v>0</v>
      </c>
      <c r="AJ471" s="249">
        <f t="shared" si="256"/>
        <v>0</v>
      </c>
      <c r="AK471" s="249">
        <f t="shared" si="256"/>
        <v>0</v>
      </c>
      <c r="AL471" s="249">
        <f t="shared" si="256"/>
        <v>0</v>
      </c>
      <c r="AM471" s="249">
        <f t="shared" si="256"/>
        <v>0</v>
      </c>
      <c r="AN471" s="249">
        <f t="shared" si="256"/>
        <v>0</v>
      </c>
      <c r="AO471" s="249">
        <f t="shared" si="256"/>
        <v>0</v>
      </c>
      <c r="AP471" s="249">
        <f t="shared" si="256"/>
        <v>0</v>
      </c>
    </row>
    <row r="472" spans="1:42" x14ac:dyDescent="0.2">
      <c r="A472" s="4">
        <f>A471+1</f>
        <v>2</v>
      </c>
      <c r="B472" s="247">
        <f t="shared" si="255"/>
        <v>0</v>
      </c>
      <c r="C472" s="249">
        <f t="shared" ref="C472:AP472" si="257">LOOKUP(C460,$B$402:$AP$402,$B$403:$AP$403)*$B639/100</f>
        <v>0</v>
      </c>
      <c r="D472" s="249">
        <f t="shared" si="257"/>
        <v>0</v>
      </c>
      <c r="E472" s="249">
        <f t="shared" si="257"/>
        <v>0</v>
      </c>
      <c r="F472" s="249">
        <f t="shared" si="257"/>
        <v>0</v>
      </c>
      <c r="G472" s="249">
        <f t="shared" si="257"/>
        <v>0</v>
      </c>
      <c r="H472" s="249">
        <f t="shared" si="257"/>
        <v>0</v>
      </c>
      <c r="I472" s="249">
        <f t="shared" si="257"/>
        <v>0</v>
      </c>
      <c r="J472" s="249">
        <f t="shared" si="257"/>
        <v>0</v>
      </c>
      <c r="K472" s="249">
        <f t="shared" si="257"/>
        <v>0</v>
      </c>
      <c r="L472" s="249">
        <f t="shared" si="257"/>
        <v>0</v>
      </c>
      <c r="M472" s="249">
        <f t="shared" si="257"/>
        <v>0</v>
      </c>
      <c r="N472" s="249">
        <f t="shared" si="257"/>
        <v>0</v>
      </c>
      <c r="O472" s="249">
        <f t="shared" si="257"/>
        <v>0</v>
      </c>
      <c r="P472" s="249">
        <f t="shared" si="257"/>
        <v>0</v>
      </c>
      <c r="Q472" s="249">
        <f t="shared" si="257"/>
        <v>0</v>
      </c>
      <c r="R472" s="249">
        <f t="shared" si="257"/>
        <v>0</v>
      </c>
      <c r="S472" s="249">
        <f t="shared" si="257"/>
        <v>0</v>
      </c>
      <c r="T472" s="249">
        <f t="shared" si="257"/>
        <v>0</v>
      </c>
      <c r="U472" s="249">
        <f t="shared" si="257"/>
        <v>0</v>
      </c>
      <c r="V472" s="249">
        <f t="shared" si="257"/>
        <v>0</v>
      </c>
      <c r="W472" s="249">
        <f t="shared" si="257"/>
        <v>0</v>
      </c>
      <c r="X472" s="249">
        <f t="shared" si="257"/>
        <v>0</v>
      </c>
      <c r="Y472" s="249">
        <f t="shared" si="257"/>
        <v>0</v>
      </c>
      <c r="Z472" s="249">
        <f t="shared" si="257"/>
        <v>0</v>
      </c>
      <c r="AA472" s="249">
        <f t="shared" si="257"/>
        <v>0</v>
      </c>
      <c r="AB472" s="249">
        <f t="shared" si="257"/>
        <v>0</v>
      </c>
      <c r="AC472" s="249">
        <f t="shared" si="257"/>
        <v>0</v>
      </c>
      <c r="AD472" s="249">
        <f t="shared" si="257"/>
        <v>0</v>
      </c>
      <c r="AE472" s="249">
        <f t="shared" si="257"/>
        <v>0</v>
      </c>
      <c r="AF472" s="249">
        <f t="shared" si="257"/>
        <v>0</v>
      </c>
      <c r="AG472" s="249">
        <f t="shared" si="257"/>
        <v>0</v>
      </c>
      <c r="AH472" s="249">
        <f t="shared" si="257"/>
        <v>0</v>
      </c>
      <c r="AI472" s="249">
        <f t="shared" si="257"/>
        <v>0</v>
      </c>
      <c r="AJ472" s="249">
        <f t="shared" si="257"/>
        <v>0</v>
      </c>
      <c r="AK472" s="249">
        <f t="shared" si="257"/>
        <v>0</v>
      </c>
      <c r="AL472" s="249">
        <f t="shared" si="257"/>
        <v>0</v>
      </c>
      <c r="AM472" s="249">
        <f t="shared" si="257"/>
        <v>0</v>
      </c>
      <c r="AN472" s="249">
        <f t="shared" si="257"/>
        <v>0</v>
      </c>
      <c r="AO472" s="249">
        <f t="shared" si="257"/>
        <v>0</v>
      </c>
      <c r="AP472" s="249">
        <f t="shared" si="257"/>
        <v>0</v>
      </c>
    </row>
    <row r="473" spans="1:42" x14ac:dyDescent="0.2">
      <c r="A473" s="4">
        <f t="shared" ref="A473:A478" si="258">A472+1</f>
        <v>3</v>
      </c>
      <c r="B473" s="247">
        <f t="shared" si="255"/>
        <v>0</v>
      </c>
      <c r="C473" s="249">
        <f t="shared" ref="C473:AP473" si="259">LOOKUP(C461,$B$402:$AP$402,$B$403:$AP$403)*$B640/100</f>
        <v>0</v>
      </c>
      <c r="D473" s="249">
        <f t="shared" si="259"/>
        <v>0</v>
      </c>
      <c r="E473" s="249">
        <f t="shared" si="259"/>
        <v>0</v>
      </c>
      <c r="F473" s="249">
        <f t="shared" si="259"/>
        <v>0</v>
      </c>
      <c r="G473" s="249">
        <f t="shared" si="259"/>
        <v>0</v>
      </c>
      <c r="H473" s="249">
        <f t="shared" si="259"/>
        <v>0</v>
      </c>
      <c r="I473" s="249">
        <f t="shared" si="259"/>
        <v>0</v>
      </c>
      <c r="J473" s="249">
        <f t="shared" si="259"/>
        <v>0</v>
      </c>
      <c r="K473" s="249">
        <f t="shared" si="259"/>
        <v>0</v>
      </c>
      <c r="L473" s="249">
        <f t="shared" si="259"/>
        <v>0</v>
      </c>
      <c r="M473" s="249">
        <f t="shared" si="259"/>
        <v>0</v>
      </c>
      <c r="N473" s="249">
        <f t="shared" si="259"/>
        <v>0</v>
      </c>
      <c r="O473" s="249">
        <f t="shared" si="259"/>
        <v>0</v>
      </c>
      <c r="P473" s="249">
        <f t="shared" si="259"/>
        <v>0</v>
      </c>
      <c r="Q473" s="249">
        <f t="shared" si="259"/>
        <v>0</v>
      </c>
      <c r="R473" s="249">
        <f t="shared" si="259"/>
        <v>0</v>
      </c>
      <c r="S473" s="249">
        <f t="shared" si="259"/>
        <v>0</v>
      </c>
      <c r="T473" s="249">
        <f t="shared" si="259"/>
        <v>0</v>
      </c>
      <c r="U473" s="249">
        <f t="shared" si="259"/>
        <v>0</v>
      </c>
      <c r="V473" s="249">
        <f t="shared" si="259"/>
        <v>0</v>
      </c>
      <c r="W473" s="249">
        <f t="shared" si="259"/>
        <v>0</v>
      </c>
      <c r="X473" s="249">
        <f t="shared" si="259"/>
        <v>0</v>
      </c>
      <c r="Y473" s="249">
        <f t="shared" si="259"/>
        <v>0</v>
      </c>
      <c r="Z473" s="249">
        <f t="shared" si="259"/>
        <v>0</v>
      </c>
      <c r="AA473" s="249">
        <f t="shared" si="259"/>
        <v>0</v>
      </c>
      <c r="AB473" s="249">
        <f t="shared" si="259"/>
        <v>0</v>
      </c>
      <c r="AC473" s="249">
        <f t="shared" si="259"/>
        <v>0</v>
      </c>
      <c r="AD473" s="249">
        <f t="shared" si="259"/>
        <v>0</v>
      </c>
      <c r="AE473" s="249">
        <f t="shared" si="259"/>
        <v>0</v>
      </c>
      <c r="AF473" s="249">
        <f t="shared" si="259"/>
        <v>0</v>
      </c>
      <c r="AG473" s="249">
        <f t="shared" si="259"/>
        <v>0</v>
      </c>
      <c r="AH473" s="249">
        <f t="shared" si="259"/>
        <v>0</v>
      </c>
      <c r="AI473" s="249">
        <f t="shared" si="259"/>
        <v>0</v>
      </c>
      <c r="AJ473" s="249">
        <f t="shared" si="259"/>
        <v>0</v>
      </c>
      <c r="AK473" s="249">
        <f t="shared" si="259"/>
        <v>0</v>
      </c>
      <c r="AL473" s="249">
        <f t="shared" si="259"/>
        <v>0</v>
      </c>
      <c r="AM473" s="249">
        <f t="shared" si="259"/>
        <v>0</v>
      </c>
      <c r="AN473" s="249">
        <f t="shared" si="259"/>
        <v>0</v>
      </c>
      <c r="AO473" s="249">
        <f t="shared" si="259"/>
        <v>0</v>
      </c>
      <c r="AP473" s="249">
        <f t="shared" si="259"/>
        <v>0</v>
      </c>
    </row>
    <row r="474" spans="1:42" x14ac:dyDescent="0.2">
      <c r="A474" s="4">
        <f t="shared" si="258"/>
        <v>4</v>
      </c>
      <c r="B474" s="247">
        <f t="shared" si="255"/>
        <v>0</v>
      </c>
      <c r="C474" s="249">
        <f t="shared" ref="C474:AP474" si="260">LOOKUP(C462,$B$402:$AP$402,$B$403:$AP$403)*$B641/100</f>
        <v>0</v>
      </c>
      <c r="D474" s="249">
        <f t="shared" si="260"/>
        <v>0</v>
      </c>
      <c r="E474" s="249">
        <f t="shared" si="260"/>
        <v>0</v>
      </c>
      <c r="F474" s="249">
        <f t="shared" si="260"/>
        <v>0</v>
      </c>
      <c r="G474" s="249">
        <f t="shared" si="260"/>
        <v>0</v>
      </c>
      <c r="H474" s="249">
        <f t="shared" si="260"/>
        <v>0</v>
      </c>
      <c r="I474" s="249">
        <f t="shared" si="260"/>
        <v>0</v>
      </c>
      <c r="J474" s="249">
        <f t="shared" si="260"/>
        <v>0</v>
      </c>
      <c r="K474" s="249">
        <f t="shared" si="260"/>
        <v>0</v>
      </c>
      <c r="L474" s="249">
        <f t="shared" si="260"/>
        <v>0</v>
      </c>
      <c r="M474" s="249">
        <f t="shared" si="260"/>
        <v>0</v>
      </c>
      <c r="N474" s="249">
        <f t="shared" si="260"/>
        <v>0</v>
      </c>
      <c r="O474" s="249">
        <f t="shared" si="260"/>
        <v>0</v>
      </c>
      <c r="P474" s="249">
        <f t="shared" si="260"/>
        <v>0</v>
      </c>
      <c r="Q474" s="249">
        <f t="shared" si="260"/>
        <v>0</v>
      </c>
      <c r="R474" s="249">
        <f t="shared" si="260"/>
        <v>0</v>
      </c>
      <c r="S474" s="249">
        <f t="shared" si="260"/>
        <v>0</v>
      </c>
      <c r="T474" s="249">
        <f t="shared" si="260"/>
        <v>0</v>
      </c>
      <c r="U474" s="249">
        <f t="shared" si="260"/>
        <v>0</v>
      </c>
      <c r="V474" s="249">
        <f t="shared" si="260"/>
        <v>0</v>
      </c>
      <c r="W474" s="249">
        <f t="shared" si="260"/>
        <v>0</v>
      </c>
      <c r="X474" s="249">
        <f t="shared" si="260"/>
        <v>0</v>
      </c>
      <c r="Y474" s="249">
        <f t="shared" si="260"/>
        <v>0</v>
      </c>
      <c r="Z474" s="249">
        <f t="shared" si="260"/>
        <v>0</v>
      </c>
      <c r="AA474" s="249">
        <f t="shared" si="260"/>
        <v>0</v>
      </c>
      <c r="AB474" s="249">
        <f t="shared" si="260"/>
        <v>0</v>
      </c>
      <c r="AC474" s="249">
        <f t="shared" si="260"/>
        <v>0</v>
      </c>
      <c r="AD474" s="249">
        <f t="shared" si="260"/>
        <v>0</v>
      </c>
      <c r="AE474" s="249">
        <f t="shared" si="260"/>
        <v>0</v>
      </c>
      <c r="AF474" s="249">
        <f t="shared" si="260"/>
        <v>0</v>
      </c>
      <c r="AG474" s="249">
        <f t="shared" si="260"/>
        <v>0</v>
      </c>
      <c r="AH474" s="249">
        <f t="shared" si="260"/>
        <v>0</v>
      </c>
      <c r="AI474" s="249">
        <f t="shared" si="260"/>
        <v>0</v>
      </c>
      <c r="AJ474" s="249">
        <f t="shared" si="260"/>
        <v>0</v>
      </c>
      <c r="AK474" s="249">
        <f t="shared" si="260"/>
        <v>0</v>
      </c>
      <c r="AL474" s="249">
        <f t="shared" si="260"/>
        <v>0</v>
      </c>
      <c r="AM474" s="249">
        <f t="shared" si="260"/>
        <v>0</v>
      </c>
      <c r="AN474" s="249">
        <f t="shared" si="260"/>
        <v>0</v>
      </c>
      <c r="AO474" s="249">
        <f t="shared" si="260"/>
        <v>0</v>
      </c>
      <c r="AP474" s="249">
        <f t="shared" si="260"/>
        <v>0</v>
      </c>
    </row>
    <row r="475" spans="1:42" x14ac:dyDescent="0.2">
      <c r="A475" s="4">
        <f t="shared" si="258"/>
        <v>5</v>
      </c>
      <c r="B475" s="247">
        <f t="shared" si="255"/>
        <v>0</v>
      </c>
      <c r="C475" s="249">
        <f t="shared" ref="C475:AP475" si="261">LOOKUP(C463,$B$402:$AP$402,$B$403:$AP$403)*$B642/100</f>
        <v>0</v>
      </c>
      <c r="D475" s="249">
        <f t="shared" si="261"/>
        <v>0</v>
      </c>
      <c r="E475" s="249">
        <f t="shared" si="261"/>
        <v>0</v>
      </c>
      <c r="F475" s="249">
        <f t="shared" si="261"/>
        <v>0</v>
      </c>
      <c r="G475" s="249">
        <f t="shared" si="261"/>
        <v>0</v>
      </c>
      <c r="H475" s="249">
        <f t="shared" si="261"/>
        <v>0</v>
      </c>
      <c r="I475" s="249">
        <f t="shared" si="261"/>
        <v>0</v>
      </c>
      <c r="J475" s="249">
        <f t="shared" si="261"/>
        <v>0</v>
      </c>
      <c r="K475" s="249">
        <f t="shared" si="261"/>
        <v>0</v>
      </c>
      <c r="L475" s="249">
        <f t="shared" si="261"/>
        <v>0</v>
      </c>
      <c r="M475" s="249">
        <f t="shared" si="261"/>
        <v>0</v>
      </c>
      <c r="N475" s="249">
        <f t="shared" si="261"/>
        <v>0</v>
      </c>
      <c r="O475" s="249">
        <f t="shared" si="261"/>
        <v>0</v>
      </c>
      <c r="P475" s="249">
        <f t="shared" si="261"/>
        <v>0</v>
      </c>
      <c r="Q475" s="249">
        <f t="shared" si="261"/>
        <v>0</v>
      </c>
      <c r="R475" s="249">
        <f t="shared" si="261"/>
        <v>0</v>
      </c>
      <c r="S475" s="249">
        <f t="shared" si="261"/>
        <v>0</v>
      </c>
      <c r="T475" s="249">
        <f t="shared" si="261"/>
        <v>0</v>
      </c>
      <c r="U475" s="249">
        <f t="shared" si="261"/>
        <v>0</v>
      </c>
      <c r="V475" s="249">
        <f t="shared" si="261"/>
        <v>0</v>
      </c>
      <c r="W475" s="249">
        <f t="shared" si="261"/>
        <v>0</v>
      </c>
      <c r="X475" s="249">
        <f t="shared" si="261"/>
        <v>0</v>
      </c>
      <c r="Y475" s="249">
        <f t="shared" si="261"/>
        <v>0</v>
      </c>
      <c r="Z475" s="249">
        <f t="shared" si="261"/>
        <v>0</v>
      </c>
      <c r="AA475" s="249">
        <f t="shared" si="261"/>
        <v>0</v>
      </c>
      <c r="AB475" s="249">
        <f t="shared" si="261"/>
        <v>0</v>
      </c>
      <c r="AC475" s="249">
        <f t="shared" si="261"/>
        <v>0</v>
      </c>
      <c r="AD475" s="249">
        <f t="shared" si="261"/>
        <v>0</v>
      </c>
      <c r="AE475" s="249">
        <f t="shared" si="261"/>
        <v>0</v>
      </c>
      <c r="AF475" s="249">
        <f t="shared" si="261"/>
        <v>0</v>
      </c>
      <c r="AG475" s="249">
        <f t="shared" si="261"/>
        <v>0</v>
      </c>
      <c r="AH475" s="249">
        <f t="shared" si="261"/>
        <v>0</v>
      </c>
      <c r="AI475" s="249">
        <f t="shared" si="261"/>
        <v>0</v>
      </c>
      <c r="AJ475" s="249">
        <f t="shared" si="261"/>
        <v>0</v>
      </c>
      <c r="AK475" s="249">
        <f t="shared" si="261"/>
        <v>0</v>
      </c>
      <c r="AL475" s="249">
        <f t="shared" si="261"/>
        <v>0</v>
      </c>
      <c r="AM475" s="249">
        <f t="shared" si="261"/>
        <v>0</v>
      </c>
      <c r="AN475" s="249">
        <f t="shared" si="261"/>
        <v>0</v>
      </c>
      <c r="AO475" s="249">
        <f t="shared" si="261"/>
        <v>0</v>
      </c>
      <c r="AP475" s="249">
        <f t="shared" si="261"/>
        <v>0</v>
      </c>
    </row>
    <row r="476" spans="1:42" x14ac:dyDescent="0.2">
      <c r="A476" s="4">
        <f t="shared" si="258"/>
        <v>6</v>
      </c>
      <c r="B476" s="247">
        <f t="shared" si="255"/>
        <v>0</v>
      </c>
      <c r="C476" s="249">
        <f t="shared" ref="C476:AP476" si="262">LOOKUP(C464,$B$402:$AP$402,$B$403:$AP$403)*$B643/100</f>
        <v>0</v>
      </c>
      <c r="D476" s="249">
        <f t="shared" si="262"/>
        <v>0</v>
      </c>
      <c r="E476" s="249">
        <f t="shared" si="262"/>
        <v>0</v>
      </c>
      <c r="F476" s="249">
        <f t="shared" si="262"/>
        <v>0</v>
      </c>
      <c r="G476" s="249">
        <f t="shared" si="262"/>
        <v>0</v>
      </c>
      <c r="H476" s="249">
        <f t="shared" si="262"/>
        <v>0</v>
      </c>
      <c r="I476" s="249">
        <f t="shared" si="262"/>
        <v>0</v>
      </c>
      <c r="J476" s="249">
        <f t="shared" si="262"/>
        <v>0</v>
      </c>
      <c r="K476" s="249">
        <f t="shared" si="262"/>
        <v>0</v>
      </c>
      <c r="L476" s="249">
        <f t="shared" si="262"/>
        <v>0</v>
      </c>
      <c r="M476" s="249">
        <f t="shared" si="262"/>
        <v>0</v>
      </c>
      <c r="N476" s="249">
        <f t="shared" si="262"/>
        <v>0</v>
      </c>
      <c r="O476" s="249">
        <f t="shared" si="262"/>
        <v>0</v>
      </c>
      <c r="P476" s="249">
        <f t="shared" si="262"/>
        <v>0</v>
      </c>
      <c r="Q476" s="249">
        <f t="shared" si="262"/>
        <v>0</v>
      </c>
      <c r="R476" s="249">
        <f t="shared" si="262"/>
        <v>0</v>
      </c>
      <c r="S476" s="249">
        <f t="shared" si="262"/>
        <v>0</v>
      </c>
      <c r="T476" s="249">
        <f t="shared" si="262"/>
        <v>0</v>
      </c>
      <c r="U476" s="249">
        <f t="shared" si="262"/>
        <v>0</v>
      </c>
      <c r="V476" s="249">
        <f t="shared" si="262"/>
        <v>0</v>
      </c>
      <c r="W476" s="249">
        <f t="shared" si="262"/>
        <v>0</v>
      </c>
      <c r="X476" s="249">
        <f t="shared" si="262"/>
        <v>0</v>
      </c>
      <c r="Y476" s="249">
        <f t="shared" si="262"/>
        <v>0</v>
      </c>
      <c r="Z476" s="249">
        <f t="shared" si="262"/>
        <v>0</v>
      </c>
      <c r="AA476" s="249">
        <f t="shared" si="262"/>
        <v>0</v>
      </c>
      <c r="AB476" s="249">
        <f t="shared" si="262"/>
        <v>0</v>
      </c>
      <c r="AC476" s="249">
        <f t="shared" si="262"/>
        <v>0</v>
      </c>
      <c r="AD476" s="249">
        <f t="shared" si="262"/>
        <v>0</v>
      </c>
      <c r="AE476" s="249">
        <f t="shared" si="262"/>
        <v>0</v>
      </c>
      <c r="AF476" s="249">
        <f t="shared" si="262"/>
        <v>0</v>
      </c>
      <c r="AG476" s="249">
        <f t="shared" si="262"/>
        <v>0</v>
      </c>
      <c r="AH476" s="249">
        <f t="shared" si="262"/>
        <v>0</v>
      </c>
      <c r="AI476" s="249">
        <f t="shared" si="262"/>
        <v>0</v>
      </c>
      <c r="AJ476" s="249">
        <f t="shared" si="262"/>
        <v>0</v>
      </c>
      <c r="AK476" s="249">
        <f t="shared" si="262"/>
        <v>0</v>
      </c>
      <c r="AL476" s="249">
        <f t="shared" si="262"/>
        <v>0</v>
      </c>
      <c r="AM476" s="249">
        <f t="shared" si="262"/>
        <v>0</v>
      </c>
      <c r="AN476" s="249">
        <f t="shared" si="262"/>
        <v>0</v>
      </c>
      <c r="AO476" s="249">
        <f t="shared" si="262"/>
        <v>0</v>
      </c>
      <c r="AP476" s="249">
        <f t="shared" si="262"/>
        <v>0</v>
      </c>
    </row>
    <row r="477" spans="1:42" x14ac:dyDescent="0.2">
      <c r="A477" s="4">
        <f t="shared" si="258"/>
        <v>7</v>
      </c>
      <c r="B477" s="247">
        <f t="shared" si="255"/>
        <v>0</v>
      </c>
      <c r="C477" s="249">
        <f t="shared" ref="C477:AP477" si="263">LOOKUP(C465,$B$402:$AP$402,$B$403:$AP$403)*$B644/100</f>
        <v>0</v>
      </c>
      <c r="D477" s="249">
        <f t="shared" si="263"/>
        <v>0</v>
      </c>
      <c r="E477" s="249">
        <f t="shared" si="263"/>
        <v>0</v>
      </c>
      <c r="F477" s="249">
        <f t="shared" si="263"/>
        <v>0</v>
      </c>
      <c r="G477" s="249">
        <f t="shared" si="263"/>
        <v>0</v>
      </c>
      <c r="H477" s="249">
        <f t="shared" si="263"/>
        <v>0</v>
      </c>
      <c r="I477" s="249">
        <f t="shared" si="263"/>
        <v>0</v>
      </c>
      <c r="J477" s="249">
        <f t="shared" si="263"/>
        <v>0</v>
      </c>
      <c r="K477" s="249">
        <f t="shared" si="263"/>
        <v>0</v>
      </c>
      <c r="L477" s="249">
        <f t="shared" si="263"/>
        <v>0</v>
      </c>
      <c r="M477" s="249">
        <f t="shared" si="263"/>
        <v>0</v>
      </c>
      <c r="N477" s="249">
        <f t="shared" si="263"/>
        <v>0</v>
      </c>
      <c r="O477" s="249">
        <f t="shared" si="263"/>
        <v>0</v>
      </c>
      <c r="P477" s="249">
        <f t="shared" si="263"/>
        <v>0</v>
      </c>
      <c r="Q477" s="249">
        <f t="shared" si="263"/>
        <v>0</v>
      </c>
      <c r="R477" s="249">
        <f t="shared" si="263"/>
        <v>0</v>
      </c>
      <c r="S477" s="249">
        <f t="shared" si="263"/>
        <v>0</v>
      </c>
      <c r="T477" s="249">
        <f t="shared" si="263"/>
        <v>0</v>
      </c>
      <c r="U477" s="249">
        <f t="shared" si="263"/>
        <v>0</v>
      </c>
      <c r="V477" s="249">
        <f t="shared" si="263"/>
        <v>0</v>
      </c>
      <c r="W477" s="249">
        <f t="shared" si="263"/>
        <v>0</v>
      </c>
      <c r="X477" s="249">
        <f t="shared" si="263"/>
        <v>0</v>
      </c>
      <c r="Y477" s="249">
        <f t="shared" si="263"/>
        <v>0</v>
      </c>
      <c r="Z477" s="249">
        <f t="shared" si="263"/>
        <v>0</v>
      </c>
      <c r="AA477" s="249">
        <f t="shared" si="263"/>
        <v>0</v>
      </c>
      <c r="AB477" s="249">
        <f t="shared" si="263"/>
        <v>0</v>
      </c>
      <c r="AC477" s="249">
        <f t="shared" si="263"/>
        <v>0</v>
      </c>
      <c r="AD477" s="249">
        <f t="shared" si="263"/>
        <v>0</v>
      </c>
      <c r="AE477" s="249">
        <f t="shared" si="263"/>
        <v>0</v>
      </c>
      <c r="AF477" s="249">
        <f t="shared" si="263"/>
        <v>0</v>
      </c>
      <c r="AG477" s="249">
        <f t="shared" si="263"/>
        <v>0</v>
      </c>
      <c r="AH477" s="249">
        <f t="shared" si="263"/>
        <v>0</v>
      </c>
      <c r="AI477" s="249">
        <f t="shared" si="263"/>
        <v>0</v>
      </c>
      <c r="AJ477" s="249">
        <f t="shared" si="263"/>
        <v>0</v>
      </c>
      <c r="AK477" s="249">
        <f t="shared" si="263"/>
        <v>0</v>
      </c>
      <c r="AL477" s="249">
        <f t="shared" si="263"/>
        <v>0</v>
      </c>
      <c r="AM477" s="249">
        <f t="shared" si="263"/>
        <v>0</v>
      </c>
      <c r="AN477" s="249">
        <f t="shared" si="263"/>
        <v>0</v>
      </c>
      <c r="AO477" s="249">
        <f t="shared" si="263"/>
        <v>0</v>
      </c>
      <c r="AP477" s="249">
        <f t="shared" si="263"/>
        <v>0</v>
      </c>
    </row>
    <row r="478" spans="1:42" x14ac:dyDescent="0.2">
      <c r="A478" s="4">
        <f t="shared" si="258"/>
        <v>8</v>
      </c>
      <c r="B478" s="247">
        <f t="shared" si="255"/>
        <v>0</v>
      </c>
      <c r="C478" s="249">
        <f t="shared" ref="C478:AP478" si="264">LOOKUP(C466,$B$402:$AP$402,$B$403:$AP$403)*$B645/100</f>
        <v>0</v>
      </c>
      <c r="D478" s="249">
        <f t="shared" si="264"/>
        <v>0</v>
      </c>
      <c r="E478" s="249">
        <f t="shared" si="264"/>
        <v>0</v>
      </c>
      <c r="F478" s="249">
        <f t="shared" si="264"/>
        <v>0</v>
      </c>
      <c r="G478" s="249">
        <f t="shared" si="264"/>
        <v>0</v>
      </c>
      <c r="H478" s="249">
        <f t="shared" si="264"/>
        <v>0</v>
      </c>
      <c r="I478" s="249">
        <f t="shared" si="264"/>
        <v>0</v>
      </c>
      <c r="J478" s="249">
        <f t="shared" si="264"/>
        <v>0</v>
      </c>
      <c r="K478" s="249">
        <f t="shared" si="264"/>
        <v>0</v>
      </c>
      <c r="L478" s="249">
        <f t="shared" si="264"/>
        <v>0</v>
      </c>
      <c r="M478" s="249">
        <f t="shared" si="264"/>
        <v>0</v>
      </c>
      <c r="N478" s="249">
        <f t="shared" si="264"/>
        <v>0</v>
      </c>
      <c r="O478" s="249">
        <f t="shared" si="264"/>
        <v>0</v>
      </c>
      <c r="P478" s="249">
        <f t="shared" si="264"/>
        <v>0</v>
      </c>
      <c r="Q478" s="249">
        <f t="shared" si="264"/>
        <v>0</v>
      </c>
      <c r="R478" s="249">
        <f t="shared" si="264"/>
        <v>0</v>
      </c>
      <c r="S478" s="249">
        <f t="shared" si="264"/>
        <v>0</v>
      </c>
      <c r="T478" s="249">
        <f t="shared" si="264"/>
        <v>0</v>
      </c>
      <c r="U478" s="249">
        <f t="shared" si="264"/>
        <v>0</v>
      </c>
      <c r="V478" s="249">
        <f t="shared" si="264"/>
        <v>0</v>
      </c>
      <c r="W478" s="249">
        <f t="shared" si="264"/>
        <v>0</v>
      </c>
      <c r="X478" s="249">
        <f t="shared" si="264"/>
        <v>0</v>
      </c>
      <c r="Y478" s="249">
        <f t="shared" si="264"/>
        <v>0</v>
      </c>
      <c r="Z478" s="249">
        <f t="shared" si="264"/>
        <v>0</v>
      </c>
      <c r="AA478" s="249">
        <f t="shared" si="264"/>
        <v>0</v>
      </c>
      <c r="AB478" s="249">
        <f t="shared" si="264"/>
        <v>0</v>
      </c>
      <c r="AC478" s="249">
        <f t="shared" si="264"/>
        <v>0</v>
      </c>
      <c r="AD478" s="249">
        <f t="shared" si="264"/>
        <v>0</v>
      </c>
      <c r="AE478" s="249">
        <f t="shared" si="264"/>
        <v>0</v>
      </c>
      <c r="AF478" s="249">
        <f t="shared" si="264"/>
        <v>0</v>
      </c>
      <c r="AG478" s="249">
        <f t="shared" si="264"/>
        <v>0</v>
      </c>
      <c r="AH478" s="249">
        <f t="shared" si="264"/>
        <v>0</v>
      </c>
      <c r="AI478" s="249">
        <f t="shared" si="264"/>
        <v>0</v>
      </c>
      <c r="AJ478" s="249">
        <f t="shared" si="264"/>
        <v>0</v>
      </c>
      <c r="AK478" s="249">
        <f t="shared" si="264"/>
        <v>0</v>
      </c>
      <c r="AL478" s="249">
        <f t="shared" si="264"/>
        <v>0</v>
      </c>
      <c r="AM478" s="249">
        <f t="shared" si="264"/>
        <v>0</v>
      </c>
      <c r="AN478" s="249">
        <f t="shared" si="264"/>
        <v>0</v>
      </c>
      <c r="AO478" s="249">
        <f t="shared" si="264"/>
        <v>0</v>
      </c>
      <c r="AP478" s="249">
        <f t="shared" si="264"/>
        <v>0</v>
      </c>
    </row>
    <row r="479" spans="1:42" x14ac:dyDescent="0.2">
      <c r="A479" s="4">
        <f>A478+1</f>
        <v>9</v>
      </c>
      <c r="B479" s="247">
        <f t="shared" si="255"/>
        <v>0</v>
      </c>
      <c r="C479" s="249">
        <f t="shared" ref="C479:AP479" si="265">LOOKUP(C467,$B$402:$AP$402,$B$403:$AP$403)*$B646/100</f>
        <v>0</v>
      </c>
      <c r="D479" s="249">
        <f t="shared" si="265"/>
        <v>0</v>
      </c>
      <c r="E479" s="249">
        <f t="shared" si="265"/>
        <v>0</v>
      </c>
      <c r="F479" s="249">
        <f t="shared" si="265"/>
        <v>0</v>
      </c>
      <c r="G479" s="249">
        <f t="shared" si="265"/>
        <v>0</v>
      </c>
      <c r="H479" s="249">
        <f t="shared" si="265"/>
        <v>0</v>
      </c>
      <c r="I479" s="249">
        <f t="shared" si="265"/>
        <v>0</v>
      </c>
      <c r="J479" s="249">
        <f t="shared" si="265"/>
        <v>0</v>
      </c>
      <c r="K479" s="249">
        <f t="shared" si="265"/>
        <v>0</v>
      </c>
      <c r="L479" s="249">
        <f t="shared" si="265"/>
        <v>0</v>
      </c>
      <c r="M479" s="249">
        <f t="shared" si="265"/>
        <v>0</v>
      </c>
      <c r="N479" s="249">
        <f t="shared" si="265"/>
        <v>0</v>
      </c>
      <c r="O479" s="249">
        <f t="shared" si="265"/>
        <v>0</v>
      </c>
      <c r="P479" s="249">
        <f t="shared" si="265"/>
        <v>0</v>
      </c>
      <c r="Q479" s="249">
        <f t="shared" si="265"/>
        <v>0</v>
      </c>
      <c r="R479" s="249">
        <f t="shared" si="265"/>
        <v>0</v>
      </c>
      <c r="S479" s="249">
        <f t="shared" si="265"/>
        <v>0</v>
      </c>
      <c r="T479" s="249">
        <f t="shared" si="265"/>
        <v>0</v>
      </c>
      <c r="U479" s="249">
        <f t="shared" si="265"/>
        <v>0</v>
      </c>
      <c r="V479" s="249">
        <f t="shared" si="265"/>
        <v>0</v>
      </c>
      <c r="W479" s="249">
        <f t="shared" si="265"/>
        <v>0</v>
      </c>
      <c r="X479" s="249">
        <f t="shared" si="265"/>
        <v>0</v>
      </c>
      <c r="Y479" s="249">
        <f t="shared" si="265"/>
        <v>0</v>
      </c>
      <c r="Z479" s="249">
        <f t="shared" si="265"/>
        <v>0</v>
      </c>
      <c r="AA479" s="249">
        <f t="shared" si="265"/>
        <v>0</v>
      </c>
      <c r="AB479" s="249">
        <f t="shared" si="265"/>
        <v>0</v>
      </c>
      <c r="AC479" s="249">
        <f t="shared" si="265"/>
        <v>0</v>
      </c>
      <c r="AD479" s="249">
        <f t="shared" si="265"/>
        <v>0</v>
      </c>
      <c r="AE479" s="249">
        <f t="shared" si="265"/>
        <v>0</v>
      </c>
      <c r="AF479" s="249">
        <f t="shared" si="265"/>
        <v>0</v>
      </c>
      <c r="AG479" s="249">
        <f t="shared" si="265"/>
        <v>0</v>
      </c>
      <c r="AH479" s="249">
        <f t="shared" si="265"/>
        <v>0</v>
      </c>
      <c r="AI479" s="249">
        <f t="shared" si="265"/>
        <v>0</v>
      </c>
      <c r="AJ479" s="249">
        <f t="shared" si="265"/>
        <v>0</v>
      </c>
      <c r="AK479" s="249">
        <f t="shared" si="265"/>
        <v>0</v>
      </c>
      <c r="AL479" s="249">
        <f t="shared" si="265"/>
        <v>0</v>
      </c>
      <c r="AM479" s="249">
        <f t="shared" si="265"/>
        <v>0</v>
      </c>
      <c r="AN479" s="249">
        <f t="shared" si="265"/>
        <v>0</v>
      </c>
      <c r="AO479" s="249">
        <f t="shared" si="265"/>
        <v>0</v>
      </c>
      <c r="AP479" s="249">
        <f t="shared" si="265"/>
        <v>0</v>
      </c>
    </row>
    <row r="480" spans="1:42" x14ac:dyDescent="0.2">
      <c r="A480" s="4">
        <f t="shared" ref="A480" si="266">A479+1</f>
        <v>10</v>
      </c>
      <c r="B480" s="247">
        <f t="shared" si="255"/>
        <v>0</v>
      </c>
      <c r="C480" s="249">
        <f t="shared" ref="C480:AP480" si="267">LOOKUP(C468,$B$402:$AP$402,$B$403:$AP$403)*$B647/100</f>
        <v>0</v>
      </c>
      <c r="D480" s="249">
        <f t="shared" si="267"/>
        <v>0</v>
      </c>
      <c r="E480" s="249">
        <f t="shared" si="267"/>
        <v>0</v>
      </c>
      <c r="F480" s="249">
        <f t="shared" si="267"/>
        <v>0</v>
      </c>
      <c r="G480" s="249">
        <f t="shared" si="267"/>
        <v>0</v>
      </c>
      <c r="H480" s="249">
        <f t="shared" si="267"/>
        <v>0</v>
      </c>
      <c r="I480" s="249">
        <f t="shared" si="267"/>
        <v>0</v>
      </c>
      <c r="J480" s="249">
        <f t="shared" si="267"/>
        <v>0</v>
      </c>
      <c r="K480" s="249">
        <f t="shared" si="267"/>
        <v>0</v>
      </c>
      <c r="L480" s="249">
        <f t="shared" si="267"/>
        <v>0</v>
      </c>
      <c r="M480" s="249">
        <f t="shared" si="267"/>
        <v>0</v>
      </c>
      <c r="N480" s="249">
        <f t="shared" si="267"/>
        <v>0</v>
      </c>
      <c r="O480" s="249">
        <f t="shared" si="267"/>
        <v>0</v>
      </c>
      <c r="P480" s="249">
        <f t="shared" si="267"/>
        <v>0</v>
      </c>
      <c r="Q480" s="249">
        <f t="shared" si="267"/>
        <v>0</v>
      </c>
      <c r="R480" s="249">
        <f t="shared" si="267"/>
        <v>0</v>
      </c>
      <c r="S480" s="249">
        <f t="shared" si="267"/>
        <v>0</v>
      </c>
      <c r="T480" s="249">
        <f t="shared" si="267"/>
        <v>0</v>
      </c>
      <c r="U480" s="249">
        <f t="shared" si="267"/>
        <v>0</v>
      </c>
      <c r="V480" s="249">
        <f t="shared" si="267"/>
        <v>0</v>
      </c>
      <c r="W480" s="249">
        <f t="shared" si="267"/>
        <v>0</v>
      </c>
      <c r="X480" s="249">
        <f t="shared" si="267"/>
        <v>0</v>
      </c>
      <c r="Y480" s="249">
        <f t="shared" si="267"/>
        <v>0</v>
      </c>
      <c r="Z480" s="249">
        <f t="shared" si="267"/>
        <v>0</v>
      </c>
      <c r="AA480" s="249">
        <f t="shared" si="267"/>
        <v>0</v>
      </c>
      <c r="AB480" s="249">
        <f t="shared" si="267"/>
        <v>0</v>
      </c>
      <c r="AC480" s="249">
        <f t="shared" si="267"/>
        <v>0</v>
      </c>
      <c r="AD480" s="249">
        <f t="shared" si="267"/>
        <v>0</v>
      </c>
      <c r="AE480" s="249">
        <f t="shared" si="267"/>
        <v>0</v>
      </c>
      <c r="AF480" s="249">
        <f t="shared" si="267"/>
        <v>0</v>
      </c>
      <c r="AG480" s="249">
        <f t="shared" si="267"/>
        <v>0</v>
      </c>
      <c r="AH480" s="249">
        <f t="shared" si="267"/>
        <v>0</v>
      </c>
      <c r="AI480" s="249">
        <f t="shared" si="267"/>
        <v>0</v>
      </c>
      <c r="AJ480" s="249">
        <f t="shared" si="267"/>
        <v>0</v>
      </c>
      <c r="AK480" s="249">
        <f t="shared" si="267"/>
        <v>0</v>
      </c>
      <c r="AL480" s="249">
        <f t="shared" si="267"/>
        <v>0</v>
      </c>
      <c r="AM480" s="249">
        <f t="shared" si="267"/>
        <v>0</v>
      </c>
      <c r="AN480" s="249">
        <f t="shared" si="267"/>
        <v>0</v>
      </c>
      <c r="AO480" s="249">
        <f t="shared" si="267"/>
        <v>0</v>
      </c>
      <c r="AP480" s="249">
        <f t="shared" si="267"/>
        <v>0</v>
      </c>
    </row>
    <row r="481" spans="1:42" s="17" customFormat="1" x14ac:dyDescent="0.2">
      <c r="A481" s="40" t="s">
        <v>15</v>
      </c>
      <c r="B481" s="20"/>
      <c r="C481" s="228">
        <f>SUM(C471:C480)</f>
        <v>0</v>
      </c>
      <c r="D481" s="228">
        <f t="shared" ref="D481:AP481" si="268">SUM(D471:D480)</f>
        <v>0</v>
      </c>
      <c r="E481" s="228">
        <f t="shared" si="268"/>
        <v>0</v>
      </c>
      <c r="F481" s="228">
        <f t="shared" si="268"/>
        <v>0</v>
      </c>
      <c r="G481" s="228">
        <f t="shared" si="268"/>
        <v>0</v>
      </c>
      <c r="H481" s="228">
        <f t="shared" si="268"/>
        <v>0</v>
      </c>
      <c r="I481" s="228">
        <f t="shared" si="268"/>
        <v>0</v>
      </c>
      <c r="J481" s="228">
        <f t="shared" si="268"/>
        <v>0</v>
      </c>
      <c r="K481" s="228">
        <f t="shared" si="268"/>
        <v>0</v>
      </c>
      <c r="L481" s="228">
        <f t="shared" si="268"/>
        <v>0</v>
      </c>
      <c r="M481" s="228">
        <f t="shared" si="268"/>
        <v>0</v>
      </c>
      <c r="N481" s="228">
        <f t="shared" si="268"/>
        <v>0</v>
      </c>
      <c r="O481" s="228">
        <f t="shared" si="268"/>
        <v>0</v>
      </c>
      <c r="P481" s="228">
        <f t="shared" si="268"/>
        <v>0</v>
      </c>
      <c r="Q481" s="228">
        <f t="shared" si="268"/>
        <v>0</v>
      </c>
      <c r="R481" s="228">
        <f t="shared" si="268"/>
        <v>0</v>
      </c>
      <c r="S481" s="228">
        <f t="shared" si="268"/>
        <v>0</v>
      </c>
      <c r="T481" s="228">
        <f t="shared" si="268"/>
        <v>0</v>
      </c>
      <c r="U481" s="228">
        <f t="shared" si="268"/>
        <v>0</v>
      </c>
      <c r="V481" s="228">
        <f t="shared" si="268"/>
        <v>0</v>
      </c>
      <c r="W481" s="228">
        <f t="shared" si="268"/>
        <v>0</v>
      </c>
      <c r="X481" s="228">
        <f t="shared" si="268"/>
        <v>0</v>
      </c>
      <c r="Y481" s="228">
        <f t="shared" si="268"/>
        <v>0</v>
      </c>
      <c r="Z481" s="228">
        <f t="shared" si="268"/>
        <v>0</v>
      </c>
      <c r="AA481" s="228">
        <f t="shared" si="268"/>
        <v>0</v>
      </c>
      <c r="AB481" s="228">
        <f t="shared" si="268"/>
        <v>0</v>
      </c>
      <c r="AC481" s="228">
        <f t="shared" si="268"/>
        <v>0</v>
      </c>
      <c r="AD481" s="228">
        <f t="shared" si="268"/>
        <v>0</v>
      </c>
      <c r="AE481" s="228">
        <f t="shared" si="268"/>
        <v>0</v>
      </c>
      <c r="AF481" s="228">
        <f t="shared" si="268"/>
        <v>0</v>
      </c>
      <c r="AG481" s="228">
        <f t="shared" si="268"/>
        <v>0</v>
      </c>
      <c r="AH481" s="228">
        <f t="shared" si="268"/>
        <v>0</v>
      </c>
      <c r="AI481" s="228">
        <f t="shared" si="268"/>
        <v>0</v>
      </c>
      <c r="AJ481" s="228">
        <f t="shared" si="268"/>
        <v>0</v>
      </c>
      <c r="AK481" s="228">
        <f t="shared" si="268"/>
        <v>0</v>
      </c>
      <c r="AL481" s="228">
        <f t="shared" si="268"/>
        <v>0</v>
      </c>
      <c r="AM481" s="228">
        <f t="shared" si="268"/>
        <v>0</v>
      </c>
      <c r="AN481" s="228">
        <f t="shared" si="268"/>
        <v>0</v>
      </c>
      <c r="AO481" s="228">
        <f t="shared" si="268"/>
        <v>0</v>
      </c>
      <c r="AP481" s="228">
        <f t="shared" si="268"/>
        <v>0</v>
      </c>
    </row>
    <row r="482" spans="1:42" s="17" customFormat="1" x14ac:dyDescent="0.2">
      <c r="A482" s="40"/>
      <c r="B482" s="20"/>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c r="AA482" s="228"/>
      <c r="AB482" s="228"/>
      <c r="AC482" s="228"/>
      <c r="AD482" s="228"/>
      <c r="AE482" s="228"/>
      <c r="AF482" s="228"/>
      <c r="AG482" s="228"/>
      <c r="AH482" s="228"/>
      <c r="AI482" s="228"/>
      <c r="AJ482" s="228"/>
      <c r="AK482" s="228"/>
      <c r="AL482" s="228"/>
      <c r="AM482" s="228"/>
      <c r="AN482" s="228"/>
      <c r="AO482" s="228"/>
      <c r="AP482" s="228"/>
    </row>
    <row r="483" spans="1:42" s="17" customFormat="1" x14ac:dyDescent="0.2">
      <c r="A483" s="307" t="s">
        <v>280</v>
      </c>
      <c r="B483" s="308"/>
      <c r="C483" s="308"/>
      <c r="D483" s="308"/>
      <c r="E483" s="308"/>
      <c r="F483" s="308"/>
      <c r="G483" s="308"/>
      <c r="H483" s="308"/>
      <c r="I483" s="308"/>
      <c r="J483" s="308"/>
      <c r="K483" s="308"/>
      <c r="L483" s="308"/>
      <c r="M483" s="308"/>
      <c r="N483" s="308"/>
      <c r="O483" s="308"/>
      <c r="P483" s="308"/>
      <c r="Q483" s="308"/>
      <c r="R483" s="308"/>
      <c r="S483" s="308"/>
      <c r="T483" s="308"/>
      <c r="U483" s="308"/>
      <c r="V483" s="308"/>
      <c r="W483" s="308"/>
      <c r="X483" s="308"/>
      <c r="Y483" s="308"/>
      <c r="Z483" s="308"/>
      <c r="AA483" s="308"/>
      <c r="AB483" s="308"/>
      <c r="AC483" s="308"/>
      <c r="AD483" s="308"/>
      <c r="AE483" s="308"/>
      <c r="AF483" s="308"/>
      <c r="AG483" s="308"/>
      <c r="AH483" s="308"/>
      <c r="AI483" s="308"/>
      <c r="AJ483" s="308"/>
      <c r="AK483" s="308"/>
      <c r="AL483" s="308"/>
      <c r="AM483" s="308"/>
      <c r="AN483" s="308"/>
      <c r="AO483" s="308"/>
      <c r="AP483" s="308"/>
    </row>
    <row r="484" spans="1:42" s="17" customFormat="1" x14ac:dyDescent="0.2">
      <c r="A484" s="309" t="s">
        <v>81</v>
      </c>
      <c r="B484" s="276"/>
      <c r="C484" s="310"/>
      <c r="D484" s="310"/>
      <c r="E484" s="310"/>
      <c r="F484" s="310"/>
      <c r="G484" s="310"/>
      <c r="H484" s="310"/>
      <c r="I484" s="310"/>
      <c r="J484" s="310"/>
      <c r="K484" s="310"/>
      <c r="L484" s="310"/>
      <c r="M484" s="310"/>
      <c r="N484" s="310"/>
      <c r="O484" s="310"/>
      <c r="P484" s="310"/>
      <c r="Q484" s="310"/>
      <c r="R484" s="310"/>
      <c r="S484" s="310"/>
      <c r="T484" s="310"/>
      <c r="U484" s="310"/>
      <c r="V484" s="310"/>
      <c r="W484" s="310"/>
      <c r="X484" s="310"/>
      <c r="Y484" s="310"/>
      <c r="Z484" s="310"/>
      <c r="AA484" s="310"/>
      <c r="AB484" s="310"/>
      <c r="AC484" s="310"/>
      <c r="AD484" s="310"/>
      <c r="AE484" s="310"/>
      <c r="AF484" s="310"/>
      <c r="AG484" s="310"/>
      <c r="AH484" s="310"/>
      <c r="AI484" s="310"/>
      <c r="AJ484" s="310"/>
      <c r="AK484" s="310"/>
      <c r="AL484" s="310"/>
      <c r="AM484" s="310"/>
      <c r="AN484" s="310"/>
      <c r="AO484" s="310"/>
      <c r="AP484" s="310"/>
    </row>
    <row r="485" spans="1:42" s="17" customFormat="1" x14ac:dyDescent="0.2">
      <c r="A485" s="31" t="s">
        <v>5</v>
      </c>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c r="AA485" s="175"/>
      <c r="AB485" s="175"/>
      <c r="AC485" s="175"/>
      <c r="AD485" s="175"/>
      <c r="AE485" s="175"/>
      <c r="AF485" s="175"/>
      <c r="AG485" s="175"/>
      <c r="AH485" s="175"/>
      <c r="AI485" s="175"/>
      <c r="AJ485" s="175"/>
      <c r="AK485" s="175"/>
      <c r="AL485" s="175"/>
      <c r="AM485" s="175"/>
      <c r="AN485" s="175"/>
      <c r="AO485" s="175"/>
      <c r="AP485" s="175"/>
    </row>
    <row r="486" spans="1:42" s="17" customFormat="1" x14ac:dyDescent="0.2">
      <c r="A486" s="33" t="s">
        <v>82</v>
      </c>
      <c r="C486" s="207">
        <f t="shared" ref="C486:AP486" si="269">IF(C$2&lt;=ptc_sta_term,ptc_sta_amount*(1+ptc_sta_escal/100)^B$2,0)</f>
        <v>0</v>
      </c>
      <c r="D486" s="207">
        <f t="shared" si="269"/>
        <v>0</v>
      </c>
      <c r="E486" s="207">
        <f t="shared" si="269"/>
        <v>0</v>
      </c>
      <c r="F486" s="207">
        <f t="shared" si="269"/>
        <v>0</v>
      </c>
      <c r="G486" s="207">
        <f t="shared" si="269"/>
        <v>0</v>
      </c>
      <c r="H486" s="207">
        <f t="shared" si="269"/>
        <v>0</v>
      </c>
      <c r="I486" s="207">
        <f t="shared" si="269"/>
        <v>0</v>
      </c>
      <c r="J486" s="207">
        <f t="shared" si="269"/>
        <v>0</v>
      </c>
      <c r="K486" s="207">
        <f t="shared" si="269"/>
        <v>0</v>
      </c>
      <c r="L486" s="207">
        <f t="shared" si="269"/>
        <v>0</v>
      </c>
      <c r="M486" s="207">
        <f t="shared" si="269"/>
        <v>0</v>
      </c>
      <c r="N486" s="207">
        <f t="shared" si="269"/>
        <v>0</v>
      </c>
      <c r="O486" s="207">
        <f t="shared" si="269"/>
        <v>0</v>
      </c>
      <c r="P486" s="207">
        <f t="shared" si="269"/>
        <v>0</v>
      </c>
      <c r="Q486" s="207">
        <f t="shared" si="269"/>
        <v>0</v>
      </c>
      <c r="R486" s="207">
        <f t="shared" si="269"/>
        <v>0</v>
      </c>
      <c r="S486" s="207">
        <f t="shared" si="269"/>
        <v>0</v>
      </c>
      <c r="T486" s="207">
        <f t="shared" si="269"/>
        <v>0</v>
      </c>
      <c r="U486" s="207">
        <f t="shared" si="269"/>
        <v>0</v>
      </c>
      <c r="V486" s="207">
        <f t="shared" si="269"/>
        <v>0</v>
      </c>
      <c r="W486" s="207">
        <f t="shared" si="269"/>
        <v>0</v>
      </c>
      <c r="X486" s="207">
        <f t="shared" si="269"/>
        <v>0</v>
      </c>
      <c r="Y486" s="207">
        <f t="shared" si="269"/>
        <v>0</v>
      </c>
      <c r="Z486" s="207">
        <f t="shared" si="269"/>
        <v>0</v>
      </c>
      <c r="AA486" s="207">
        <f t="shared" si="269"/>
        <v>0</v>
      </c>
      <c r="AB486" s="207">
        <f t="shared" si="269"/>
        <v>0</v>
      </c>
      <c r="AC486" s="207">
        <f t="shared" si="269"/>
        <v>0</v>
      </c>
      <c r="AD486" s="207">
        <f t="shared" si="269"/>
        <v>0</v>
      </c>
      <c r="AE486" s="207">
        <f t="shared" si="269"/>
        <v>0</v>
      </c>
      <c r="AF486" s="207">
        <f t="shared" si="269"/>
        <v>0</v>
      </c>
      <c r="AG486" s="207">
        <f t="shared" si="269"/>
        <v>0</v>
      </c>
      <c r="AH486" s="207">
        <f t="shared" si="269"/>
        <v>0</v>
      </c>
      <c r="AI486" s="207">
        <f t="shared" si="269"/>
        <v>0</v>
      </c>
      <c r="AJ486" s="207">
        <f t="shared" si="269"/>
        <v>0</v>
      </c>
      <c r="AK486" s="207">
        <f t="shared" si="269"/>
        <v>0</v>
      </c>
      <c r="AL486" s="207">
        <f t="shared" si="269"/>
        <v>0</v>
      </c>
      <c r="AM486" s="207">
        <f t="shared" si="269"/>
        <v>0</v>
      </c>
      <c r="AN486" s="207">
        <f t="shared" si="269"/>
        <v>0</v>
      </c>
      <c r="AO486" s="207">
        <f t="shared" si="269"/>
        <v>0</v>
      </c>
      <c r="AP486" s="207">
        <f t="shared" si="269"/>
        <v>0</v>
      </c>
    </row>
    <row r="487" spans="1:42" s="17" customFormat="1" x14ac:dyDescent="0.2">
      <c r="A487" s="33" t="s">
        <v>83</v>
      </c>
      <c r="C487" s="207">
        <f>ROUND(C486*1000,0)</f>
        <v>0</v>
      </c>
      <c r="D487" s="207">
        <f>ROUND(D486*1000,0)</f>
        <v>0</v>
      </c>
      <c r="E487" s="207">
        <f t="shared" ref="E487:AP487" si="270">ROUND(E486*1000,0)</f>
        <v>0</v>
      </c>
      <c r="F487" s="207">
        <f t="shared" si="270"/>
        <v>0</v>
      </c>
      <c r="G487" s="207">
        <f t="shared" si="270"/>
        <v>0</v>
      </c>
      <c r="H487" s="207">
        <f t="shared" si="270"/>
        <v>0</v>
      </c>
      <c r="I487" s="207">
        <f t="shared" si="270"/>
        <v>0</v>
      </c>
      <c r="J487" s="207">
        <f t="shared" si="270"/>
        <v>0</v>
      </c>
      <c r="K487" s="207">
        <f t="shared" si="270"/>
        <v>0</v>
      </c>
      <c r="L487" s="207">
        <f t="shared" si="270"/>
        <v>0</v>
      </c>
      <c r="M487" s="207">
        <f t="shared" si="270"/>
        <v>0</v>
      </c>
      <c r="N487" s="207">
        <f t="shared" si="270"/>
        <v>0</v>
      </c>
      <c r="O487" s="207">
        <f t="shared" si="270"/>
        <v>0</v>
      </c>
      <c r="P487" s="207">
        <f t="shared" si="270"/>
        <v>0</v>
      </c>
      <c r="Q487" s="207">
        <f t="shared" si="270"/>
        <v>0</v>
      </c>
      <c r="R487" s="207">
        <f t="shared" si="270"/>
        <v>0</v>
      </c>
      <c r="S487" s="207">
        <f t="shared" si="270"/>
        <v>0</v>
      </c>
      <c r="T487" s="207">
        <f t="shared" si="270"/>
        <v>0</v>
      </c>
      <c r="U487" s="207">
        <f t="shared" si="270"/>
        <v>0</v>
      </c>
      <c r="V487" s="207">
        <f t="shared" si="270"/>
        <v>0</v>
      </c>
      <c r="W487" s="207">
        <f t="shared" si="270"/>
        <v>0</v>
      </c>
      <c r="X487" s="207">
        <f t="shared" si="270"/>
        <v>0</v>
      </c>
      <c r="Y487" s="207">
        <f t="shared" si="270"/>
        <v>0</v>
      </c>
      <c r="Z487" s="207">
        <f t="shared" si="270"/>
        <v>0</v>
      </c>
      <c r="AA487" s="207">
        <f t="shared" si="270"/>
        <v>0</v>
      </c>
      <c r="AB487" s="207">
        <f t="shared" si="270"/>
        <v>0</v>
      </c>
      <c r="AC487" s="207">
        <f t="shared" si="270"/>
        <v>0</v>
      </c>
      <c r="AD487" s="207">
        <f t="shared" si="270"/>
        <v>0</v>
      </c>
      <c r="AE487" s="207">
        <f t="shared" si="270"/>
        <v>0</v>
      </c>
      <c r="AF487" s="207">
        <f t="shared" si="270"/>
        <v>0</v>
      </c>
      <c r="AG487" s="207">
        <f t="shared" si="270"/>
        <v>0</v>
      </c>
      <c r="AH487" s="207">
        <f t="shared" si="270"/>
        <v>0</v>
      </c>
      <c r="AI487" s="207">
        <f t="shared" si="270"/>
        <v>0</v>
      </c>
      <c r="AJ487" s="207">
        <f t="shared" si="270"/>
        <v>0</v>
      </c>
      <c r="AK487" s="207">
        <f t="shared" si="270"/>
        <v>0</v>
      </c>
      <c r="AL487" s="207">
        <f t="shared" si="270"/>
        <v>0</v>
      </c>
      <c r="AM487" s="207">
        <f t="shared" si="270"/>
        <v>0</v>
      </c>
      <c r="AN487" s="207">
        <f t="shared" si="270"/>
        <v>0</v>
      </c>
      <c r="AO487" s="207">
        <f t="shared" si="270"/>
        <v>0</v>
      </c>
      <c r="AP487" s="207">
        <f t="shared" si="270"/>
        <v>0</v>
      </c>
    </row>
    <row r="488" spans="1:42" s="17" customFormat="1" x14ac:dyDescent="0.2">
      <c r="A488" s="33" t="s">
        <v>84</v>
      </c>
      <c r="C488" s="176">
        <f>C$5/1000</f>
        <v>0</v>
      </c>
      <c r="D488" s="176">
        <f>D$5/1000</f>
        <v>0</v>
      </c>
      <c r="E488" s="176">
        <f t="shared" ref="E488:AP488" si="271">E$5/1000</f>
        <v>0</v>
      </c>
      <c r="F488" s="176">
        <f t="shared" si="271"/>
        <v>0</v>
      </c>
      <c r="G488" s="176">
        <f t="shared" si="271"/>
        <v>0</v>
      </c>
      <c r="H488" s="176">
        <f t="shared" si="271"/>
        <v>0</v>
      </c>
      <c r="I488" s="176">
        <f t="shared" si="271"/>
        <v>0</v>
      </c>
      <c r="J488" s="176">
        <f t="shared" si="271"/>
        <v>0</v>
      </c>
      <c r="K488" s="176">
        <f t="shared" si="271"/>
        <v>0</v>
      </c>
      <c r="L488" s="176">
        <f t="shared" si="271"/>
        <v>0</v>
      </c>
      <c r="M488" s="176">
        <f t="shared" si="271"/>
        <v>0</v>
      </c>
      <c r="N488" s="176">
        <f t="shared" si="271"/>
        <v>0</v>
      </c>
      <c r="O488" s="176">
        <f t="shared" si="271"/>
        <v>0</v>
      </c>
      <c r="P488" s="176">
        <f t="shared" si="271"/>
        <v>0</v>
      </c>
      <c r="Q488" s="176">
        <f t="shared" si="271"/>
        <v>0</v>
      </c>
      <c r="R488" s="176">
        <f t="shared" si="271"/>
        <v>0</v>
      </c>
      <c r="S488" s="176">
        <f t="shared" si="271"/>
        <v>0</v>
      </c>
      <c r="T488" s="176">
        <f t="shared" si="271"/>
        <v>0</v>
      </c>
      <c r="U488" s="176">
        <f t="shared" si="271"/>
        <v>0</v>
      </c>
      <c r="V488" s="176">
        <f t="shared" si="271"/>
        <v>0</v>
      </c>
      <c r="W488" s="176">
        <f t="shared" si="271"/>
        <v>0</v>
      </c>
      <c r="X488" s="176">
        <f t="shared" si="271"/>
        <v>0</v>
      </c>
      <c r="Y488" s="176">
        <f t="shared" si="271"/>
        <v>0</v>
      </c>
      <c r="Z488" s="176">
        <f t="shared" si="271"/>
        <v>0</v>
      </c>
      <c r="AA488" s="176">
        <f t="shared" si="271"/>
        <v>0</v>
      </c>
      <c r="AB488" s="176">
        <f t="shared" si="271"/>
        <v>0</v>
      </c>
      <c r="AC488" s="176">
        <f t="shared" si="271"/>
        <v>0</v>
      </c>
      <c r="AD488" s="176">
        <f t="shared" si="271"/>
        <v>0</v>
      </c>
      <c r="AE488" s="176">
        <f t="shared" si="271"/>
        <v>0</v>
      </c>
      <c r="AF488" s="176">
        <f t="shared" si="271"/>
        <v>0</v>
      </c>
      <c r="AG488" s="176">
        <f t="shared" si="271"/>
        <v>0</v>
      </c>
      <c r="AH488" s="176">
        <f t="shared" si="271"/>
        <v>0</v>
      </c>
      <c r="AI488" s="176">
        <f t="shared" si="271"/>
        <v>0</v>
      </c>
      <c r="AJ488" s="176">
        <f t="shared" si="271"/>
        <v>0</v>
      </c>
      <c r="AK488" s="176">
        <f t="shared" si="271"/>
        <v>0</v>
      </c>
      <c r="AL488" s="176">
        <f t="shared" si="271"/>
        <v>0</v>
      </c>
      <c r="AM488" s="176">
        <f t="shared" si="271"/>
        <v>0</v>
      </c>
      <c r="AN488" s="176">
        <f t="shared" si="271"/>
        <v>0</v>
      </c>
      <c r="AO488" s="176">
        <f t="shared" si="271"/>
        <v>0</v>
      </c>
      <c r="AP488" s="176">
        <f t="shared" si="271"/>
        <v>0</v>
      </c>
    </row>
    <row r="489" spans="1:42" s="17" customFormat="1" x14ac:dyDescent="0.2">
      <c r="A489" s="33" t="s">
        <v>15</v>
      </c>
      <c r="C489" s="175">
        <f>C487*C488</f>
        <v>0</v>
      </c>
      <c r="D489" s="175">
        <f>D487*D488</f>
        <v>0</v>
      </c>
      <c r="E489" s="175">
        <f t="shared" ref="E489:AP489" si="272">E487*E488</f>
        <v>0</v>
      </c>
      <c r="F489" s="175">
        <f t="shared" si="272"/>
        <v>0</v>
      </c>
      <c r="G489" s="175">
        <f t="shared" si="272"/>
        <v>0</v>
      </c>
      <c r="H489" s="175">
        <f t="shared" si="272"/>
        <v>0</v>
      </c>
      <c r="I489" s="175">
        <f t="shared" si="272"/>
        <v>0</v>
      </c>
      <c r="J489" s="175">
        <f t="shared" si="272"/>
        <v>0</v>
      </c>
      <c r="K489" s="175">
        <f t="shared" si="272"/>
        <v>0</v>
      </c>
      <c r="L489" s="175">
        <f t="shared" si="272"/>
        <v>0</v>
      </c>
      <c r="M489" s="175">
        <f t="shared" si="272"/>
        <v>0</v>
      </c>
      <c r="N489" s="175">
        <f t="shared" si="272"/>
        <v>0</v>
      </c>
      <c r="O489" s="175">
        <f t="shared" si="272"/>
        <v>0</v>
      </c>
      <c r="P489" s="175">
        <f t="shared" si="272"/>
        <v>0</v>
      </c>
      <c r="Q489" s="175">
        <f t="shared" si="272"/>
        <v>0</v>
      </c>
      <c r="R489" s="175">
        <f t="shared" si="272"/>
        <v>0</v>
      </c>
      <c r="S489" s="175">
        <f t="shared" si="272"/>
        <v>0</v>
      </c>
      <c r="T489" s="175">
        <f t="shared" si="272"/>
        <v>0</v>
      </c>
      <c r="U489" s="175">
        <f t="shared" si="272"/>
        <v>0</v>
      </c>
      <c r="V489" s="175">
        <f t="shared" si="272"/>
        <v>0</v>
      </c>
      <c r="W489" s="175">
        <f t="shared" si="272"/>
        <v>0</v>
      </c>
      <c r="X489" s="175">
        <f t="shared" si="272"/>
        <v>0</v>
      </c>
      <c r="Y489" s="175">
        <f t="shared" si="272"/>
        <v>0</v>
      </c>
      <c r="Z489" s="175">
        <f t="shared" si="272"/>
        <v>0</v>
      </c>
      <c r="AA489" s="175">
        <f t="shared" si="272"/>
        <v>0</v>
      </c>
      <c r="AB489" s="175">
        <f t="shared" si="272"/>
        <v>0</v>
      </c>
      <c r="AC489" s="175">
        <f t="shared" si="272"/>
        <v>0</v>
      </c>
      <c r="AD489" s="175">
        <f t="shared" si="272"/>
        <v>0</v>
      </c>
      <c r="AE489" s="175">
        <f t="shared" si="272"/>
        <v>0</v>
      </c>
      <c r="AF489" s="175">
        <f t="shared" si="272"/>
        <v>0</v>
      </c>
      <c r="AG489" s="175">
        <f t="shared" si="272"/>
        <v>0</v>
      </c>
      <c r="AH489" s="175">
        <f t="shared" si="272"/>
        <v>0</v>
      </c>
      <c r="AI489" s="175">
        <f t="shared" si="272"/>
        <v>0</v>
      </c>
      <c r="AJ489" s="175">
        <f t="shared" si="272"/>
        <v>0</v>
      </c>
      <c r="AK489" s="175">
        <f t="shared" si="272"/>
        <v>0</v>
      </c>
      <c r="AL489" s="175">
        <f t="shared" si="272"/>
        <v>0</v>
      </c>
      <c r="AM489" s="175">
        <f t="shared" si="272"/>
        <v>0</v>
      </c>
      <c r="AN489" s="175">
        <f t="shared" si="272"/>
        <v>0</v>
      </c>
      <c r="AO489" s="175">
        <f t="shared" si="272"/>
        <v>0</v>
      </c>
      <c r="AP489" s="175">
        <f t="shared" si="272"/>
        <v>0</v>
      </c>
    </row>
    <row r="490" spans="1:42" s="17" customFormat="1" x14ac:dyDescent="0.2">
      <c r="A490" s="31"/>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row>
    <row r="491" spans="1:42" s="17" customFormat="1" x14ac:dyDescent="0.2">
      <c r="A491" s="31" t="s">
        <v>4</v>
      </c>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s="17" customFormat="1" x14ac:dyDescent="0.2">
      <c r="A492" s="33" t="s">
        <v>82</v>
      </c>
      <c r="C492" s="207">
        <f t="shared" ref="C492:AP492" si="273">IF(C$2&lt;=ptc_fed_term,ptc_fed_amount*(1+ptc_fed_escal/100)^B$2,0)</f>
        <v>0</v>
      </c>
      <c r="D492" s="207">
        <f t="shared" si="273"/>
        <v>0</v>
      </c>
      <c r="E492" s="207">
        <f t="shared" si="273"/>
        <v>0</v>
      </c>
      <c r="F492" s="207">
        <f t="shared" si="273"/>
        <v>0</v>
      </c>
      <c r="G492" s="207">
        <f t="shared" si="273"/>
        <v>0</v>
      </c>
      <c r="H492" s="207">
        <f t="shared" si="273"/>
        <v>0</v>
      </c>
      <c r="I492" s="207">
        <f t="shared" si="273"/>
        <v>0</v>
      </c>
      <c r="J492" s="207">
        <f t="shared" si="273"/>
        <v>0</v>
      </c>
      <c r="K492" s="207">
        <f t="shared" si="273"/>
        <v>0</v>
      </c>
      <c r="L492" s="207">
        <f t="shared" si="273"/>
        <v>0</v>
      </c>
      <c r="M492" s="207">
        <f t="shared" si="273"/>
        <v>0</v>
      </c>
      <c r="N492" s="207">
        <f t="shared" si="273"/>
        <v>0</v>
      </c>
      <c r="O492" s="207">
        <f t="shared" si="273"/>
        <v>0</v>
      </c>
      <c r="P492" s="207">
        <f t="shared" si="273"/>
        <v>0</v>
      </c>
      <c r="Q492" s="207">
        <f t="shared" si="273"/>
        <v>0</v>
      </c>
      <c r="R492" s="207">
        <f t="shared" si="273"/>
        <v>0</v>
      </c>
      <c r="S492" s="207">
        <f t="shared" si="273"/>
        <v>0</v>
      </c>
      <c r="T492" s="207">
        <f t="shared" si="273"/>
        <v>0</v>
      </c>
      <c r="U492" s="207">
        <f t="shared" si="273"/>
        <v>0</v>
      </c>
      <c r="V492" s="207">
        <f t="shared" si="273"/>
        <v>0</v>
      </c>
      <c r="W492" s="207">
        <f t="shared" si="273"/>
        <v>0</v>
      </c>
      <c r="X492" s="207">
        <f t="shared" si="273"/>
        <v>0</v>
      </c>
      <c r="Y492" s="207">
        <f t="shared" si="273"/>
        <v>0</v>
      </c>
      <c r="Z492" s="207">
        <f t="shared" si="273"/>
        <v>0</v>
      </c>
      <c r="AA492" s="207">
        <f t="shared" si="273"/>
        <v>0</v>
      </c>
      <c r="AB492" s="207">
        <f t="shared" si="273"/>
        <v>0</v>
      </c>
      <c r="AC492" s="207">
        <f t="shared" si="273"/>
        <v>0</v>
      </c>
      <c r="AD492" s="207">
        <f t="shared" si="273"/>
        <v>0</v>
      </c>
      <c r="AE492" s="207">
        <f t="shared" si="273"/>
        <v>0</v>
      </c>
      <c r="AF492" s="207">
        <f t="shared" si="273"/>
        <v>0</v>
      </c>
      <c r="AG492" s="207">
        <f t="shared" si="273"/>
        <v>0</v>
      </c>
      <c r="AH492" s="207">
        <f t="shared" si="273"/>
        <v>0</v>
      </c>
      <c r="AI492" s="207">
        <f t="shared" si="273"/>
        <v>0</v>
      </c>
      <c r="AJ492" s="207">
        <f t="shared" si="273"/>
        <v>0</v>
      </c>
      <c r="AK492" s="207">
        <f t="shared" si="273"/>
        <v>0</v>
      </c>
      <c r="AL492" s="207">
        <f t="shared" si="273"/>
        <v>0</v>
      </c>
      <c r="AM492" s="207">
        <f t="shared" si="273"/>
        <v>0</v>
      </c>
      <c r="AN492" s="207">
        <f t="shared" si="273"/>
        <v>0</v>
      </c>
      <c r="AO492" s="207">
        <f t="shared" si="273"/>
        <v>0</v>
      </c>
      <c r="AP492" s="207">
        <f t="shared" si="273"/>
        <v>0</v>
      </c>
    </row>
    <row r="493" spans="1:42" s="17" customFormat="1" x14ac:dyDescent="0.2">
      <c r="A493" s="33" t="s">
        <v>83</v>
      </c>
      <c r="C493" s="207">
        <f>ROUND(C492*1000,0)</f>
        <v>0</v>
      </c>
      <c r="D493" s="207">
        <f>ROUND(D492*1000,0)</f>
        <v>0</v>
      </c>
      <c r="E493" s="207">
        <f t="shared" ref="E493:AP493" si="274">ROUND(E492*1000,0)</f>
        <v>0</v>
      </c>
      <c r="F493" s="207">
        <f t="shared" si="274"/>
        <v>0</v>
      </c>
      <c r="G493" s="207">
        <f t="shared" si="274"/>
        <v>0</v>
      </c>
      <c r="H493" s="207">
        <f t="shared" si="274"/>
        <v>0</v>
      </c>
      <c r="I493" s="207">
        <f t="shared" si="274"/>
        <v>0</v>
      </c>
      <c r="J493" s="207">
        <f t="shared" si="274"/>
        <v>0</v>
      </c>
      <c r="K493" s="207">
        <f t="shared" si="274"/>
        <v>0</v>
      </c>
      <c r="L493" s="207">
        <f t="shared" si="274"/>
        <v>0</v>
      </c>
      <c r="M493" s="207">
        <f t="shared" si="274"/>
        <v>0</v>
      </c>
      <c r="N493" s="207">
        <f t="shared" si="274"/>
        <v>0</v>
      </c>
      <c r="O493" s="207">
        <f t="shared" si="274"/>
        <v>0</v>
      </c>
      <c r="P493" s="207">
        <f t="shared" si="274"/>
        <v>0</v>
      </c>
      <c r="Q493" s="207">
        <f t="shared" si="274"/>
        <v>0</v>
      </c>
      <c r="R493" s="207">
        <f t="shared" si="274"/>
        <v>0</v>
      </c>
      <c r="S493" s="207">
        <f t="shared" si="274"/>
        <v>0</v>
      </c>
      <c r="T493" s="207">
        <f t="shared" si="274"/>
        <v>0</v>
      </c>
      <c r="U493" s="207">
        <f t="shared" si="274"/>
        <v>0</v>
      </c>
      <c r="V493" s="207">
        <f t="shared" si="274"/>
        <v>0</v>
      </c>
      <c r="W493" s="207">
        <f t="shared" si="274"/>
        <v>0</v>
      </c>
      <c r="X493" s="207">
        <f t="shared" si="274"/>
        <v>0</v>
      </c>
      <c r="Y493" s="207">
        <f t="shared" si="274"/>
        <v>0</v>
      </c>
      <c r="Z493" s="207">
        <f t="shared" si="274"/>
        <v>0</v>
      </c>
      <c r="AA493" s="207">
        <f t="shared" si="274"/>
        <v>0</v>
      </c>
      <c r="AB493" s="207">
        <f t="shared" si="274"/>
        <v>0</v>
      </c>
      <c r="AC493" s="207">
        <f t="shared" si="274"/>
        <v>0</v>
      </c>
      <c r="AD493" s="207">
        <f t="shared" si="274"/>
        <v>0</v>
      </c>
      <c r="AE493" s="207">
        <f t="shared" si="274"/>
        <v>0</v>
      </c>
      <c r="AF493" s="207">
        <f t="shared" si="274"/>
        <v>0</v>
      </c>
      <c r="AG493" s="207">
        <f t="shared" si="274"/>
        <v>0</v>
      </c>
      <c r="AH493" s="207">
        <f t="shared" si="274"/>
        <v>0</v>
      </c>
      <c r="AI493" s="207">
        <f t="shared" si="274"/>
        <v>0</v>
      </c>
      <c r="AJ493" s="207">
        <f t="shared" si="274"/>
        <v>0</v>
      </c>
      <c r="AK493" s="207">
        <f t="shared" si="274"/>
        <v>0</v>
      </c>
      <c r="AL493" s="207">
        <f t="shared" si="274"/>
        <v>0</v>
      </c>
      <c r="AM493" s="207">
        <f t="shared" si="274"/>
        <v>0</v>
      </c>
      <c r="AN493" s="207">
        <f t="shared" si="274"/>
        <v>0</v>
      </c>
      <c r="AO493" s="207">
        <f t="shared" si="274"/>
        <v>0</v>
      </c>
      <c r="AP493" s="207">
        <f t="shared" si="274"/>
        <v>0</v>
      </c>
    </row>
    <row r="494" spans="1:42" s="17" customFormat="1" x14ac:dyDescent="0.2">
      <c r="A494" s="33" t="s">
        <v>84</v>
      </c>
      <c r="C494" s="176">
        <f>C$5/1000</f>
        <v>0</v>
      </c>
      <c r="D494" s="176">
        <f>D$5/1000</f>
        <v>0</v>
      </c>
      <c r="E494" s="176">
        <f t="shared" ref="E494:AP494" si="275">E$5/1000</f>
        <v>0</v>
      </c>
      <c r="F494" s="176">
        <f t="shared" si="275"/>
        <v>0</v>
      </c>
      <c r="G494" s="176">
        <f t="shared" si="275"/>
        <v>0</v>
      </c>
      <c r="H494" s="176">
        <f t="shared" si="275"/>
        <v>0</v>
      </c>
      <c r="I494" s="176">
        <f t="shared" si="275"/>
        <v>0</v>
      </c>
      <c r="J494" s="176">
        <f t="shared" si="275"/>
        <v>0</v>
      </c>
      <c r="K494" s="176">
        <f t="shared" si="275"/>
        <v>0</v>
      </c>
      <c r="L494" s="176">
        <f t="shared" si="275"/>
        <v>0</v>
      </c>
      <c r="M494" s="176">
        <f t="shared" si="275"/>
        <v>0</v>
      </c>
      <c r="N494" s="176">
        <f t="shared" si="275"/>
        <v>0</v>
      </c>
      <c r="O494" s="176">
        <f t="shared" si="275"/>
        <v>0</v>
      </c>
      <c r="P494" s="176">
        <f t="shared" si="275"/>
        <v>0</v>
      </c>
      <c r="Q494" s="176">
        <f t="shared" si="275"/>
        <v>0</v>
      </c>
      <c r="R494" s="176">
        <f t="shared" si="275"/>
        <v>0</v>
      </c>
      <c r="S494" s="176">
        <f t="shared" si="275"/>
        <v>0</v>
      </c>
      <c r="T494" s="176">
        <f t="shared" si="275"/>
        <v>0</v>
      </c>
      <c r="U494" s="176">
        <f t="shared" si="275"/>
        <v>0</v>
      </c>
      <c r="V494" s="176">
        <f t="shared" si="275"/>
        <v>0</v>
      </c>
      <c r="W494" s="176">
        <f t="shared" si="275"/>
        <v>0</v>
      </c>
      <c r="X494" s="176">
        <f t="shared" si="275"/>
        <v>0</v>
      </c>
      <c r="Y494" s="176">
        <f t="shared" si="275"/>
        <v>0</v>
      </c>
      <c r="Z494" s="176">
        <f t="shared" si="275"/>
        <v>0</v>
      </c>
      <c r="AA494" s="176">
        <f t="shared" si="275"/>
        <v>0</v>
      </c>
      <c r="AB494" s="176">
        <f t="shared" si="275"/>
        <v>0</v>
      </c>
      <c r="AC494" s="176">
        <f t="shared" si="275"/>
        <v>0</v>
      </c>
      <c r="AD494" s="176">
        <f t="shared" si="275"/>
        <v>0</v>
      </c>
      <c r="AE494" s="176">
        <f t="shared" si="275"/>
        <v>0</v>
      </c>
      <c r="AF494" s="176">
        <f t="shared" si="275"/>
        <v>0</v>
      </c>
      <c r="AG494" s="176">
        <f t="shared" si="275"/>
        <v>0</v>
      </c>
      <c r="AH494" s="176">
        <f t="shared" si="275"/>
        <v>0</v>
      </c>
      <c r="AI494" s="176">
        <f t="shared" si="275"/>
        <v>0</v>
      </c>
      <c r="AJ494" s="176">
        <f t="shared" si="275"/>
        <v>0</v>
      </c>
      <c r="AK494" s="176">
        <f t="shared" si="275"/>
        <v>0</v>
      </c>
      <c r="AL494" s="176">
        <f t="shared" si="275"/>
        <v>0</v>
      </c>
      <c r="AM494" s="176">
        <f t="shared" si="275"/>
        <v>0</v>
      </c>
      <c r="AN494" s="176">
        <f t="shared" si="275"/>
        <v>0</v>
      </c>
      <c r="AO494" s="176">
        <f t="shared" si="275"/>
        <v>0</v>
      </c>
      <c r="AP494" s="176">
        <f t="shared" si="275"/>
        <v>0</v>
      </c>
    </row>
    <row r="495" spans="1:42" s="17" customFormat="1" x14ac:dyDescent="0.2">
      <c r="A495" s="33" t="s">
        <v>15</v>
      </c>
      <c r="C495" s="175">
        <f>C493*C494</f>
        <v>0</v>
      </c>
      <c r="D495" s="175">
        <f>D493*D494</f>
        <v>0</v>
      </c>
      <c r="E495" s="175">
        <f t="shared" ref="E495:AP495" si="276">E493*E494</f>
        <v>0</v>
      </c>
      <c r="F495" s="175">
        <f t="shared" si="276"/>
        <v>0</v>
      </c>
      <c r="G495" s="175">
        <f t="shared" si="276"/>
        <v>0</v>
      </c>
      <c r="H495" s="175">
        <f t="shared" si="276"/>
        <v>0</v>
      </c>
      <c r="I495" s="175">
        <f t="shared" si="276"/>
        <v>0</v>
      </c>
      <c r="J495" s="175">
        <f t="shared" si="276"/>
        <v>0</v>
      </c>
      <c r="K495" s="175">
        <f t="shared" si="276"/>
        <v>0</v>
      </c>
      <c r="L495" s="175">
        <f t="shared" si="276"/>
        <v>0</v>
      </c>
      <c r="M495" s="175">
        <f t="shared" si="276"/>
        <v>0</v>
      </c>
      <c r="N495" s="175">
        <f t="shared" si="276"/>
        <v>0</v>
      </c>
      <c r="O495" s="175">
        <f t="shared" si="276"/>
        <v>0</v>
      </c>
      <c r="P495" s="175">
        <f t="shared" si="276"/>
        <v>0</v>
      </c>
      <c r="Q495" s="175">
        <f t="shared" si="276"/>
        <v>0</v>
      </c>
      <c r="R495" s="175">
        <f t="shared" si="276"/>
        <v>0</v>
      </c>
      <c r="S495" s="175">
        <f t="shared" si="276"/>
        <v>0</v>
      </c>
      <c r="T495" s="175">
        <f t="shared" si="276"/>
        <v>0</v>
      </c>
      <c r="U495" s="175">
        <f t="shared" si="276"/>
        <v>0</v>
      </c>
      <c r="V495" s="175">
        <f t="shared" si="276"/>
        <v>0</v>
      </c>
      <c r="W495" s="175">
        <f t="shared" si="276"/>
        <v>0</v>
      </c>
      <c r="X495" s="175">
        <f t="shared" si="276"/>
        <v>0</v>
      </c>
      <c r="Y495" s="175">
        <f t="shared" si="276"/>
        <v>0</v>
      </c>
      <c r="Z495" s="175">
        <f t="shared" si="276"/>
        <v>0</v>
      </c>
      <c r="AA495" s="175">
        <f t="shared" si="276"/>
        <v>0</v>
      </c>
      <c r="AB495" s="175">
        <f t="shared" si="276"/>
        <v>0</v>
      </c>
      <c r="AC495" s="175">
        <f t="shared" si="276"/>
        <v>0</v>
      </c>
      <c r="AD495" s="175">
        <f t="shared" si="276"/>
        <v>0</v>
      </c>
      <c r="AE495" s="175">
        <f t="shared" si="276"/>
        <v>0</v>
      </c>
      <c r="AF495" s="175">
        <f t="shared" si="276"/>
        <v>0</v>
      </c>
      <c r="AG495" s="175">
        <f t="shared" si="276"/>
        <v>0</v>
      </c>
      <c r="AH495" s="175">
        <f t="shared" si="276"/>
        <v>0</v>
      </c>
      <c r="AI495" s="175">
        <f t="shared" si="276"/>
        <v>0</v>
      </c>
      <c r="AJ495" s="175">
        <f t="shared" si="276"/>
        <v>0</v>
      </c>
      <c r="AK495" s="175">
        <f t="shared" si="276"/>
        <v>0</v>
      </c>
      <c r="AL495" s="175">
        <f t="shared" si="276"/>
        <v>0</v>
      </c>
      <c r="AM495" s="175">
        <f t="shared" si="276"/>
        <v>0</v>
      </c>
      <c r="AN495" s="175">
        <f t="shared" si="276"/>
        <v>0</v>
      </c>
      <c r="AO495" s="175">
        <f t="shared" si="276"/>
        <v>0</v>
      </c>
      <c r="AP495" s="175">
        <f t="shared" si="276"/>
        <v>0</v>
      </c>
    </row>
    <row r="496" spans="1:42" s="17" customFormat="1" x14ac:dyDescent="0.2">
      <c r="A496" s="33"/>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row>
    <row r="497" spans="1:42" x14ac:dyDescent="0.2">
      <c r="A497" s="30" t="s">
        <v>18</v>
      </c>
      <c r="B497" s="9"/>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row>
    <row r="498" spans="1:42" x14ac:dyDescent="0.2">
      <c r="A498" s="31" t="str">
        <f>Inputs!A104</f>
        <v>As fixed amount</v>
      </c>
      <c r="B498" s="17"/>
      <c r="C498" s="17"/>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3" t="str">
        <f>Inputs!A105</f>
        <v>Federal ($)</v>
      </c>
      <c r="B499" s="17"/>
      <c r="C499" s="201">
        <f>ibi_fed_amount</f>
        <v>0</v>
      </c>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Inputs!A106</f>
        <v>State ($)</v>
      </c>
      <c r="B500" s="17"/>
      <c r="C500" s="201">
        <f>ibi_sta_amount</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Inputs!A107</f>
        <v>Utility ($)</v>
      </c>
      <c r="B501" s="17"/>
      <c r="C501" s="201">
        <f>ibi_uti_amount</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Inputs!A108</f>
        <v>Other ($)</v>
      </c>
      <c r="C502" s="176">
        <f>ibi_oth_amount</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28" t="s">
        <v>15</v>
      </c>
      <c r="C503" s="202">
        <f>SUM(C499:C502)</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1" t="str">
        <f>Inputs!A109</f>
        <v>As percentage</v>
      </c>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t="str">
        <f>Inputs!A110</f>
        <v>Federal (% of total installed cost)</v>
      </c>
      <c r="C505" s="223">
        <f>MIN(ibi_fed_percent/100*total_installed_cost,Inputs!C110)</f>
        <v>0</v>
      </c>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3" t="str">
        <f>Inputs!A111</f>
        <v>State (% of total installed cost)</v>
      </c>
      <c r="C506" s="223">
        <f>MIN(ibi_sta_percent/100*total_installed_cost,Inputs!C111)</f>
        <v>0</v>
      </c>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3" t="str">
        <f>Inputs!A112</f>
        <v>Utility (% of total installed cost)</v>
      </c>
      <c r="C507" s="223">
        <f>MIN(ibi_uti_percent/100*total_installed_cost,Inputs!C112)</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3" t="str">
        <f>Inputs!A113</f>
        <v>Other (% of total installed cost)</v>
      </c>
      <c r="C508" s="223">
        <f>MIN(ibi_oth_percent/100*total_installed_cost,Inputs!C113)</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3" t="s">
        <v>15</v>
      </c>
      <c r="C509" s="181">
        <f>SUM(C505:C508)</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3"/>
      <c r="C510" s="175"/>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30" t="s">
        <v>49</v>
      </c>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A512" s="31" t="str">
        <f>Inputs!A115</f>
        <v>Federal ($/W)</v>
      </c>
      <c r="B512" s="17"/>
      <c r="C512" s="223">
        <f>MIN(cbi_fed_amount*system_capacity*1000,cbi_fed_maxvalue)</f>
        <v>0</v>
      </c>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1" t="str">
        <f>Inputs!A116</f>
        <v>State ($/W)</v>
      </c>
      <c r="B513" s="17"/>
      <c r="C513" s="223">
        <f>MIN(cbi_sta_amount*system_capacity*1000,cbi_sta_maxvalue)</f>
        <v>0</v>
      </c>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row>
    <row r="514" spans="1:42" x14ac:dyDescent="0.2">
      <c r="A514" s="31" t="str">
        <f>Inputs!A117</f>
        <v>Utility ($/W)</v>
      </c>
      <c r="B514" s="17"/>
      <c r="C514" s="223">
        <f>MIN(cbi_uti_amount*system_capacity*1000,cbi_uti_maxvalue)</f>
        <v>0</v>
      </c>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row>
    <row r="515" spans="1:42" x14ac:dyDescent="0.2">
      <c r="A515" s="31" t="str">
        <f>Inputs!A118</f>
        <v>Other ($/W)</v>
      </c>
      <c r="C515" s="223">
        <f>MIN(cbi_oth_amount*system_capacity*1000,cbi_oth_maxvalue)</f>
        <v>0</v>
      </c>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row>
    <row r="516" spans="1:42" x14ac:dyDescent="0.2">
      <c r="A516" s="24" t="s">
        <v>15</v>
      </c>
      <c r="C516" s="181">
        <f>SUM(C512:C515)</f>
        <v>0</v>
      </c>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row>
    <row r="517" spans="1:42" x14ac:dyDescent="0.2">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row>
    <row r="518" spans="1:42" x14ac:dyDescent="0.2">
      <c r="A518" s="30" t="s">
        <v>46</v>
      </c>
    </row>
    <row r="519" spans="1:42" x14ac:dyDescent="0.2">
      <c r="A519" s="24" t="str">
        <f>Inputs!A120</f>
        <v>Federal ($/kWh)</v>
      </c>
    </row>
    <row r="520" spans="1:42" x14ac:dyDescent="0.2">
      <c r="A520" s="28" t="s">
        <v>47</v>
      </c>
      <c r="C520" s="165">
        <f t="shared" ref="C520:AP520" si="277">IF(AND(C$2&lt;=pbi_fed_term,C$2&lt;=analysis_period),pbi_fed_amount*(1+pbi_fed_escal/100)^B$2,0)</f>
        <v>0</v>
      </c>
      <c r="D520" s="165">
        <f t="shared" si="277"/>
        <v>0</v>
      </c>
      <c r="E520" s="165">
        <f t="shared" si="277"/>
        <v>0</v>
      </c>
      <c r="F520" s="165">
        <f t="shared" si="277"/>
        <v>0</v>
      </c>
      <c r="G520" s="165">
        <f t="shared" si="277"/>
        <v>0</v>
      </c>
      <c r="H520" s="165">
        <f t="shared" si="277"/>
        <v>0</v>
      </c>
      <c r="I520" s="165">
        <f t="shared" si="277"/>
        <v>0</v>
      </c>
      <c r="J520" s="165">
        <f t="shared" si="277"/>
        <v>0</v>
      </c>
      <c r="K520" s="165">
        <f t="shared" si="277"/>
        <v>0</v>
      </c>
      <c r="L520" s="165">
        <f t="shared" si="277"/>
        <v>0</v>
      </c>
      <c r="M520" s="165">
        <f t="shared" si="277"/>
        <v>0</v>
      </c>
      <c r="N520" s="165">
        <f t="shared" si="277"/>
        <v>0</v>
      </c>
      <c r="O520" s="165">
        <f t="shared" si="277"/>
        <v>0</v>
      </c>
      <c r="P520" s="165">
        <f t="shared" si="277"/>
        <v>0</v>
      </c>
      <c r="Q520" s="165">
        <f t="shared" si="277"/>
        <v>0</v>
      </c>
      <c r="R520" s="165">
        <f t="shared" si="277"/>
        <v>0</v>
      </c>
      <c r="S520" s="165">
        <f t="shared" si="277"/>
        <v>0</v>
      </c>
      <c r="T520" s="165">
        <f t="shared" si="277"/>
        <v>0</v>
      </c>
      <c r="U520" s="165">
        <f t="shared" si="277"/>
        <v>0</v>
      </c>
      <c r="V520" s="165">
        <f t="shared" si="277"/>
        <v>0</v>
      </c>
      <c r="W520" s="165">
        <f t="shared" si="277"/>
        <v>0</v>
      </c>
      <c r="X520" s="165">
        <f t="shared" si="277"/>
        <v>0</v>
      </c>
      <c r="Y520" s="165">
        <f t="shared" si="277"/>
        <v>0</v>
      </c>
      <c r="Z520" s="165">
        <f t="shared" si="277"/>
        <v>0</v>
      </c>
      <c r="AA520" s="165">
        <f t="shared" si="277"/>
        <v>0</v>
      </c>
      <c r="AB520" s="165">
        <f t="shared" si="277"/>
        <v>0</v>
      </c>
      <c r="AC520" s="165">
        <f t="shared" si="277"/>
        <v>0</v>
      </c>
      <c r="AD520" s="165">
        <f t="shared" si="277"/>
        <v>0</v>
      </c>
      <c r="AE520" s="165">
        <f t="shared" si="277"/>
        <v>0</v>
      </c>
      <c r="AF520" s="165">
        <f t="shared" si="277"/>
        <v>0</v>
      </c>
      <c r="AG520" s="165">
        <f t="shared" si="277"/>
        <v>0</v>
      </c>
      <c r="AH520" s="165">
        <f t="shared" si="277"/>
        <v>0</v>
      </c>
      <c r="AI520" s="165">
        <f t="shared" si="277"/>
        <v>0</v>
      </c>
      <c r="AJ520" s="165">
        <f t="shared" si="277"/>
        <v>0</v>
      </c>
      <c r="AK520" s="165">
        <f t="shared" si="277"/>
        <v>0</v>
      </c>
      <c r="AL520" s="165">
        <f t="shared" si="277"/>
        <v>0</v>
      </c>
      <c r="AM520" s="165">
        <f t="shared" si="277"/>
        <v>0</v>
      </c>
      <c r="AN520" s="165">
        <f t="shared" si="277"/>
        <v>0</v>
      </c>
      <c r="AO520" s="165">
        <f t="shared" si="277"/>
        <v>0</v>
      </c>
      <c r="AP520" s="165">
        <f t="shared" si="277"/>
        <v>0</v>
      </c>
    </row>
    <row r="521" spans="1:42" x14ac:dyDescent="0.2">
      <c r="A521" s="28" t="s">
        <v>48</v>
      </c>
      <c r="C521" s="176">
        <f>C$5</f>
        <v>0</v>
      </c>
      <c r="D521" s="176">
        <f t="shared" ref="D521:AP521" si="278">D$5</f>
        <v>0</v>
      </c>
      <c r="E521" s="176">
        <f t="shared" si="278"/>
        <v>0</v>
      </c>
      <c r="F521" s="176">
        <f t="shared" si="278"/>
        <v>0</v>
      </c>
      <c r="G521" s="176">
        <f t="shared" si="278"/>
        <v>0</v>
      </c>
      <c r="H521" s="176">
        <f t="shared" si="278"/>
        <v>0</v>
      </c>
      <c r="I521" s="176">
        <f t="shared" si="278"/>
        <v>0</v>
      </c>
      <c r="J521" s="176">
        <f t="shared" si="278"/>
        <v>0</v>
      </c>
      <c r="K521" s="176">
        <f t="shared" si="278"/>
        <v>0</v>
      </c>
      <c r="L521" s="176">
        <f t="shared" si="278"/>
        <v>0</v>
      </c>
      <c r="M521" s="176">
        <f t="shared" si="278"/>
        <v>0</v>
      </c>
      <c r="N521" s="176">
        <f t="shared" si="278"/>
        <v>0</v>
      </c>
      <c r="O521" s="176">
        <f t="shared" si="278"/>
        <v>0</v>
      </c>
      <c r="P521" s="176">
        <f t="shared" si="278"/>
        <v>0</v>
      </c>
      <c r="Q521" s="176">
        <f t="shared" si="278"/>
        <v>0</v>
      </c>
      <c r="R521" s="176">
        <f t="shared" si="278"/>
        <v>0</v>
      </c>
      <c r="S521" s="176">
        <f t="shared" si="278"/>
        <v>0</v>
      </c>
      <c r="T521" s="176">
        <f t="shared" si="278"/>
        <v>0</v>
      </c>
      <c r="U521" s="176">
        <f t="shared" si="278"/>
        <v>0</v>
      </c>
      <c r="V521" s="176">
        <f t="shared" si="278"/>
        <v>0</v>
      </c>
      <c r="W521" s="176">
        <f t="shared" si="278"/>
        <v>0</v>
      </c>
      <c r="X521" s="176">
        <f t="shared" si="278"/>
        <v>0</v>
      </c>
      <c r="Y521" s="176">
        <f t="shared" si="278"/>
        <v>0</v>
      </c>
      <c r="Z521" s="176">
        <f t="shared" si="278"/>
        <v>0</v>
      </c>
      <c r="AA521" s="176">
        <f t="shared" si="278"/>
        <v>0</v>
      </c>
      <c r="AB521" s="176">
        <f t="shared" si="278"/>
        <v>0</v>
      </c>
      <c r="AC521" s="176">
        <f t="shared" si="278"/>
        <v>0</v>
      </c>
      <c r="AD521" s="176">
        <f t="shared" si="278"/>
        <v>0</v>
      </c>
      <c r="AE521" s="176">
        <f t="shared" si="278"/>
        <v>0</v>
      </c>
      <c r="AF521" s="176">
        <f t="shared" si="278"/>
        <v>0</v>
      </c>
      <c r="AG521" s="176">
        <f t="shared" si="278"/>
        <v>0</v>
      </c>
      <c r="AH521" s="176">
        <f t="shared" si="278"/>
        <v>0</v>
      </c>
      <c r="AI521" s="176">
        <f t="shared" si="278"/>
        <v>0</v>
      </c>
      <c r="AJ521" s="176">
        <f t="shared" si="278"/>
        <v>0</v>
      </c>
      <c r="AK521" s="176">
        <f t="shared" si="278"/>
        <v>0</v>
      </c>
      <c r="AL521" s="176">
        <f t="shared" si="278"/>
        <v>0</v>
      </c>
      <c r="AM521" s="176">
        <f t="shared" si="278"/>
        <v>0</v>
      </c>
      <c r="AN521" s="176">
        <f t="shared" si="278"/>
        <v>0</v>
      </c>
      <c r="AO521" s="176">
        <f t="shared" si="278"/>
        <v>0</v>
      </c>
      <c r="AP521" s="176">
        <f t="shared" si="278"/>
        <v>0</v>
      </c>
    </row>
    <row r="522" spans="1:42" x14ac:dyDescent="0.2">
      <c r="A522" s="28" t="s">
        <v>15</v>
      </c>
      <c r="C522" s="201">
        <f>C520*C521</f>
        <v>0</v>
      </c>
      <c r="D522" s="201">
        <f t="shared" ref="D522:AP522" si="279">D520*D521</f>
        <v>0</v>
      </c>
      <c r="E522" s="201">
        <f t="shared" si="279"/>
        <v>0</v>
      </c>
      <c r="F522" s="201">
        <f t="shared" si="279"/>
        <v>0</v>
      </c>
      <c r="G522" s="201">
        <f t="shared" si="279"/>
        <v>0</v>
      </c>
      <c r="H522" s="201">
        <f t="shared" si="279"/>
        <v>0</v>
      </c>
      <c r="I522" s="201">
        <f t="shared" si="279"/>
        <v>0</v>
      </c>
      <c r="J522" s="201">
        <f t="shared" si="279"/>
        <v>0</v>
      </c>
      <c r="K522" s="201">
        <f t="shared" si="279"/>
        <v>0</v>
      </c>
      <c r="L522" s="201">
        <f t="shared" si="279"/>
        <v>0</v>
      </c>
      <c r="M522" s="201">
        <f t="shared" si="279"/>
        <v>0</v>
      </c>
      <c r="N522" s="201">
        <f t="shared" si="279"/>
        <v>0</v>
      </c>
      <c r="O522" s="201">
        <f t="shared" si="279"/>
        <v>0</v>
      </c>
      <c r="P522" s="201">
        <f t="shared" si="279"/>
        <v>0</v>
      </c>
      <c r="Q522" s="201">
        <f t="shared" si="279"/>
        <v>0</v>
      </c>
      <c r="R522" s="201">
        <f t="shared" si="279"/>
        <v>0</v>
      </c>
      <c r="S522" s="201">
        <f t="shared" si="279"/>
        <v>0</v>
      </c>
      <c r="T522" s="201">
        <f t="shared" si="279"/>
        <v>0</v>
      </c>
      <c r="U522" s="201">
        <f t="shared" si="279"/>
        <v>0</v>
      </c>
      <c r="V522" s="201">
        <f t="shared" si="279"/>
        <v>0</v>
      </c>
      <c r="W522" s="201">
        <f t="shared" si="279"/>
        <v>0</v>
      </c>
      <c r="X522" s="201">
        <f t="shared" si="279"/>
        <v>0</v>
      </c>
      <c r="Y522" s="201">
        <f t="shared" si="279"/>
        <v>0</v>
      </c>
      <c r="Z522" s="201">
        <f t="shared" si="279"/>
        <v>0</v>
      </c>
      <c r="AA522" s="201">
        <f t="shared" si="279"/>
        <v>0</v>
      </c>
      <c r="AB522" s="201">
        <f t="shared" si="279"/>
        <v>0</v>
      </c>
      <c r="AC522" s="201">
        <f t="shared" si="279"/>
        <v>0</v>
      </c>
      <c r="AD522" s="201">
        <f t="shared" si="279"/>
        <v>0</v>
      </c>
      <c r="AE522" s="201">
        <f t="shared" si="279"/>
        <v>0</v>
      </c>
      <c r="AF522" s="201">
        <f t="shared" si="279"/>
        <v>0</v>
      </c>
      <c r="AG522" s="201">
        <f t="shared" si="279"/>
        <v>0</v>
      </c>
      <c r="AH522" s="201">
        <f t="shared" si="279"/>
        <v>0</v>
      </c>
      <c r="AI522" s="201">
        <f t="shared" si="279"/>
        <v>0</v>
      </c>
      <c r="AJ522" s="201">
        <f t="shared" si="279"/>
        <v>0</v>
      </c>
      <c r="AK522" s="201">
        <f t="shared" si="279"/>
        <v>0</v>
      </c>
      <c r="AL522" s="201">
        <f t="shared" si="279"/>
        <v>0</v>
      </c>
      <c r="AM522" s="201">
        <f t="shared" si="279"/>
        <v>0</v>
      </c>
      <c r="AN522" s="201">
        <f t="shared" si="279"/>
        <v>0</v>
      </c>
      <c r="AO522" s="201">
        <f t="shared" si="279"/>
        <v>0</v>
      </c>
      <c r="AP522" s="201">
        <f t="shared" si="279"/>
        <v>0</v>
      </c>
    </row>
    <row r="523" spans="1:42" x14ac:dyDescent="0.2">
      <c r="A523" s="24" t="str">
        <f>Inputs!A121</f>
        <v>State ($/kWh)</v>
      </c>
    </row>
    <row r="524" spans="1:42" x14ac:dyDescent="0.2">
      <c r="A524" s="28" t="s">
        <v>47</v>
      </c>
      <c r="C524" s="148">
        <f t="shared" ref="C524:AP524" si="280">IF(AND(C$2&lt;=pbi_sta_term,C$2&lt;=analysis_period),pbi_sta_amount*(1+pbi_sta_escal/100)^B$2,0)</f>
        <v>0</v>
      </c>
      <c r="D524" s="148">
        <f t="shared" si="280"/>
        <v>0</v>
      </c>
      <c r="E524" s="148">
        <f t="shared" si="280"/>
        <v>0</v>
      </c>
      <c r="F524" s="148">
        <f t="shared" si="280"/>
        <v>0</v>
      </c>
      <c r="G524" s="148">
        <f t="shared" si="280"/>
        <v>0</v>
      </c>
      <c r="H524" s="148">
        <f t="shared" si="280"/>
        <v>0</v>
      </c>
      <c r="I524" s="148">
        <f t="shared" si="280"/>
        <v>0</v>
      </c>
      <c r="J524" s="148">
        <f t="shared" si="280"/>
        <v>0</v>
      </c>
      <c r="K524" s="148">
        <f t="shared" si="280"/>
        <v>0</v>
      </c>
      <c r="L524" s="148">
        <f t="shared" si="280"/>
        <v>0</v>
      </c>
      <c r="M524" s="148">
        <f t="shared" si="280"/>
        <v>0</v>
      </c>
      <c r="N524" s="148">
        <f t="shared" si="280"/>
        <v>0</v>
      </c>
      <c r="O524" s="148">
        <f t="shared" si="280"/>
        <v>0</v>
      </c>
      <c r="P524" s="148">
        <f t="shared" si="280"/>
        <v>0</v>
      </c>
      <c r="Q524" s="148">
        <f t="shared" si="280"/>
        <v>0</v>
      </c>
      <c r="R524" s="148">
        <f t="shared" si="280"/>
        <v>0</v>
      </c>
      <c r="S524" s="148">
        <f t="shared" si="280"/>
        <v>0</v>
      </c>
      <c r="T524" s="148">
        <f t="shared" si="280"/>
        <v>0</v>
      </c>
      <c r="U524" s="148">
        <f t="shared" si="280"/>
        <v>0</v>
      </c>
      <c r="V524" s="148">
        <f t="shared" si="280"/>
        <v>0</v>
      </c>
      <c r="W524" s="148">
        <f t="shared" si="280"/>
        <v>0</v>
      </c>
      <c r="X524" s="148">
        <f t="shared" si="280"/>
        <v>0</v>
      </c>
      <c r="Y524" s="148">
        <f t="shared" si="280"/>
        <v>0</v>
      </c>
      <c r="Z524" s="148">
        <f t="shared" si="280"/>
        <v>0</v>
      </c>
      <c r="AA524" s="148">
        <f t="shared" si="280"/>
        <v>0</v>
      </c>
      <c r="AB524" s="148">
        <f t="shared" si="280"/>
        <v>0</v>
      </c>
      <c r="AC524" s="148">
        <f t="shared" si="280"/>
        <v>0</v>
      </c>
      <c r="AD524" s="148">
        <f t="shared" si="280"/>
        <v>0</v>
      </c>
      <c r="AE524" s="148">
        <f t="shared" si="280"/>
        <v>0</v>
      </c>
      <c r="AF524" s="148">
        <f t="shared" si="280"/>
        <v>0</v>
      </c>
      <c r="AG524" s="148">
        <f t="shared" si="280"/>
        <v>0</v>
      </c>
      <c r="AH524" s="148">
        <f t="shared" si="280"/>
        <v>0</v>
      </c>
      <c r="AI524" s="148">
        <f t="shared" si="280"/>
        <v>0</v>
      </c>
      <c r="AJ524" s="148">
        <f t="shared" si="280"/>
        <v>0</v>
      </c>
      <c r="AK524" s="148">
        <f t="shared" si="280"/>
        <v>0</v>
      </c>
      <c r="AL524" s="148">
        <f t="shared" si="280"/>
        <v>0</v>
      </c>
      <c r="AM524" s="148">
        <f t="shared" si="280"/>
        <v>0</v>
      </c>
      <c r="AN524" s="148">
        <f t="shared" si="280"/>
        <v>0</v>
      </c>
      <c r="AO524" s="148">
        <f t="shared" si="280"/>
        <v>0</v>
      </c>
      <c r="AP524" s="148">
        <f t="shared" si="280"/>
        <v>0</v>
      </c>
    </row>
    <row r="525" spans="1:42" x14ac:dyDescent="0.2">
      <c r="A525" s="28" t="s">
        <v>48</v>
      </c>
      <c r="C525" s="176">
        <f>C$5</f>
        <v>0</v>
      </c>
      <c r="D525" s="176">
        <f t="shared" ref="D525:AP525" si="281">D$5</f>
        <v>0</v>
      </c>
      <c r="E525" s="176">
        <f t="shared" si="281"/>
        <v>0</v>
      </c>
      <c r="F525" s="176">
        <f t="shared" si="281"/>
        <v>0</v>
      </c>
      <c r="G525" s="176">
        <f t="shared" si="281"/>
        <v>0</v>
      </c>
      <c r="H525" s="176">
        <f t="shared" si="281"/>
        <v>0</v>
      </c>
      <c r="I525" s="176">
        <f t="shared" si="281"/>
        <v>0</v>
      </c>
      <c r="J525" s="176">
        <f t="shared" si="281"/>
        <v>0</v>
      </c>
      <c r="K525" s="176">
        <f t="shared" si="281"/>
        <v>0</v>
      </c>
      <c r="L525" s="176">
        <f t="shared" si="281"/>
        <v>0</v>
      </c>
      <c r="M525" s="176">
        <f t="shared" si="281"/>
        <v>0</v>
      </c>
      <c r="N525" s="176">
        <f t="shared" si="281"/>
        <v>0</v>
      </c>
      <c r="O525" s="176">
        <f t="shared" si="281"/>
        <v>0</v>
      </c>
      <c r="P525" s="176">
        <f t="shared" si="281"/>
        <v>0</v>
      </c>
      <c r="Q525" s="176">
        <f t="shared" si="281"/>
        <v>0</v>
      </c>
      <c r="R525" s="176">
        <f t="shared" si="281"/>
        <v>0</v>
      </c>
      <c r="S525" s="176">
        <f t="shared" si="281"/>
        <v>0</v>
      </c>
      <c r="T525" s="176">
        <f t="shared" si="281"/>
        <v>0</v>
      </c>
      <c r="U525" s="176">
        <f t="shared" si="281"/>
        <v>0</v>
      </c>
      <c r="V525" s="176">
        <f t="shared" si="281"/>
        <v>0</v>
      </c>
      <c r="W525" s="176">
        <f t="shared" si="281"/>
        <v>0</v>
      </c>
      <c r="X525" s="176">
        <f t="shared" si="281"/>
        <v>0</v>
      </c>
      <c r="Y525" s="176">
        <f t="shared" si="281"/>
        <v>0</v>
      </c>
      <c r="Z525" s="176">
        <f t="shared" si="281"/>
        <v>0</v>
      </c>
      <c r="AA525" s="176">
        <f t="shared" si="281"/>
        <v>0</v>
      </c>
      <c r="AB525" s="176">
        <f t="shared" si="281"/>
        <v>0</v>
      </c>
      <c r="AC525" s="176">
        <f t="shared" si="281"/>
        <v>0</v>
      </c>
      <c r="AD525" s="176">
        <f t="shared" si="281"/>
        <v>0</v>
      </c>
      <c r="AE525" s="176">
        <f t="shared" si="281"/>
        <v>0</v>
      </c>
      <c r="AF525" s="176">
        <f t="shared" si="281"/>
        <v>0</v>
      </c>
      <c r="AG525" s="176">
        <f t="shared" si="281"/>
        <v>0</v>
      </c>
      <c r="AH525" s="176">
        <f t="shared" si="281"/>
        <v>0</v>
      </c>
      <c r="AI525" s="176">
        <f t="shared" si="281"/>
        <v>0</v>
      </c>
      <c r="AJ525" s="176">
        <f t="shared" si="281"/>
        <v>0</v>
      </c>
      <c r="AK525" s="176">
        <f t="shared" si="281"/>
        <v>0</v>
      </c>
      <c r="AL525" s="176">
        <f t="shared" si="281"/>
        <v>0</v>
      </c>
      <c r="AM525" s="176">
        <f t="shared" si="281"/>
        <v>0</v>
      </c>
      <c r="AN525" s="176">
        <f t="shared" si="281"/>
        <v>0</v>
      </c>
      <c r="AO525" s="176">
        <f t="shared" si="281"/>
        <v>0</v>
      </c>
      <c r="AP525" s="176">
        <f t="shared" si="281"/>
        <v>0</v>
      </c>
    </row>
    <row r="526" spans="1:42" x14ac:dyDescent="0.2">
      <c r="A526" s="28" t="s">
        <v>15</v>
      </c>
      <c r="C526" s="201">
        <f>C524*C525</f>
        <v>0</v>
      </c>
      <c r="D526" s="201">
        <f t="shared" ref="D526:AP526" si="282">D524*D525</f>
        <v>0</v>
      </c>
      <c r="E526" s="201">
        <f t="shared" si="282"/>
        <v>0</v>
      </c>
      <c r="F526" s="201">
        <f t="shared" si="282"/>
        <v>0</v>
      </c>
      <c r="G526" s="201">
        <f t="shared" si="282"/>
        <v>0</v>
      </c>
      <c r="H526" s="201">
        <f t="shared" si="282"/>
        <v>0</v>
      </c>
      <c r="I526" s="201">
        <f t="shared" si="282"/>
        <v>0</v>
      </c>
      <c r="J526" s="201">
        <f t="shared" si="282"/>
        <v>0</v>
      </c>
      <c r="K526" s="201">
        <f t="shared" si="282"/>
        <v>0</v>
      </c>
      <c r="L526" s="201">
        <f t="shared" si="282"/>
        <v>0</v>
      </c>
      <c r="M526" s="201">
        <f t="shared" si="282"/>
        <v>0</v>
      </c>
      <c r="N526" s="201">
        <f t="shared" si="282"/>
        <v>0</v>
      </c>
      <c r="O526" s="201">
        <f t="shared" si="282"/>
        <v>0</v>
      </c>
      <c r="P526" s="201">
        <f t="shared" si="282"/>
        <v>0</v>
      </c>
      <c r="Q526" s="201">
        <f t="shared" si="282"/>
        <v>0</v>
      </c>
      <c r="R526" s="201">
        <f t="shared" si="282"/>
        <v>0</v>
      </c>
      <c r="S526" s="201">
        <f t="shared" si="282"/>
        <v>0</v>
      </c>
      <c r="T526" s="201">
        <f t="shared" si="282"/>
        <v>0</v>
      </c>
      <c r="U526" s="201">
        <f t="shared" si="282"/>
        <v>0</v>
      </c>
      <c r="V526" s="201">
        <f t="shared" si="282"/>
        <v>0</v>
      </c>
      <c r="W526" s="201">
        <f t="shared" si="282"/>
        <v>0</v>
      </c>
      <c r="X526" s="201">
        <f t="shared" si="282"/>
        <v>0</v>
      </c>
      <c r="Y526" s="201">
        <f t="shared" si="282"/>
        <v>0</v>
      </c>
      <c r="Z526" s="201">
        <f t="shared" si="282"/>
        <v>0</v>
      </c>
      <c r="AA526" s="201">
        <f t="shared" si="282"/>
        <v>0</v>
      </c>
      <c r="AB526" s="201">
        <f t="shared" si="282"/>
        <v>0</v>
      </c>
      <c r="AC526" s="201">
        <f t="shared" si="282"/>
        <v>0</v>
      </c>
      <c r="AD526" s="201">
        <f t="shared" si="282"/>
        <v>0</v>
      </c>
      <c r="AE526" s="201">
        <f t="shared" si="282"/>
        <v>0</v>
      </c>
      <c r="AF526" s="201">
        <f t="shared" si="282"/>
        <v>0</v>
      </c>
      <c r="AG526" s="201">
        <f t="shared" si="282"/>
        <v>0</v>
      </c>
      <c r="AH526" s="201">
        <f t="shared" si="282"/>
        <v>0</v>
      </c>
      <c r="AI526" s="201">
        <f t="shared" si="282"/>
        <v>0</v>
      </c>
      <c r="AJ526" s="201">
        <f t="shared" si="282"/>
        <v>0</v>
      </c>
      <c r="AK526" s="201">
        <f t="shared" si="282"/>
        <v>0</v>
      </c>
      <c r="AL526" s="201">
        <f t="shared" si="282"/>
        <v>0</v>
      </c>
      <c r="AM526" s="201">
        <f t="shared" si="282"/>
        <v>0</v>
      </c>
      <c r="AN526" s="201">
        <f t="shared" si="282"/>
        <v>0</v>
      </c>
      <c r="AO526" s="201">
        <f t="shared" si="282"/>
        <v>0</v>
      </c>
      <c r="AP526" s="201">
        <f t="shared" si="282"/>
        <v>0</v>
      </c>
    </row>
    <row r="527" spans="1:42" x14ac:dyDescent="0.2">
      <c r="A527" s="24" t="str">
        <f>Inputs!A122</f>
        <v>Utility ($/kWh)</v>
      </c>
    </row>
    <row r="528" spans="1:42" x14ac:dyDescent="0.2">
      <c r="A528" s="28" t="s">
        <v>47</v>
      </c>
      <c r="C528" s="148">
        <f t="shared" ref="C528:AP528" si="283">IF(AND(C$2&lt;=pbi_uti_term,C$2&lt;=analysis_period),pbi_uti_amount*(1+pbi_uti_escal/100)^B$2,0)</f>
        <v>0</v>
      </c>
      <c r="D528" s="148">
        <f t="shared" si="283"/>
        <v>0</v>
      </c>
      <c r="E528" s="148">
        <f t="shared" si="283"/>
        <v>0</v>
      </c>
      <c r="F528" s="148">
        <f t="shared" si="283"/>
        <v>0</v>
      </c>
      <c r="G528" s="148">
        <f t="shared" si="283"/>
        <v>0</v>
      </c>
      <c r="H528" s="148">
        <f t="shared" si="283"/>
        <v>0</v>
      </c>
      <c r="I528" s="148">
        <f t="shared" si="283"/>
        <v>0</v>
      </c>
      <c r="J528" s="148">
        <f t="shared" si="283"/>
        <v>0</v>
      </c>
      <c r="K528" s="148">
        <f t="shared" si="283"/>
        <v>0</v>
      </c>
      <c r="L528" s="148">
        <f t="shared" si="283"/>
        <v>0</v>
      </c>
      <c r="M528" s="148">
        <f t="shared" si="283"/>
        <v>0</v>
      </c>
      <c r="N528" s="148">
        <f t="shared" si="283"/>
        <v>0</v>
      </c>
      <c r="O528" s="148">
        <f t="shared" si="283"/>
        <v>0</v>
      </c>
      <c r="P528" s="148">
        <f t="shared" si="283"/>
        <v>0</v>
      </c>
      <c r="Q528" s="148">
        <f t="shared" si="283"/>
        <v>0</v>
      </c>
      <c r="R528" s="148">
        <f t="shared" si="283"/>
        <v>0</v>
      </c>
      <c r="S528" s="148">
        <f t="shared" si="283"/>
        <v>0</v>
      </c>
      <c r="T528" s="148">
        <f t="shared" si="283"/>
        <v>0</v>
      </c>
      <c r="U528" s="148">
        <f t="shared" si="283"/>
        <v>0</v>
      </c>
      <c r="V528" s="148">
        <f t="shared" si="283"/>
        <v>0</v>
      </c>
      <c r="W528" s="148">
        <f t="shared" si="283"/>
        <v>0</v>
      </c>
      <c r="X528" s="148">
        <f t="shared" si="283"/>
        <v>0</v>
      </c>
      <c r="Y528" s="148">
        <f t="shared" si="283"/>
        <v>0</v>
      </c>
      <c r="Z528" s="148">
        <f t="shared" si="283"/>
        <v>0</v>
      </c>
      <c r="AA528" s="148">
        <f t="shared" si="283"/>
        <v>0</v>
      </c>
      <c r="AB528" s="148">
        <f t="shared" si="283"/>
        <v>0</v>
      </c>
      <c r="AC528" s="148">
        <f t="shared" si="283"/>
        <v>0</v>
      </c>
      <c r="AD528" s="148">
        <f t="shared" si="283"/>
        <v>0</v>
      </c>
      <c r="AE528" s="148">
        <f t="shared" si="283"/>
        <v>0</v>
      </c>
      <c r="AF528" s="148">
        <f t="shared" si="283"/>
        <v>0</v>
      </c>
      <c r="AG528" s="148">
        <f t="shared" si="283"/>
        <v>0</v>
      </c>
      <c r="AH528" s="148">
        <f t="shared" si="283"/>
        <v>0</v>
      </c>
      <c r="AI528" s="148">
        <f t="shared" si="283"/>
        <v>0</v>
      </c>
      <c r="AJ528" s="148">
        <f t="shared" si="283"/>
        <v>0</v>
      </c>
      <c r="AK528" s="148">
        <f t="shared" si="283"/>
        <v>0</v>
      </c>
      <c r="AL528" s="148">
        <f t="shared" si="283"/>
        <v>0</v>
      </c>
      <c r="AM528" s="148">
        <f t="shared" si="283"/>
        <v>0</v>
      </c>
      <c r="AN528" s="148">
        <f t="shared" si="283"/>
        <v>0</v>
      </c>
      <c r="AO528" s="148">
        <f t="shared" si="283"/>
        <v>0</v>
      </c>
      <c r="AP528" s="148">
        <f t="shared" si="283"/>
        <v>0</v>
      </c>
    </row>
    <row r="529" spans="1:42" x14ac:dyDescent="0.2">
      <c r="A529" s="28" t="s">
        <v>48</v>
      </c>
      <c r="C529" s="176">
        <f>C$5</f>
        <v>0</v>
      </c>
      <c r="D529" s="176">
        <f t="shared" ref="D529:AP529" si="284">D$5</f>
        <v>0</v>
      </c>
      <c r="E529" s="176">
        <f t="shared" si="284"/>
        <v>0</v>
      </c>
      <c r="F529" s="176">
        <f t="shared" si="284"/>
        <v>0</v>
      </c>
      <c r="G529" s="176">
        <f t="shared" si="284"/>
        <v>0</v>
      </c>
      <c r="H529" s="176">
        <f t="shared" si="284"/>
        <v>0</v>
      </c>
      <c r="I529" s="176">
        <f t="shared" si="284"/>
        <v>0</v>
      </c>
      <c r="J529" s="176">
        <f t="shared" si="284"/>
        <v>0</v>
      </c>
      <c r="K529" s="176">
        <f t="shared" si="284"/>
        <v>0</v>
      </c>
      <c r="L529" s="176">
        <f t="shared" si="284"/>
        <v>0</v>
      </c>
      <c r="M529" s="176">
        <f t="shared" si="284"/>
        <v>0</v>
      </c>
      <c r="N529" s="176">
        <f t="shared" si="284"/>
        <v>0</v>
      </c>
      <c r="O529" s="176">
        <f t="shared" si="284"/>
        <v>0</v>
      </c>
      <c r="P529" s="176">
        <f t="shared" si="284"/>
        <v>0</v>
      </c>
      <c r="Q529" s="176">
        <f t="shared" si="284"/>
        <v>0</v>
      </c>
      <c r="R529" s="176">
        <f t="shared" si="284"/>
        <v>0</v>
      </c>
      <c r="S529" s="176">
        <f t="shared" si="284"/>
        <v>0</v>
      </c>
      <c r="T529" s="176">
        <f t="shared" si="284"/>
        <v>0</v>
      </c>
      <c r="U529" s="176">
        <f t="shared" si="284"/>
        <v>0</v>
      </c>
      <c r="V529" s="176">
        <f t="shared" si="284"/>
        <v>0</v>
      </c>
      <c r="W529" s="176">
        <f t="shared" si="284"/>
        <v>0</v>
      </c>
      <c r="X529" s="176">
        <f t="shared" si="284"/>
        <v>0</v>
      </c>
      <c r="Y529" s="176">
        <f t="shared" si="284"/>
        <v>0</v>
      </c>
      <c r="Z529" s="176">
        <f t="shared" si="284"/>
        <v>0</v>
      </c>
      <c r="AA529" s="176">
        <f t="shared" si="284"/>
        <v>0</v>
      </c>
      <c r="AB529" s="176">
        <f t="shared" si="284"/>
        <v>0</v>
      </c>
      <c r="AC529" s="176">
        <f t="shared" si="284"/>
        <v>0</v>
      </c>
      <c r="AD529" s="176">
        <f t="shared" si="284"/>
        <v>0</v>
      </c>
      <c r="AE529" s="176">
        <f t="shared" si="284"/>
        <v>0</v>
      </c>
      <c r="AF529" s="176">
        <f t="shared" si="284"/>
        <v>0</v>
      </c>
      <c r="AG529" s="176">
        <f t="shared" si="284"/>
        <v>0</v>
      </c>
      <c r="AH529" s="176">
        <f t="shared" si="284"/>
        <v>0</v>
      </c>
      <c r="AI529" s="176">
        <f t="shared" si="284"/>
        <v>0</v>
      </c>
      <c r="AJ529" s="176">
        <f t="shared" si="284"/>
        <v>0</v>
      </c>
      <c r="AK529" s="176">
        <f t="shared" si="284"/>
        <v>0</v>
      </c>
      <c r="AL529" s="176">
        <f t="shared" si="284"/>
        <v>0</v>
      </c>
      <c r="AM529" s="176">
        <f t="shared" si="284"/>
        <v>0</v>
      </c>
      <c r="AN529" s="176">
        <f t="shared" si="284"/>
        <v>0</v>
      </c>
      <c r="AO529" s="176">
        <f t="shared" si="284"/>
        <v>0</v>
      </c>
      <c r="AP529" s="176">
        <f t="shared" si="284"/>
        <v>0</v>
      </c>
    </row>
    <row r="530" spans="1:42" x14ac:dyDescent="0.2">
      <c r="A530" s="28" t="s">
        <v>15</v>
      </c>
      <c r="C530" s="201">
        <f>C528*C529</f>
        <v>0</v>
      </c>
      <c r="D530" s="201">
        <f t="shared" ref="D530:AP530" si="285">D528*D529</f>
        <v>0</v>
      </c>
      <c r="E530" s="201">
        <f t="shared" si="285"/>
        <v>0</v>
      </c>
      <c r="F530" s="201">
        <f t="shared" si="285"/>
        <v>0</v>
      </c>
      <c r="G530" s="201">
        <f t="shared" si="285"/>
        <v>0</v>
      </c>
      <c r="H530" s="201">
        <f t="shared" si="285"/>
        <v>0</v>
      </c>
      <c r="I530" s="201">
        <f t="shared" si="285"/>
        <v>0</v>
      </c>
      <c r="J530" s="201">
        <f t="shared" si="285"/>
        <v>0</v>
      </c>
      <c r="K530" s="201">
        <f t="shared" si="285"/>
        <v>0</v>
      </c>
      <c r="L530" s="201">
        <f t="shared" si="285"/>
        <v>0</v>
      </c>
      <c r="M530" s="201">
        <f t="shared" si="285"/>
        <v>0</v>
      </c>
      <c r="N530" s="201">
        <f t="shared" si="285"/>
        <v>0</v>
      </c>
      <c r="O530" s="201">
        <f t="shared" si="285"/>
        <v>0</v>
      </c>
      <c r="P530" s="201">
        <f t="shared" si="285"/>
        <v>0</v>
      </c>
      <c r="Q530" s="201">
        <f t="shared" si="285"/>
        <v>0</v>
      </c>
      <c r="R530" s="201">
        <f t="shared" si="285"/>
        <v>0</v>
      </c>
      <c r="S530" s="201">
        <f t="shared" si="285"/>
        <v>0</v>
      </c>
      <c r="T530" s="201">
        <f t="shared" si="285"/>
        <v>0</v>
      </c>
      <c r="U530" s="201">
        <f t="shared" si="285"/>
        <v>0</v>
      </c>
      <c r="V530" s="201">
        <f t="shared" si="285"/>
        <v>0</v>
      </c>
      <c r="W530" s="201">
        <f t="shared" si="285"/>
        <v>0</v>
      </c>
      <c r="X530" s="201">
        <f t="shared" si="285"/>
        <v>0</v>
      </c>
      <c r="Y530" s="201">
        <f t="shared" si="285"/>
        <v>0</v>
      </c>
      <c r="Z530" s="201">
        <f t="shared" si="285"/>
        <v>0</v>
      </c>
      <c r="AA530" s="201">
        <f t="shared" si="285"/>
        <v>0</v>
      </c>
      <c r="AB530" s="201">
        <f t="shared" si="285"/>
        <v>0</v>
      </c>
      <c r="AC530" s="201">
        <f t="shared" si="285"/>
        <v>0</v>
      </c>
      <c r="AD530" s="201">
        <f t="shared" si="285"/>
        <v>0</v>
      </c>
      <c r="AE530" s="201">
        <f t="shared" si="285"/>
        <v>0</v>
      </c>
      <c r="AF530" s="201">
        <f t="shared" si="285"/>
        <v>0</v>
      </c>
      <c r="AG530" s="201">
        <f t="shared" si="285"/>
        <v>0</v>
      </c>
      <c r="AH530" s="201">
        <f t="shared" si="285"/>
        <v>0</v>
      </c>
      <c r="AI530" s="201">
        <f t="shared" si="285"/>
        <v>0</v>
      </c>
      <c r="AJ530" s="201">
        <f t="shared" si="285"/>
        <v>0</v>
      </c>
      <c r="AK530" s="201">
        <f t="shared" si="285"/>
        <v>0</v>
      </c>
      <c r="AL530" s="201">
        <f t="shared" si="285"/>
        <v>0</v>
      </c>
      <c r="AM530" s="201">
        <f t="shared" si="285"/>
        <v>0</v>
      </c>
      <c r="AN530" s="201">
        <f t="shared" si="285"/>
        <v>0</v>
      </c>
      <c r="AO530" s="201">
        <f t="shared" si="285"/>
        <v>0</v>
      </c>
      <c r="AP530" s="201">
        <f t="shared" si="285"/>
        <v>0</v>
      </c>
    </row>
    <row r="531" spans="1:42" x14ac:dyDescent="0.2">
      <c r="A531" s="24" t="str">
        <f>Inputs!A123</f>
        <v>Other ($/kWh)</v>
      </c>
    </row>
    <row r="532" spans="1:42" x14ac:dyDescent="0.2">
      <c r="A532" s="28" t="s">
        <v>47</v>
      </c>
      <c r="C532" s="155">
        <f t="shared" ref="C532:AP532" si="286">IF(AND(C$2&lt;=pbi_oth_term,C$2&lt;=analysis_period),pbi_oth_amount*(1+pbi_oth_escal/100)^B$2,0)</f>
        <v>0</v>
      </c>
      <c r="D532" s="155">
        <f t="shared" si="286"/>
        <v>0</v>
      </c>
      <c r="E532" s="155">
        <f t="shared" si="286"/>
        <v>0</v>
      </c>
      <c r="F532" s="155">
        <f t="shared" si="286"/>
        <v>0</v>
      </c>
      <c r="G532" s="155">
        <f t="shared" si="286"/>
        <v>0</v>
      </c>
      <c r="H532" s="155">
        <f t="shared" si="286"/>
        <v>0</v>
      </c>
      <c r="I532" s="155">
        <f t="shared" si="286"/>
        <v>0</v>
      </c>
      <c r="J532" s="155">
        <f t="shared" si="286"/>
        <v>0</v>
      </c>
      <c r="K532" s="155">
        <f t="shared" si="286"/>
        <v>0</v>
      </c>
      <c r="L532" s="155">
        <f t="shared" si="286"/>
        <v>0</v>
      </c>
      <c r="M532" s="155">
        <f t="shared" si="286"/>
        <v>0</v>
      </c>
      <c r="N532" s="155">
        <f t="shared" si="286"/>
        <v>0</v>
      </c>
      <c r="O532" s="155">
        <f t="shared" si="286"/>
        <v>0</v>
      </c>
      <c r="P532" s="155">
        <f t="shared" si="286"/>
        <v>0</v>
      </c>
      <c r="Q532" s="155">
        <f t="shared" si="286"/>
        <v>0</v>
      </c>
      <c r="R532" s="155">
        <f t="shared" si="286"/>
        <v>0</v>
      </c>
      <c r="S532" s="155">
        <f t="shared" si="286"/>
        <v>0</v>
      </c>
      <c r="T532" s="155">
        <f t="shared" si="286"/>
        <v>0</v>
      </c>
      <c r="U532" s="155">
        <f t="shared" si="286"/>
        <v>0</v>
      </c>
      <c r="V532" s="155">
        <f t="shared" si="286"/>
        <v>0</v>
      </c>
      <c r="W532" s="155">
        <f t="shared" si="286"/>
        <v>0</v>
      </c>
      <c r="X532" s="155">
        <f t="shared" si="286"/>
        <v>0</v>
      </c>
      <c r="Y532" s="155">
        <f t="shared" si="286"/>
        <v>0</v>
      </c>
      <c r="Z532" s="155">
        <f t="shared" si="286"/>
        <v>0</v>
      </c>
      <c r="AA532" s="155">
        <f t="shared" si="286"/>
        <v>0</v>
      </c>
      <c r="AB532" s="155">
        <f t="shared" si="286"/>
        <v>0</v>
      </c>
      <c r="AC532" s="155">
        <f t="shared" si="286"/>
        <v>0</v>
      </c>
      <c r="AD532" s="155">
        <f t="shared" si="286"/>
        <v>0</v>
      </c>
      <c r="AE532" s="155">
        <f t="shared" si="286"/>
        <v>0</v>
      </c>
      <c r="AF532" s="155">
        <f t="shared" si="286"/>
        <v>0</v>
      </c>
      <c r="AG532" s="155">
        <f t="shared" si="286"/>
        <v>0</v>
      </c>
      <c r="AH532" s="155">
        <f t="shared" si="286"/>
        <v>0</v>
      </c>
      <c r="AI532" s="155">
        <f t="shared" si="286"/>
        <v>0</v>
      </c>
      <c r="AJ532" s="155">
        <f t="shared" si="286"/>
        <v>0</v>
      </c>
      <c r="AK532" s="155">
        <f t="shared" si="286"/>
        <v>0</v>
      </c>
      <c r="AL532" s="155">
        <f t="shared" si="286"/>
        <v>0</v>
      </c>
      <c r="AM532" s="155">
        <f t="shared" si="286"/>
        <v>0</v>
      </c>
      <c r="AN532" s="155">
        <f t="shared" si="286"/>
        <v>0</v>
      </c>
      <c r="AO532" s="155">
        <f t="shared" si="286"/>
        <v>0</v>
      </c>
      <c r="AP532" s="155">
        <f t="shared" si="286"/>
        <v>0</v>
      </c>
    </row>
    <row r="533" spans="1:42" x14ac:dyDescent="0.2">
      <c r="A533" s="28" t="s">
        <v>48</v>
      </c>
      <c r="C533" s="176">
        <f>C$5</f>
        <v>0</v>
      </c>
      <c r="D533" s="176">
        <f t="shared" ref="D533:AP533" si="287">D$5</f>
        <v>0</v>
      </c>
      <c r="E533" s="176">
        <f t="shared" si="287"/>
        <v>0</v>
      </c>
      <c r="F533" s="176">
        <f t="shared" si="287"/>
        <v>0</v>
      </c>
      <c r="G533" s="176">
        <f t="shared" si="287"/>
        <v>0</v>
      </c>
      <c r="H533" s="176">
        <f t="shared" si="287"/>
        <v>0</v>
      </c>
      <c r="I533" s="176">
        <f t="shared" si="287"/>
        <v>0</v>
      </c>
      <c r="J533" s="176">
        <f t="shared" si="287"/>
        <v>0</v>
      </c>
      <c r="K533" s="176">
        <f t="shared" si="287"/>
        <v>0</v>
      </c>
      <c r="L533" s="176">
        <f t="shared" si="287"/>
        <v>0</v>
      </c>
      <c r="M533" s="176">
        <f t="shared" si="287"/>
        <v>0</v>
      </c>
      <c r="N533" s="176">
        <f t="shared" si="287"/>
        <v>0</v>
      </c>
      <c r="O533" s="176">
        <f t="shared" si="287"/>
        <v>0</v>
      </c>
      <c r="P533" s="176">
        <f t="shared" si="287"/>
        <v>0</v>
      </c>
      <c r="Q533" s="176">
        <f t="shared" si="287"/>
        <v>0</v>
      </c>
      <c r="R533" s="176">
        <f t="shared" si="287"/>
        <v>0</v>
      </c>
      <c r="S533" s="176">
        <f t="shared" si="287"/>
        <v>0</v>
      </c>
      <c r="T533" s="176">
        <f t="shared" si="287"/>
        <v>0</v>
      </c>
      <c r="U533" s="176">
        <f t="shared" si="287"/>
        <v>0</v>
      </c>
      <c r="V533" s="176">
        <f t="shared" si="287"/>
        <v>0</v>
      </c>
      <c r="W533" s="176">
        <f t="shared" si="287"/>
        <v>0</v>
      </c>
      <c r="X533" s="176">
        <f t="shared" si="287"/>
        <v>0</v>
      </c>
      <c r="Y533" s="176">
        <f t="shared" si="287"/>
        <v>0</v>
      </c>
      <c r="Z533" s="176">
        <f t="shared" si="287"/>
        <v>0</v>
      </c>
      <c r="AA533" s="176">
        <f t="shared" si="287"/>
        <v>0</v>
      </c>
      <c r="AB533" s="176">
        <f t="shared" si="287"/>
        <v>0</v>
      </c>
      <c r="AC533" s="176">
        <f t="shared" si="287"/>
        <v>0</v>
      </c>
      <c r="AD533" s="176">
        <f t="shared" si="287"/>
        <v>0</v>
      </c>
      <c r="AE533" s="176">
        <f t="shared" si="287"/>
        <v>0</v>
      </c>
      <c r="AF533" s="176">
        <f t="shared" si="287"/>
        <v>0</v>
      </c>
      <c r="AG533" s="176">
        <f t="shared" si="287"/>
        <v>0</v>
      </c>
      <c r="AH533" s="176">
        <f t="shared" si="287"/>
        <v>0</v>
      </c>
      <c r="AI533" s="176">
        <f t="shared" si="287"/>
        <v>0</v>
      </c>
      <c r="AJ533" s="176">
        <f t="shared" si="287"/>
        <v>0</v>
      </c>
      <c r="AK533" s="176">
        <f t="shared" si="287"/>
        <v>0</v>
      </c>
      <c r="AL533" s="176">
        <f t="shared" si="287"/>
        <v>0</v>
      </c>
      <c r="AM533" s="176">
        <f t="shared" si="287"/>
        <v>0</v>
      </c>
      <c r="AN533" s="176">
        <f t="shared" si="287"/>
        <v>0</v>
      </c>
      <c r="AO533" s="176">
        <f t="shared" si="287"/>
        <v>0</v>
      </c>
      <c r="AP533" s="176">
        <f t="shared" si="287"/>
        <v>0</v>
      </c>
    </row>
    <row r="534" spans="1:42" x14ac:dyDescent="0.2">
      <c r="A534" s="28" t="s">
        <v>15</v>
      </c>
      <c r="C534" s="201">
        <f>C532*C533</f>
        <v>0</v>
      </c>
      <c r="D534" s="201">
        <f t="shared" ref="D534:AP534" si="288">D532*D533</f>
        <v>0</v>
      </c>
      <c r="E534" s="201">
        <f t="shared" si="288"/>
        <v>0</v>
      </c>
      <c r="F534" s="201">
        <f t="shared" si="288"/>
        <v>0</v>
      </c>
      <c r="G534" s="201">
        <f t="shared" si="288"/>
        <v>0</v>
      </c>
      <c r="H534" s="201">
        <f t="shared" si="288"/>
        <v>0</v>
      </c>
      <c r="I534" s="201">
        <f t="shared" si="288"/>
        <v>0</v>
      </c>
      <c r="J534" s="201">
        <f t="shared" si="288"/>
        <v>0</v>
      </c>
      <c r="K534" s="201">
        <f t="shared" si="288"/>
        <v>0</v>
      </c>
      <c r="L534" s="201">
        <f t="shared" si="288"/>
        <v>0</v>
      </c>
      <c r="M534" s="201">
        <f t="shared" si="288"/>
        <v>0</v>
      </c>
      <c r="N534" s="201">
        <f t="shared" si="288"/>
        <v>0</v>
      </c>
      <c r="O534" s="201">
        <f t="shared" si="288"/>
        <v>0</v>
      </c>
      <c r="P534" s="201">
        <f t="shared" si="288"/>
        <v>0</v>
      </c>
      <c r="Q534" s="201">
        <f t="shared" si="288"/>
        <v>0</v>
      </c>
      <c r="R534" s="201">
        <f t="shared" si="288"/>
        <v>0</v>
      </c>
      <c r="S534" s="201">
        <f t="shared" si="288"/>
        <v>0</v>
      </c>
      <c r="T534" s="201">
        <f t="shared" si="288"/>
        <v>0</v>
      </c>
      <c r="U534" s="201">
        <f t="shared" si="288"/>
        <v>0</v>
      </c>
      <c r="V534" s="201">
        <f t="shared" si="288"/>
        <v>0</v>
      </c>
      <c r="W534" s="201">
        <f t="shared" si="288"/>
        <v>0</v>
      </c>
      <c r="X534" s="201">
        <f t="shared" si="288"/>
        <v>0</v>
      </c>
      <c r="Y534" s="201">
        <f t="shared" si="288"/>
        <v>0</v>
      </c>
      <c r="Z534" s="201">
        <f t="shared" si="288"/>
        <v>0</v>
      </c>
      <c r="AA534" s="201">
        <f t="shared" si="288"/>
        <v>0</v>
      </c>
      <c r="AB534" s="201">
        <f t="shared" si="288"/>
        <v>0</v>
      </c>
      <c r="AC534" s="201">
        <f t="shared" si="288"/>
        <v>0</v>
      </c>
      <c r="AD534" s="201">
        <f t="shared" si="288"/>
        <v>0</v>
      </c>
      <c r="AE534" s="201">
        <f t="shared" si="288"/>
        <v>0</v>
      </c>
      <c r="AF534" s="201">
        <f t="shared" si="288"/>
        <v>0</v>
      </c>
      <c r="AG534" s="201">
        <f t="shared" si="288"/>
        <v>0</v>
      </c>
      <c r="AH534" s="201">
        <f t="shared" si="288"/>
        <v>0</v>
      </c>
      <c r="AI534" s="201">
        <f t="shared" si="288"/>
        <v>0</v>
      </c>
      <c r="AJ534" s="201">
        <f t="shared" si="288"/>
        <v>0</v>
      </c>
      <c r="AK534" s="201">
        <f t="shared" si="288"/>
        <v>0</v>
      </c>
      <c r="AL534" s="201">
        <f t="shared" si="288"/>
        <v>0</v>
      </c>
      <c r="AM534" s="201">
        <f t="shared" si="288"/>
        <v>0</v>
      </c>
      <c r="AN534" s="201">
        <f t="shared" si="288"/>
        <v>0</v>
      </c>
      <c r="AO534" s="201">
        <f t="shared" si="288"/>
        <v>0</v>
      </c>
      <c r="AP534" s="201">
        <f t="shared" si="288"/>
        <v>0</v>
      </c>
    </row>
    <row r="535" spans="1:42" x14ac:dyDescent="0.2">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row>
    <row r="536" spans="1:42" x14ac:dyDescent="0.2">
      <c r="A536" s="4" t="s">
        <v>15</v>
      </c>
      <c r="C536" s="206">
        <f>C522+C526+C530+C534</f>
        <v>0</v>
      </c>
      <c r="D536" s="206">
        <f t="shared" ref="D536:AP536" si="289">D522+D526+D530+D534</f>
        <v>0</v>
      </c>
      <c r="E536" s="206">
        <f t="shared" si="289"/>
        <v>0</v>
      </c>
      <c r="F536" s="206">
        <f t="shared" si="289"/>
        <v>0</v>
      </c>
      <c r="G536" s="206">
        <f t="shared" si="289"/>
        <v>0</v>
      </c>
      <c r="H536" s="206">
        <f t="shared" si="289"/>
        <v>0</v>
      </c>
      <c r="I536" s="206">
        <f t="shared" si="289"/>
        <v>0</v>
      </c>
      <c r="J536" s="206">
        <f t="shared" si="289"/>
        <v>0</v>
      </c>
      <c r="K536" s="206">
        <f t="shared" si="289"/>
        <v>0</v>
      </c>
      <c r="L536" s="206">
        <f t="shared" si="289"/>
        <v>0</v>
      </c>
      <c r="M536" s="206">
        <f t="shared" si="289"/>
        <v>0</v>
      </c>
      <c r="N536" s="206">
        <f t="shared" si="289"/>
        <v>0</v>
      </c>
      <c r="O536" s="206">
        <f t="shared" si="289"/>
        <v>0</v>
      </c>
      <c r="P536" s="206">
        <f t="shared" si="289"/>
        <v>0</v>
      </c>
      <c r="Q536" s="206">
        <f t="shared" si="289"/>
        <v>0</v>
      </c>
      <c r="R536" s="206">
        <f t="shared" si="289"/>
        <v>0</v>
      </c>
      <c r="S536" s="206">
        <f t="shared" si="289"/>
        <v>0</v>
      </c>
      <c r="T536" s="206">
        <f t="shared" si="289"/>
        <v>0</v>
      </c>
      <c r="U536" s="206">
        <f t="shared" si="289"/>
        <v>0</v>
      </c>
      <c r="V536" s="206">
        <f t="shared" si="289"/>
        <v>0</v>
      </c>
      <c r="W536" s="206">
        <f t="shared" si="289"/>
        <v>0</v>
      </c>
      <c r="X536" s="206">
        <f t="shared" si="289"/>
        <v>0</v>
      </c>
      <c r="Y536" s="206">
        <f t="shared" si="289"/>
        <v>0</v>
      </c>
      <c r="Z536" s="206">
        <f t="shared" si="289"/>
        <v>0</v>
      </c>
      <c r="AA536" s="206">
        <f t="shared" si="289"/>
        <v>0</v>
      </c>
      <c r="AB536" s="206">
        <f t="shared" si="289"/>
        <v>0</v>
      </c>
      <c r="AC536" s="206">
        <f t="shared" si="289"/>
        <v>0</v>
      </c>
      <c r="AD536" s="206">
        <f t="shared" si="289"/>
        <v>0</v>
      </c>
      <c r="AE536" s="206">
        <f t="shared" si="289"/>
        <v>0</v>
      </c>
      <c r="AF536" s="206">
        <f t="shared" si="289"/>
        <v>0</v>
      </c>
      <c r="AG536" s="206">
        <f t="shared" si="289"/>
        <v>0</v>
      </c>
      <c r="AH536" s="206">
        <f t="shared" si="289"/>
        <v>0</v>
      </c>
      <c r="AI536" s="206">
        <f t="shared" si="289"/>
        <v>0</v>
      </c>
      <c r="AJ536" s="206">
        <f t="shared" si="289"/>
        <v>0</v>
      </c>
      <c r="AK536" s="206">
        <f t="shared" si="289"/>
        <v>0</v>
      </c>
      <c r="AL536" s="206">
        <f t="shared" si="289"/>
        <v>0</v>
      </c>
      <c r="AM536" s="206">
        <f t="shared" si="289"/>
        <v>0</v>
      </c>
      <c r="AN536" s="206">
        <f t="shared" si="289"/>
        <v>0</v>
      </c>
      <c r="AO536" s="206">
        <f t="shared" si="289"/>
        <v>0</v>
      </c>
      <c r="AP536" s="206">
        <f t="shared" si="289"/>
        <v>0</v>
      </c>
    </row>
    <row r="538" spans="1:42" x14ac:dyDescent="0.2">
      <c r="A538" s="119" t="s">
        <v>30</v>
      </c>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row>
    <row r="539" spans="1:42" s="17" customFormat="1" x14ac:dyDescent="0.2">
      <c r="A539" s="24" t="s">
        <v>33</v>
      </c>
    </row>
    <row r="540" spans="1:42" s="17" customFormat="1" x14ac:dyDescent="0.2">
      <c r="A540" s="28" t="s">
        <v>37</v>
      </c>
      <c r="B540" s="179">
        <v>0</v>
      </c>
      <c r="C540" s="202" t="e">
        <f>C548/dscr</f>
        <v>#DIV/0!</v>
      </c>
      <c r="D540" s="202" t="e">
        <f t="shared" ref="D540:AP540" si="290">D548/dscr</f>
        <v>#DIV/0!</v>
      </c>
      <c r="E540" s="202" t="e">
        <f t="shared" si="290"/>
        <v>#DIV/0!</v>
      </c>
      <c r="F540" s="202" t="e">
        <f t="shared" si="290"/>
        <v>#DIV/0!</v>
      </c>
      <c r="G540" s="202" t="e">
        <f t="shared" si="290"/>
        <v>#DIV/0!</v>
      </c>
      <c r="H540" s="202" t="e">
        <f t="shared" si="290"/>
        <v>#DIV/0!</v>
      </c>
      <c r="I540" s="202" t="e">
        <f t="shared" si="290"/>
        <v>#DIV/0!</v>
      </c>
      <c r="J540" s="202" t="e">
        <f t="shared" si="290"/>
        <v>#DIV/0!</v>
      </c>
      <c r="K540" s="202" t="e">
        <f t="shared" si="290"/>
        <v>#DIV/0!</v>
      </c>
      <c r="L540" s="202" t="e">
        <f t="shared" si="290"/>
        <v>#DIV/0!</v>
      </c>
      <c r="M540" s="202" t="e">
        <f t="shared" si="290"/>
        <v>#DIV/0!</v>
      </c>
      <c r="N540" s="202" t="e">
        <f t="shared" si="290"/>
        <v>#DIV/0!</v>
      </c>
      <c r="O540" s="202" t="e">
        <f t="shared" si="290"/>
        <v>#DIV/0!</v>
      </c>
      <c r="P540" s="202" t="e">
        <f t="shared" si="290"/>
        <v>#DIV/0!</v>
      </c>
      <c r="Q540" s="202" t="e">
        <f t="shared" si="290"/>
        <v>#DIV/0!</v>
      </c>
      <c r="R540" s="202" t="e">
        <f t="shared" si="290"/>
        <v>#DIV/0!</v>
      </c>
      <c r="S540" s="202" t="e">
        <f t="shared" si="290"/>
        <v>#DIV/0!</v>
      </c>
      <c r="T540" s="202" t="e">
        <f t="shared" si="290"/>
        <v>#DIV/0!</v>
      </c>
      <c r="U540" s="202" t="e">
        <f t="shared" si="290"/>
        <v>#DIV/0!</v>
      </c>
      <c r="V540" s="202" t="e">
        <f t="shared" si="290"/>
        <v>#DIV/0!</v>
      </c>
      <c r="W540" s="202" t="e">
        <f t="shared" si="290"/>
        <v>#DIV/0!</v>
      </c>
      <c r="X540" s="202" t="e">
        <f t="shared" si="290"/>
        <v>#DIV/0!</v>
      </c>
      <c r="Y540" s="202" t="e">
        <f t="shared" si="290"/>
        <v>#DIV/0!</v>
      </c>
      <c r="Z540" s="202" t="e">
        <f t="shared" si="290"/>
        <v>#DIV/0!</v>
      </c>
      <c r="AA540" s="202" t="e">
        <f t="shared" si="290"/>
        <v>#DIV/0!</v>
      </c>
      <c r="AB540" s="202" t="e">
        <f t="shared" si="290"/>
        <v>#DIV/0!</v>
      </c>
      <c r="AC540" s="202" t="e">
        <f t="shared" si="290"/>
        <v>#DIV/0!</v>
      </c>
      <c r="AD540" s="202" t="e">
        <f t="shared" si="290"/>
        <v>#DIV/0!</v>
      </c>
      <c r="AE540" s="202" t="e">
        <f t="shared" si="290"/>
        <v>#DIV/0!</v>
      </c>
      <c r="AF540" s="202" t="e">
        <f t="shared" si="290"/>
        <v>#DIV/0!</v>
      </c>
      <c r="AG540" s="202" t="e">
        <f t="shared" si="290"/>
        <v>#DIV/0!</v>
      </c>
      <c r="AH540" s="202" t="e">
        <f t="shared" si="290"/>
        <v>#DIV/0!</v>
      </c>
      <c r="AI540" s="202" t="e">
        <f t="shared" si="290"/>
        <v>#DIV/0!</v>
      </c>
      <c r="AJ540" s="202" t="e">
        <f t="shared" si="290"/>
        <v>#DIV/0!</v>
      </c>
      <c r="AK540" s="202" t="e">
        <f t="shared" si="290"/>
        <v>#DIV/0!</v>
      </c>
      <c r="AL540" s="202" t="e">
        <f t="shared" si="290"/>
        <v>#DIV/0!</v>
      </c>
      <c r="AM540" s="202" t="e">
        <f t="shared" si="290"/>
        <v>#DIV/0!</v>
      </c>
      <c r="AN540" s="202" t="e">
        <f t="shared" si="290"/>
        <v>#DIV/0!</v>
      </c>
      <c r="AO540" s="202" t="e">
        <f t="shared" si="290"/>
        <v>#DIV/0!</v>
      </c>
      <c r="AP540" s="202" t="e">
        <f t="shared" si="290"/>
        <v>#DIV/0!</v>
      </c>
    </row>
    <row r="541" spans="1:42" s="17" customFormat="1" x14ac:dyDescent="0.2">
      <c r="A541" s="28" t="s">
        <v>245</v>
      </c>
      <c r="B541" s="175">
        <v>0</v>
      </c>
      <c r="C541" s="202">
        <f>IF(AND(C$2&lt;=term_tenor,C$2&lt;=analysis_period),B543*term_int_rate/100,0)</f>
        <v>0</v>
      </c>
      <c r="D541" s="202">
        <f t="shared" ref="D541:AP541" si="291">IF(AND(D$2&lt;=term_tenor,D$2&lt;=analysis_period),C543*term_int_rate/100,0)</f>
        <v>0</v>
      </c>
      <c r="E541" s="202">
        <f t="shared" si="291"/>
        <v>0</v>
      </c>
      <c r="F541" s="202">
        <f t="shared" si="291"/>
        <v>0</v>
      </c>
      <c r="G541" s="202">
        <f t="shared" si="291"/>
        <v>0</v>
      </c>
      <c r="H541" s="202">
        <f t="shared" si="291"/>
        <v>0</v>
      </c>
      <c r="I541" s="202">
        <f t="shared" si="291"/>
        <v>0</v>
      </c>
      <c r="J541" s="202">
        <f t="shared" si="291"/>
        <v>0</v>
      </c>
      <c r="K541" s="202">
        <f t="shared" si="291"/>
        <v>0</v>
      </c>
      <c r="L541" s="202">
        <f t="shared" si="291"/>
        <v>0</v>
      </c>
      <c r="M541" s="202">
        <f t="shared" si="291"/>
        <v>0</v>
      </c>
      <c r="N541" s="202">
        <f t="shared" si="291"/>
        <v>0</v>
      </c>
      <c r="O541" s="202">
        <f t="shared" si="291"/>
        <v>0</v>
      </c>
      <c r="P541" s="202">
        <f t="shared" si="291"/>
        <v>0</v>
      </c>
      <c r="Q541" s="202">
        <f t="shared" si="291"/>
        <v>0</v>
      </c>
      <c r="R541" s="202">
        <f t="shared" si="291"/>
        <v>0</v>
      </c>
      <c r="S541" s="202">
        <f t="shared" si="291"/>
        <v>0</v>
      </c>
      <c r="T541" s="202">
        <f t="shared" si="291"/>
        <v>0</v>
      </c>
      <c r="U541" s="202">
        <f t="shared" si="291"/>
        <v>0</v>
      </c>
      <c r="V541" s="202">
        <f t="shared" si="291"/>
        <v>0</v>
      </c>
      <c r="W541" s="202">
        <f t="shared" si="291"/>
        <v>0</v>
      </c>
      <c r="X541" s="202">
        <f t="shared" si="291"/>
        <v>0</v>
      </c>
      <c r="Y541" s="202">
        <f t="shared" si="291"/>
        <v>0</v>
      </c>
      <c r="Z541" s="202">
        <f t="shared" si="291"/>
        <v>0</v>
      </c>
      <c r="AA541" s="202">
        <f t="shared" si="291"/>
        <v>0</v>
      </c>
      <c r="AB541" s="202">
        <f t="shared" si="291"/>
        <v>0</v>
      </c>
      <c r="AC541" s="202">
        <f t="shared" si="291"/>
        <v>0</v>
      </c>
      <c r="AD541" s="202">
        <f t="shared" si="291"/>
        <v>0</v>
      </c>
      <c r="AE541" s="202">
        <f t="shared" si="291"/>
        <v>0</v>
      </c>
      <c r="AF541" s="202">
        <f t="shared" si="291"/>
        <v>0</v>
      </c>
      <c r="AG541" s="202">
        <f t="shared" si="291"/>
        <v>0</v>
      </c>
      <c r="AH541" s="202">
        <f t="shared" si="291"/>
        <v>0</v>
      </c>
      <c r="AI541" s="202">
        <f t="shared" si="291"/>
        <v>0</v>
      </c>
      <c r="AJ541" s="202">
        <f t="shared" si="291"/>
        <v>0</v>
      </c>
      <c r="AK541" s="202">
        <f t="shared" si="291"/>
        <v>0</v>
      </c>
      <c r="AL541" s="202">
        <f t="shared" si="291"/>
        <v>0</v>
      </c>
      <c r="AM541" s="202">
        <f t="shared" si="291"/>
        <v>0</v>
      </c>
      <c r="AN541" s="202">
        <f t="shared" si="291"/>
        <v>0</v>
      </c>
      <c r="AO541" s="202">
        <f t="shared" si="291"/>
        <v>0</v>
      </c>
      <c r="AP541" s="202">
        <f t="shared" si="291"/>
        <v>0</v>
      </c>
    </row>
    <row r="542" spans="1:42" s="17" customFormat="1" x14ac:dyDescent="0.2">
      <c r="A542" s="28" t="s">
        <v>244</v>
      </c>
      <c r="B542" s="179">
        <v>0</v>
      </c>
      <c r="C542" s="202" t="e">
        <f>C540-C541</f>
        <v>#DIV/0!</v>
      </c>
      <c r="D542" s="202" t="e">
        <f t="shared" ref="D542:AP542" si="292">D540-D541</f>
        <v>#DIV/0!</v>
      </c>
      <c r="E542" s="202" t="e">
        <f t="shared" si="292"/>
        <v>#DIV/0!</v>
      </c>
      <c r="F542" s="202" t="e">
        <f t="shared" si="292"/>
        <v>#DIV/0!</v>
      </c>
      <c r="G542" s="202" t="e">
        <f t="shared" si="292"/>
        <v>#DIV/0!</v>
      </c>
      <c r="H542" s="202" t="e">
        <f t="shared" si="292"/>
        <v>#DIV/0!</v>
      </c>
      <c r="I542" s="202" t="e">
        <f t="shared" si="292"/>
        <v>#DIV/0!</v>
      </c>
      <c r="J542" s="202" t="e">
        <f t="shared" si="292"/>
        <v>#DIV/0!</v>
      </c>
      <c r="K542" s="202" t="e">
        <f t="shared" si="292"/>
        <v>#DIV/0!</v>
      </c>
      <c r="L542" s="202" t="e">
        <f t="shared" si="292"/>
        <v>#DIV/0!</v>
      </c>
      <c r="M542" s="202" t="e">
        <f t="shared" si="292"/>
        <v>#DIV/0!</v>
      </c>
      <c r="N542" s="202" t="e">
        <f t="shared" si="292"/>
        <v>#DIV/0!</v>
      </c>
      <c r="O542" s="202" t="e">
        <f t="shared" si="292"/>
        <v>#DIV/0!</v>
      </c>
      <c r="P542" s="202" t="e">
        <f t="shared" si="292"/>
        <v>#DIV/0!</v>
      </c>
      <c r="Q542" s="202" t="e">
        <f t="shared" si="292"/>
        <v>#DIV/0!</v>
      </c>
      <c r="R542" s="202" t="e">
        <f t="shared" si="292"/>
        <v>#DIV/0!</v>
      </c>
      <c r="S542" s="202" t="e">
        <f t="shared" si="292"/>
        <v>#DIV/0!</v>
      </c>
      <c r="T542" s="202" t="e">
        <f t="shared" si="292"/>
        <v>#DIV/0!</v>
      </c>
      <c r="U542" s="202" t="e">
        <f t="shared" si="292"/>
        <v>#DIV/0!</v>
      </c>
      <c r="V542" s="202" t="e">
        <f t="shared" si="292"/>
        <v>#DIV/0!</v>
      </c>
      <c r="W542" s="202" t="e">
        <f t="shared" si="292"/>
        <v>#DIV/0!</v>
      </c>
      <c r="X542" s="202" t="e">
        <f t="shared" si="292"/>
        <v>#DIV/0!</v>
      </c>
      <c r="Y542" s="202" t="e">
        <f t="shared" si="292"/>
        <v>#DIV/0!</v>
      </c>
      <c r="Z542" s="202" t="e">
        <f t="shared" si="292"/>
        <v>#DIV/0!</v>
      </c>
      <c r="AA542" s="202" t="e">
        <f t="shared" si="292"/>
        <v>#DIV/0!</v>
      </c>
      <c r="AB542" s="202" t="e">
        <f t="shared" si="292"/>
        <v>#DIV/0!</v>
      </c>
      <c r="AC542" s="202" t="e">
        <f t="shared" si="292"/>
        <v>#DIV/0!</v>
      </c>
      <c r="AD542" s="202" t="e">
        <f t="shared" si="292"/>
        <v>#DIV/0!</v>
      </c>
      <c r="AE542" s="202" t="e">
        <f t="shared" si="292"/>
        <v>#DIV/0!</v>
      </c>
      <c r="AF542" s="202" t="e">
        <f t="shared" si="292"/>
        <v>#DIV/0!</v>
      </c>
      <c r="AG542" s="202" t="e">
        <f t="shared" si="292"/>
        <v>#DIV/0!</v>
      </c>
      <c r="AH542" s="202" t="e">
        <f t="shared" si="292"/>
        <v>#DIV/0!</v>
      </c>
      <c r="AI542" s="202" t="e">
        <f t="shared" si="292"/>
        <v>#DIV/0!</v>
      </c>
      <c r="AJ542" s="202" t="e">
        <f t="shared" si="292"/>
        <v>#DIV/0!</v>
      </c>
      <c r="AK542" s="202" t="e">
        <f t="shared" si="292"/>
        <v>#DIV/0!</v>
      </c>
      <c r="AL542" s="202" t="e">
        <f t="shared" si="292"/>
        <v>#DIV/0!</v>
      </c>
      <c r="AM542" s="202" t="e">
        <f t="shared" si="292"/>
        <v>#DIV/0!</v>
      </c>
      <c r="AN542" s="202" t="e">
        <f t="shared" si="292"/>
        <v>#DIV/0!</v>
      </c>
      <c r="AO542" s="202" t="e">
        <f t="shared" si="292"/>
        <v>#DIV/0!</v>
      </c>
      <c r="AP542" s="202" t="e">
        <f t="shared" si="292"/>
        <v>#DIV/0!</v>
      </c>
    </row>
    <row r="543" spans="1:42" s="17" customFormat="1" x14ac:dyDescent="0.2">
      <c r="A543" s="28" t="s">
        <v>243</v>
      </c>
      <c r="B543" s="207">
        <f>SUM(C551:AP551)</f>
        <v>0</v>
      </c>
      <c r="C543" s="207" t="e">
        <f>B543-C542</f>
        <v>#DIV/0!</v>
      </c>
      <c r="D543" s="207" t="e">
        <f t="shared" ref="D543:AP543" si="293">C543-D542</f>
        <v>#DIV/0!</v>
      </c>
      <c r="E543" s="207" t="e">
        <f t="shared" si="293"/>
        <v>#DIV/0!</v>
      </c>
      <c r="F543" s="207" t="e">
        <f t="shared" si="293"/>
        <v>#DIV/0!</v>
      </c>
      <c r="G543" s="207" t="e">
        <f t="shared" si="293"/>
        <v>#DIV/0!</v>
      </c>
      <c r="H543" s="207" t="e">
        <f t="shared" si="293"/>
        <v>#DIV/0!</v>
      </c>
      <c r="I543" s="207" t="e">
        <f t="shared" si="293"/>
        <v>#DIV/0!</v>
      </c>
      <c r="J543" s="207" t="e">
        <f t="shared" si="293"/>
        <v>#DIV/0!</v>
      </c>
      <c r="K543" s="207" t="e">
        <f t="shared" si="293"/>
        <v>#DIV/0!</v>
      </c>
      <c r="L543" s="207" t="e">
        <f t="shared" si="293"/>
        <v>#DIV/0!</v>
      </c>
      <c r="M543" s="207" t="e">
        <f t="shared" si="293"/>
        <v>#DIV/0!</v>
      </c>
      <c r="N543" s="207" t="e">
        <f t="shared" si="293"/>
        <v>#DIV/0!</v>
      </c>
      <c r="O543" s="207" t="e">
        <f t="shared" si="293"/>
        <v>#DIV/0!</v>
      </c>
      <c r="P543" s="207" t="e">
        <f t="shared" si="293"/>
        <v>#DIV/0!</v>
      </c>
      <c r="Q543" s="207" t="e">
        <f t="shared" si="293"/>
        <v>#DIV/0!</v>
      </c>
      <c r="R543" s="207" t="e">
        <f t="shared" si="293"/>
        <v>#DIV/0!</v>
      </c>
      <c r="S543" s="207" t="e">
        <f t="shared" si="293"/>
        <v>#DIV/0!</v>
      </c>
      <c r="T543" s="207" t="e">
        <f t="shared" si="293"/>
        <v>#DIV/0!</v>
      </c>
      <c r="U543" s="207" t="e">
        <f t="shared" si="293"/>
        <v>#DIV/0!</v>
      </c>
      <c r="V543" s="207" t="e">
        <f t="shared" si="293"/>
        <v>#DIV/0!</v>
      </c>
      <c r="W543" s="207" t="e">
        <f t="shared" si="293"/>
        <v>#DIV/0!</v>
      </c>
      <c r="X543" s="207" t="e">
        <f t="shared" si="293"/>
        <v>#DIV/0!</v>
      </c>
      <c r="Y543" s="207" t="e">
        <f t="shared" si="293"/>
        <v>#DIV/0!</v>
      </c>
      <c r="Z543" s="207" t="e">
        <f t="shared" si="293"/>
        <v>#DIV/0!</v>
      </c>
      <c r="AA543" s="207" t="e">
        <f t="shared" si="293"/>
        <v>#DIV/0!</v>
      </c>
      <c r="AB543" s="207" t="e">
        <f t="shared" si="293"/>
        <v>#DIV/0!</v>
      </c>
      <c r="AC543" s="207" t="e">
        <f t="shared" si="293"/>
        <v>#DIV/0!</v>
      </c>
      <c r="AD543" s="207" t="e">
        <f t="shared" si="293"/>
        <v>#DIV/0!</v>
      </c>
      <c r="AE543" s="207" t="e">
        <f t="shared" si="293"/>
        <v>#DIV/0!</v>
      </c>
      <c r="AF543" s="207" t="e">
        <f t="shared" si="293"/>
        <v>#DIV/0!</v>
      </c>
      <c r="AG543" s="207" t="e">
        <f t="shared" si="293"/>
        <v>#DIV/0!</v>
      </c>
      <c r="AH543" s="207" t="e">
        <f t="shared" si="293"/>
        <v>#DIV/0!</v>
      </c>
      <c r="AI543" s="207" t="e">
        <f t="shared" si="293"/>
        <v>#DIV/0!</v>
      </c>
      <c r="AJ543" s="207" t="e">
        <f t="shared" si="293"/>
        <v>#DIV/0!</v>
      </c>
      <c r="AK543" s="207" t="e">
        <f t="shared" si="293"/>
        <v>#DIV/0!</v>
      </c>
      <c r="AL543" s="207" t="e">
        <f t="shared" si="293"/>
        <v>#DIV/0!</v>
      </c>
      <c r="AM543" s="207" t="e">
        <f t="shared" si="293"/>
        <v>#DIV/0!</v>
      </c>
      <c r="AN543" s="207" t="e">
        <f t="shared" si="293"/>
        <v>#DIV/0!</v>
      </c>
      <c r="AO543" s="207" t="e">
        <f t="shared" si="293"/>
        <v>#DIV/0!</v>
      </c>
      <c r="AP543" s="207" t="e">
        <f t="shared" si="293"/>
        <v>#DIV/0!</v>
      </c>
    </row>
    <row r="544" spans="1:42" s="17" customFormat="1" x14ac:dyDescent="0.2">
      <c r="A544" s="9"/>
      <c r="B544" s="207"/>
    </row>
    <row r="545" spans="1:42" s="17" customFormat="1" x14ac:dyDescent="0.2">
      <c r="A545" s="24" t="s">
        <v>242</v>
      </c>
    </row>
    <row r="546" spans="1:42" s="17" customFormat="1" x14ac:dyDescent="0.2">
      <c r="A546" s="28" t="s">
        <v>41</v>
      </c>
      <c r="B546" s="179">
        <v>0</v>
      </c>
      <c r="C546" s="202">
        <f t="shared" ref="C546:AP546" si="294">IF(AND(C$2&lt;=term_tenor,C$2&lt;=analysis_period),C43,0)</f>
        <v>0</v>
      </c>
      <c r="D546" s="202">
        <f t="shared" si="294"/>
        <v>0</v>
      </c>
      <c r="E546" s="202">
        <f t="shared" si="294"/>
        <v>0</v>
      </c>
      <c r="F546" s="202">
        <f t="shared" si="294"/>
        <v>0</v>
      </c>
      <c r="G546" s="202">
        <f t="shared" si="294"/>
        <v>0</v>
      </c>
      <c r="H546" s="202">
        <f t="shared" si="294"/>
        <v>0</v>
      </c>
      <c r="I546" s="202">
        <f t="shared" si="294"/>
        <v>0</v>
      </c>
      <c r="J546" s="202">
        <f t="shared" si="294"/>
        <v>0</v>
      </c>
      <c r="K546" s="202">
        <f t="shared" si="294"/>
        <v>0</v>
      </c>
      <c r="L546" s="202">
        <f t="shared" si="294"/>
        <v>0</v>
      </c>
      <c r="M546" s="202">
        <f t="shared" si="294"/>
        <v>0</v>
      </c>
      <c r="N546" s="202">
        <f t="shared" si="294"/>
        <v>0</v>
      </c>
      <c r="O546" s="202">
        <f t="shared" si="294"/>
        <v>0</v>
      </c>
      <c r="P546" s="202">
        <f t="shared" si="294"/>
        <v>0</v>
      </c>
      <c r="Q546" s="202">
        <f t="shared" si="294"/>
        <v>0</v>
      </c>
      <c r="R546" s="202">
        <f t="shared" si="294"/>
        <v>0</v>
      </c>
      <c r="S546" s="202">
        <f t="shared" si="294"/>
        <v>0</v>
      </c>
      <c r="T546" s="202">
        <f t="shared" si="294"/>
        <v>0</v>
      </c>
      <c r="U546" s="202">
        <f t="shared" si="294"/>
        <v>0</v>
      </c>
      <c r="V546" s="202">
        <f t="shared" si="294"/>
        <v>0</v>
      </c>
      <c r="W546" s="202">
        <f t="shared" si="294"/>
        <v>0</v>
      </c>
      <c r="X546" s="202">
        <f t="shared" si="294"/>
        <v>0</v>
      </c>
      <c r="Y546" s="202">
        <f t="shared" si="294"/>
        <v>0</v>
      </c>
      <c r="Z546" s="202">
        <f t="shared" si="294"/>
        <v>0</v>
      </c>
      <c r="AA546" s="202">
        <f t="shared" si="294"/>
        <v>0</v>
      </c>
      <c r="AB546" s="202">
        <f t="shared" si="294"/>
        <v>0</v>
      </c>
      <c r="AC546" s="202">
        <f t="shared" si="294"/>
        <v>0</v>
      </c>
      <c r="AD546" s="202">
        <f t="shared" si="294"/>
        <v>0</v>
      </c>
      <c r="AE546" s="202">
        <f t="shared" si="294"/>
        <v>0</v>
      </c>
      <c r="AF546" s="202">
        <f t="shared" si="294"/>
        <v>0</v>
      </c>
      <c r="AG546" s="202">
        <f t="shared" si="294"/>
        <v>0</v>
      </c>
      <c r="AH546" s="202">
        <f t="shared" si="294"/>
        <v>0</v>
      </c>
      <c r="AI546" s="202">
        <f t="shared" si="294"/>
        <v>0</v>
      </c>
      <c r="AJ546" s="202">
        <f t="shared" si="294"/>
        <v>0</v>
      </c>
      <c r="AK546" s="202">
        <f t="shared" si="294"/>
        <v>0</v>
      </c>
      <c r="AL546" s="202">
        <f t="shared" si="294"/>
        <v>0</v>
      </c>
      <c r="AM546" s="202">
        <f t="shared" si="294"/>
        <v>0</v>
      </c>
      <c r="AN546" s="202">
        <f t="shared" si="294"/>
        <v>0</v>
      </c>
      <c r="AO546" s="202">
        <f t="shared" si="294"/>
        <v>0</v>
      </c>
      <c r="AP546" s="202">
        <f t="shared" si="294"/>
        <v>0</v>
      </c>
    </row>
    <row r="547" spans="1:42" s="17" customFormat="1" x14ac:dyDescent="0.2">
      <c r="A547" s="42" t="s">
        <v>139</v>
      </c>
      <c r="B547" s="179">
        <v>0</v>
      </c>
      <c r="C547" s="175">
        <f t="shared" ref="C547:AP547" si="295">IF(AND(C$2&lt;=term_tenor,C$2&lt;=analysis_period),-C568-C600-C632,0)</f>
        <v>0</v>
      </c>
      <c r="D547" s="175">
        <f t="shared" si="295"/>
        <v>0</v>
      </c>
      <c r="E547" s="175">
        <f t="shared" si="295"/>
        <v>0</v>
      </c>
      <c r="F547" s="175">
        <f t="shared" si="295"/>
        <v>0</v>
      </c>
      <c r="G547" s="175">
        <f t="shared" si="295"/>
        <v>0</v>
      </c>
      <c r="H547" s="175">
        <f t="shared" si="295"/>
        <v>0</v>
      </c>
      <c r="I547" s="175">
        <f t="shared" si="295"/>
        <v>0</v>
      </c>
      <c r="J547" s="175">
        <f t="shared" si="295"/>
        <v>0</v>
      </c>
      <c r="K547" s="175">
        <f t="shared" si="295"/>
        <v>0</v>
      </c>
      <c r="L547" s="175">
        <f t="shared" si="295"/>
        <v>0</v>
      </c>
      <c r="M547" s="175">
        <f t="shared" si="295"/>
        <v>0</v>
      </c>
      <c r="N547" s="175">
        <f t="shared" si="295"/>
        <v>0</v>
      </c>
      <c r="O547" s="175">
        <f t="shared" si="295"/>
        <v>0</v>
      </c>
      <c r="P547" s="175">
        <f t="shared" si="295"/>
        <v>0</v>
      </c>
      <c r="Q547" s="175">
        <f t="shared" si="295"/>
        <v>0</v>
      </c>
      <c r="R547" s="175">
        <f t="shared" si="295"/>
        <v>0</v>
      </c>
      <c r="S547" s="175">
        <f t="shared" si="295"/>
        <v>0</v>
      </c>
      <c r="T547" s="175">
        <f t="shared" si="295"/>
        <v>0</v>
      </c>
      <c r="U547" s="175">
        <f t="shared" si="295"/>
        <v>0</v>
      </c>
      <c r="V547" s="175">
        <f t="shared" si="295"/>
        <v>0</v>
      </c>
      <c r="W547" s="175">
        <f t="shared" si="295"/>
        <v>0</v>
      </c>
      <c r="X547" s="175">
        <f t="shared" si="295"/>
        <v>0</v>
      </c>
      <c r="Y547" s="175">
        <f t="shared" si="295"/>
        <v>0</v>
      </c>
      <c r="Z547" s="175">
        <f t="shared" si="295"/>
        <v>0</v>
      </c>
      <c r="AA547" s="175">
        <f t="shared" si="295"/>
        <v>0</v>
      </c>
      <c r="AB547" s="175">
        <f t="shared" si="295"/>
        <v>0</v>
      </c>
      <c r="AC547" s="175">
        <f t="shared" si="295"/>
        <v>0</v>
      </c>
      <c r="AD547" s="175">
        <f t="shared" si="295"/>
        <v>0</v>
      </c>
      <c r="AE547" s="175">
        <f t="shared" si="295"/>
        <v>0</v>
      </c>
      <c r="AF547" s="175">
        <f t="shared" si="295"/>
        <v>0</v>
      </c>
      <c r="AG547" s="175">
        <f t="shared" si="295"/>
        <v>0</v>
      </c>
      <c r="AH547" s="175">
        <f t="shared" si="295"/>
        <v>0</v>
      </c>
      <c r="AI547" s="175">
        <f t="shared" si="295"/>
        <v>0</v>
      </c>
      <c r="AJ547" s="175">
        <f t="shared" si="295"/>
        <v>0</v>
      </c>
      <c r="AK547" s="175">
        <f t="shared" si="295"/>
        <v>0</v>
      </c>
      <c r="AL547" s="175">
        <f t="shared" si="295"/>
        <v>0</v>
      </c>
      <c r="AM547" s="175">
        <f t="shared" si="295"/>
        <v>0</v>
      </c>
      <c r="AN547" s="175">
        <f t="shared" si="295"/>
        <v>0</v>
      </c>
      <c r="AO547" s="175">
        <f t="shared" si="295"/>
        <v>0</v>
      </c>
      <c r="AP547" s="175">
        <f t="shared" si="295"/>
        <v>0</v>
      </c>
    </row>
    <row r="548" spans="1:42" s="17" customFormat="1" x14ac:dyDescent="0.2">
      <c r="A548" s="28" t="s">
        <v>39</v>
      </c>
      <c r="B548" s="258">
        <v>0</v>
      </c>
      <c r="C548" s="208">
        <f>SUM(C546:C547)</f>
        <v>0</v>
      </c>
      <c r="D548" s="208">
        <f t="shared" ref="D548:AP548" si="296">SUM(D546:D547)</f>
        <v>0</v>
      </c>
      <c r="E548" s="208">
        <f t="shared" si="296"/>
        <v>0</v>
      </c>
      <c r="F548" s="208">
        <f t="shared" si="296"/>
        <v>0</v>
      </c>
      <c r="G548" s="208">
        <f t="shared" si="296"/>
        <v>0</v>
      </c>
      <c r="H548" s="208">
        <f t="shared" si="296"/>
        <v>0</v>
      </c>
      <c r="I548" s="208">
        <f t="shared" si="296"/>
        <v>0</v>
      </c>
      <c r="J548" s="208">
        <f t="shared" si="296"/>
        <v>0</v>
      </c>
      <c r="K548" s="208">
        <f t="shared" si="296"/>
        <v>0</v>
      </c>
      <c r="L548" s="208">
        <f t="shared" si="296"/>
        <v>0</v>
      </c>
      <c r="M548" s="208">
        <f t="shared" si="296"/>
        <v>0</v>
      </c>
      <c r="N548" s="208">
        <f t="shared" si="296"/>
        <v>0</v>
      </c>
      <c r="O548" s="208">
        <f t="shared" si="296"/>
        <v>0</v>
      </c>
      <c r="P548" s="208">
        <f t="shared" si="296"/>
        <v>0</v>
      </c>
      <c r="Q548" s="208">
        <f t="shared" si="296"/>
        <v>0</v>
      </c>
      <c r="R548" s="208">
        <f t="shared" si="296"/>
        <v>0</v>
      </c>
      <c r="S548" s="208">
        <f t="shared" si="296"/>
        <v>0</v>
      </c>
      <c r="T548" s="208">
        <f t="shared" si="296"/>
        <v>0</v>
      </c>
      <c r="U548" s="208">
        <f t="shared" si="296"/>
        <v>0</v>
      </c>
      <c r="V548" s="208">
        <f t="shared" si="296"/>
        <v>0</v>
      </c>
      <c r="W548" s="208">
        <f t="shared" si="296"/>
        <v>0</v>
      </c>
      <c r="X548" s="208">
        <f t="shared" si="296"/>
        <v>0</v>
      </c>
      <c r="Y548" s="208">
        <f t="shared" si="296"/>
        <v>0</v>
      </c>
      <c r="Z548" s="208">
        <f t="shared" si="296"/>
        <v>0</v>
      </c>
      <c r="AA548" s="208">
        <f t="shared" si="296"/>
        <v>0</v>
      </c>
      <c r="AB548" s="208">
        <f t="shared" si="296"/>
        <v>0</v>
      </c>
      <c r="AC548" s="208">
        <f t="shared" si="296"/>
        <v>0</v>
      </c>
      <c r="AD548" s="208">
        <f t="shared" si="296"/>
        <v>0</v>
      </c>
      <c r="AE548" s="208">
        <f t="shared" si="296"/>
        <v>0</v>
      </c>
      <c r="AF548" s="208">
        <f t="shared" si="296"/>
        <v>0</v>
      </c>
      <c r="AG548" s="208">
        <f t="shared" si="296"/>
        <v>0</v>
      </c>
      <c r="AH548" s="208">
        <f t="shared" si="296"/>
        <v>0</v>
      </c>
      <c r="AI548" s="208">
        <f t="shared" si="296"/>
        <v>0</v>
      </c>
      <c r="AJ548" s="208">
        <f t="shared" si="296"/>
        <v>0</v>
      </c>
      <c r="AK548" s="208">
        <f t="shared" si="296"/>
        <v>0</v>
      </c>
      <c r="AL548" s="208">
        <f t="shared" si="296"/>
        <v>0</v>
      </c>
      <c r="AM548" s="208">
        <f t="shared" si="296"/>
        <v>0</v>
      </c>
      <c r="AN548" s="208">
        <f t="shared" si="296"/>
        <v>0</v>
      </c>
      <c r="AO548" s="208">
        <f t="shared" si="296"/>
        <v>0</v>
      </c>
      <c r="AP548" s="208">
        <f t="shared" si="296"/>
        <v>0</v>
      </c>
    </row>
    <row r="549" spans="1:42" s="17" customFormat="1" x14ac:dyDescent="0.2">
      <c r="A549" s="28" t="s">
        <v>246</v>
      </c>
      <c r="B549" s="256"/>
      <c r="C549" s="164">
        <f t="shared" ref="C549" si="297">IF(AND(C$2&lt;=term_tenor,C$2&lt;=analysis_period),1/(1+term_int_rate/100),0)</f>
        <v>0</v>
      </c>
      <c r="D549" s="164">
        <f t="shared" ref="D549:AP549" si="298">IF(AND(D$2&lt;=term_tenor,D$2&lt;=analysis_period),C549/(1+term_int_rate/100),0)</f>
        <v>0</v>
      </c>
      <c r="E549" s="164">
        <f t="shared" si="298"/>
        <v>0</v>
      </c>
      <c r="F549" s="164">
        <f t="shared" si="298"/>
        <v>0</v>
      </c>
      <c r="G549" s="164">
        <f t="shared" si="298"/>
        <v>0</v>
      </c>
      <c r="H549" s="164">
        <f t="shared" si="298"/>
        <v>0</v>
      </c>
      <c r="I549" s="164">
        <f t="shared" si="298"/>
        <v>0</v>
      </c>
      <c r="J549" s="164">
        <f t="shared" si="298"/>
        <v>0</v>
      </c>
      <c r="K549" s="164">
        <f t="shared" si="298"/>
        <v>0</v>
      </c>
      <c r="L549" s="164">
        <f t="shared" si="298"/>
        <v>0</v>
      </c>
      <c r="M549" s="164">
        <f t="shared" si="298"/>
        <v>0</v>
      </c>
      <c r="N549" s="164">
        <f t="shared" si="298"/>
        <v>0</v>
      </c>
      <c r="O549" s="164">
        <f t="shared" si="298"/>
        <v>0</v>
      </c>
      <c r="P549" s="164">
        <f t="shared" si="298"/>
        <v>0</v>
      </c>
      <c r="Q549" s="164">
        <f t="shared" si="298"/>
        <v>0</v>
      </c>
      <c r="R549" s="164">
        <f t="shared" si="298"/>
        <v>0</v>
      </c>
      <c r="S549" s="164">
        <f t="shared" si="298"/>
        <v>0</v>
      </c>
      <c r="T549" s="164">
        <f t="shared" si="298"/>
        <v>0</v>
      </c>
      <c r="U549" s="164">
        <f t="shared" si="298"/>
        <v>0</v>
      </c>
      <c r="V549" s="164">
        <f t="shared" si="298"/>
        <v>0</v>
      </c>
      <c r="W549" s="164">
        <f t="shared" si="298"/>
        <v>0</v>
      </c>
      <c r="X549" s="164">
        <f t="shared" si="298"/>
        <v>0</v>
      </c>
      <c r="Y549" s="164">
        <f t="shared" si="298"/>
        <v>0</v>
      </c>
      <c r="Z549" s="164">
        <f t="shared" si="298"/>
        <v>0</v>
      </c>
      <c r="AA549" s="164">
        <f t="shared" si="298"/>
        <v>0</v>
      </c>
      <c r="AB549" s="164">
        <f t="shared" si="298"/>
        <v>0</v>
      </c>
      <c r="AC549" s="164">
        <f t="shared" si="298"/>
        <v>0</v>
      </c>
      <c r="AD549" s="164">
        <f t="shared" si="298"/>
        <v>0</v>
      </c>
      <c r="AE549" s="164">
        <f t="shared" si="298"/>
        <v>0</v>
      </c>
      <c r="AF549" s="164">
        <f t="shared" si="298"/>
        <v>0</v>
      </c>
      <c r="AG549" s="164">
        <f t="shared" si="298"/>
        <v>0</v>
      </c>
      <c r="AH549" s="164">
        <f t="shared" si="298"/>
        <v>0</v>
      </c>
      <c r="AI549" s="164">
        <f t="shared" si="298"/>
        <v>0</v>
      </c>
      <c r="AJ549" s="164">
        <f t="shared" si="298"/>
        <v>0</v>
      </c>
      <c r="AK549" s="164">
        <f t="shared" si="298"/>
        <v>0</v>
      </c>
      <c r="AL549" s="164">
        <f t="shared" si="298"/>
        <v>0</v>
      </c>
      <c r="AM549" s="164">
        <f t="shared" si="298"/>
        <v>0</v>
      </c>
      <c r="AN549" s="164">
        <f t="shared" si="298"/>
        <v>0</v>
      </c>
      <c r="AO549" s="164">
        <f t="shared" si="298"/>
        <v>0</v>
      </c>
      <c r="AP549" s="164">
        <f t="shared" si="298"/>
        <v>0</v>
      </c>
    </row>
    <row r="550" spans="1:42" s="17" customFormat="1" x14ac:dyDescent="0.2">
      <c r="A550" s="28" t="s">
        <v>120</v>
      </c>
      <c r="B550" s="256">
        <v>0</v>
      </c>
      <c r="C550" s="207">
        <f>C548*C549</f>
        <v>0</v>
      </c>
      <c r="D550" s="207">
        <f t="shared" ref="D550:AP550" si="299">D548*D549</f>
        <v>0</v>
      </c>
      <c r="E550" s="207">
        <f t="shared" si="299"/>
        <v>0</v>
      </c>
      <c r="F550" s="207">
        <f t="shared" si="299"/>
        <v>0</v>
      </c>
      <c r="G550" s="207">
        <f t="shared" si="299"/>
        <v>0</v>
      </c>
      <c r="H550" s="207">
        <f t="shared" si="299"/>
        <v>0</v>
      </c>
      <c r="I550" s="207">
        <f t="shared" si="299"/>
        <v>0</v>
      </c>
      <c r="J550" s="207">
        <f t="shared" si="299"/>
        <v>0</v>
      </c>
      <c r="K550" s="207">
        <f t="shared" si="299"/>
        <v>0</v>
      </c>
      <c r="L550" s="207">
        <f t="shared" si="299"/>
        <v>0</v>
      </c>
      <c r="M550" s="207">
        <f t="shared" si="299"/>
        <v>0</v>
      </c>
      <c r="N550" s="207">
        <f t="shared" si="299"/>
        <v>0</v>
      </c>
      <c r="O550" s="207">
        <f t="shared" si="299"/>
        <v>0</v>
      </c>
      <c r="P550" s="207">
        <f t="shared" si="299"/>
        <v>0</v>
      </c>
      <c r="Q550" s="207">
        <f t="shared" si="299"/>
        <v>0</v>
      </c>
      <c r="R550" s="207">
        <f t="shared" si="299"/>
        <v>0</v>
      </c>
      <c r="S550" s="207">
        <f t="shared" si="299"/>
        <v>0</v>
      </c>
      <c r="T550" s="207">
        <f t="shared" si="299"/>
        <v>0</v>
      </c>
      <c r="U550" s="207">
        <f t="shared" si="299"/>
        <v>0</v>
      </c>
      <c r="V550" s="207">
        <f t="shared" si="299"/>
        <v>0</v>
      </c>
      <c r="W550" s="207">
        <f t="shared" si="299"/>
        <v>0</v>
      </c>
      <c r="X550" s="207">
        <f t="shared" si="299"/>
        <v>0</v>
      </c>
      <c r="Y550" s="207">
        <f t="shared" si="299"/>
        <v>0</v>
      </c>
      <c r="Z550" s="207">
        <f t="shared" si="299"/>
        <v>0</v>
      </c>
      <c r="AA550" s="207">
        <f t="shared" si="299"/>
        <v>0</v>
      </c>
      <c r="AB550" s="207">
        <f t="shared" si="299"/>
        <v>0</v>
      </c>
      <c r="AC550" s="207">
        <f t="shared" si="299"/>
        <v>0</v>
      </c>
      <c r="AD550" s="207">
        <f t="shared" si="299"/>
        <v>0</v>
      </c>
      <c r="AE550" s="207">
        <f t="shared" si="299"/>
        <v>0</v>
      </c>
      <c r="AF550" s="207">
        <f t="shared" si="299"/>
        <v>0</v>
      </c>
      <c r="AG550" s="207">
        <f t="shared" si="299"/>
        <v>0</v>
      </c>
      <c r="AH550" s="207">
        <f t="shared" si="299"/>
        <v>0</v>
      </c>
      <c r="AI550" s="207">
        <f t="shared" si="299"/>
        <v>0</v>
      </c>
      <c r="AJ550" s="207">
        <f t="shared" si="299"/>
        <v>0</v>
      </c>
      <c r="AK550" s="207">
        <f t="shared" si="299"/>
        <v>0</v>
      </c>
      <c r="AL550" s="207">
        <f t="shared" si="299"/>
        <v>0</v>
      </c>
      <c r="AM550" s="207">
        <f t="shared" si="299"/>
        <v>0</v>
      </c>
      <c r="AN550" s="207">
        <f t="shared" si="299"/>
        <v>0</v>
      </c>
      <c r="AO550" s="207">
        <f t="shared" si="299"/>
        <v>0</v>
      </c>
      <c r="AP550" s="207">
        <f t="shared" si="299"/>
        <v>0</v>
      </c>
    </row>
    <row r="551" spans="1:42" s="17" customFormat="1" x14ac:dyDescent="0.2">
      <c r="A551" s="28" t="s">
        <v>121</v>
      </c>
      <c r="B551" s="256">
        <v>0</v>
      </c>
      <c r="C551" s="207">
        <f>IF(AND(C$2&lt;=term_tenor,C$2&lt;=analysis_period),C550/dscr,0)</f>
        <v>0</v>
      </c>
      <c r="D551" s="207">
        <f t="shared" ref="D551:AP551" si="300">IF(AND(D$2&lt;=term_tenor,D$2&lt;=analysis_period),D550/dscr,0)</f>
        <v>0</v>
      </c>
      <c r="E551" s="207">
        <f t="shared" si="300"/>
        <v>0</v>
      </c>
      <c r="F551" s="207">
        <f t="shared" si="300"/>
        <v>0</v>
      </c>
      <c r="G551" s="207">
        <f t="shared" si="300"/>
        <v>0</v>
      </c>
      <c r="H551" s="207">
        <f t="shared" si="300"/>
        <v>0</v>
      </c>
      <c r="I551" s="207">
        <f t="shared" si="300"/>
        <v>0</v>
      </c>
      <c r="J551" s="207">
        <f t="shared" si="300"/>
        <v>0</v>
      </c>
      <c r="K551" s="207">
        <f t="shared" si="300"/>
        <v>0</v>
      </c>
      <c r="L551" s="207">
        <f t="shared" si="300"/>
        <v>0</v>
      </c>
      <c r="M551" s="207">
        <f t="shared" si="300"/>
        <v>0</v>
      </c>
      <c r="N551" s="207">
        <f t="shared" si="300"/>
        <v>0</v>
      </c>
      <c r="O551" s="207">
        <f t="shared" si="300"/>
        <v>0</v>
      </c>
      <c r="P551" s="207">
        <f t="shared" si="300"/>
        <v>0</v>
      </c>
      <c r="Q551" s="207">
        <f t="shared" si="300"/>
        <v>0</v>
      </c>
      <c r="R551" s="207">
        <f t="shared" si="300"/>
        <v>0</v>
      </c>
      <c r="S551" s="207">
        <f t="shared" si="300"/>
        <v>0</v>
      </c>
      <c r="T551" s="207">
        <f t="shared" si="300"/>
        <v>0</v>
      </c>
      <c r="U551" s="207">
        <f t="shared" si="300"/>
        <v>0</v>
      </c>
      <c r="V551" s="207">
        <f t="shared" si="300"/>
        <v>0</v>
      </c>
      <c r="W551" s="207">
        <f t="shared" si="300"/>
        <v>0</v>
      </c>
      <c r="X551" s="207">
        <f t="shared" si="300"/>
        <v>0</v>
      </c>
      <c r="Y551" s="207">
        <f t="shared" si="300"/>
        <v>0</v>
      </c>
      <c r="Z551" s="207">
        <f t="shared" si="300"/>
        <v>0</v>
      </c>
      <c r="AA551" s="207">
        <f t="shared" si="300"/>
        <v>0</v>
      </c>
      <c r="AB551" s="207">
        <f t="shared" si="300"/>
        <v>0</v>
      </c>
      <c r="AC551" s="207">
        <f t="shared" si="300"/>
        <v>0</v>
      </c>
      <c r="AD551" s="207">
        <f t="shared" si="300"/>
        <v>0</v>
      </c>
      <c r="AE551" s="207">
        <f t="shared" si="300"/>
        <v>0</v>
      </c>
      <c r="AF551" s="207">
        <f t="shared" si="300"/>
        <v>0</v>
      </c>
      <c r="AG551" s="207">
        <f t="shared" si="300"/>
        <v>0</v>
      </c>
      <c r="AH551" s="207">
        <f t="shared" si="300"/>
        <v>0</v>
      </c>
      <c r="AI551" s="207">
        <f t="shared" si="300"/>
        <v>0</v>
      </c>
      <c r="AJ551" s="207">
        <f t="shared" si="300"/>
        <v>0</v>
      </c>
      <c r="AK551" s="207">
        <f t="shared" si="300"/>
        <v>0</v>
      </c>
      <c r="AL551" s="207">
        <f t="shared" si="300"/>
        <v>0</v>
      </c>
      <c r="AM551" s="207">
        <f t="shared" si="300"/>
        <v>0</v>
      </c>
      <c r="AN551" s="207">
        <f t="shared" si="300"/>
        <v>0</v>
      </c>
      <c r="AO551" s="207">
        <f t="shared" si="300"/>
        <v>0</v>
      </c>
      <c r="AP551" s="207">
        <f t="shared" si="300"/>
        <v>0</v>
      </c>
    </row>
    <row r="552" spans="1:42" x14ac:dyDescent="0.2">
      <c r="A552" s="32"/>
      <c r="B552" s="257"/>
    </row>
    <row r="553" spans="1:42" x14ac:dyDescent="0.2">
      <c r="A553" s="119" t="s">
        <v>91</v>
      </c>
      <c r="B553" s="305"/>
      <c r="C553" s="305"/>
      <c r="D553" s="305"/>
      <c r="E553" s="305"/>
      <c r="F553" s="305"/>
      <c r="G553" s="305"/>
      <c r="H553" s="305"/>
      <c r="I553" s="305"/>
      <c r="J553" s="305"/>
      <c r="K553" s="305"/>
      <c r="L553" s="305"/>
      <c r="M553" s="305"/>
      <c r="N553" s="305"/>
      <c r="O553" s="305"/>
      <c r="P553" s="305"/>
      <c r="Q553" s="305"/>
      <c r="R553" s="305"/>
      <c r="S553" s="305"/>
      <c r="T553" s="305"/>
      <c r="U553" s="305"/>
      <c r="V553" s="305"/>
      <c r="W553" s="305"/>
      <c r="X553" s="305"/>
      <c r="Y553" s="305"/>
      <c r="Z553" s="305"/>
      <c r="AA553" s="305"/>
      <c r="AB553" s="305"/>
      <c r="AC553" s="305"/>
      <c r="AD553" s="305"/>
      <c r="AE553" s="305"/>
      <c r="AF553" s="305"/>
      <c r="AG553" s="305"/>
      <c r="AH553" s="305"/>
      <c r="AI553" s="305"/>
      <c r="AJ553" s="305"/>
      <c r="AK553" s="305"/>
      <c r="AL553" s="305"/>
      <c r="AM553" s="305"/>
      <c r="AN553" s="305"/>
      <c r="AO553" s="305"/>
      <c r="AP553" s="305"/>
    </row>
    <row r="554" spans="1:42" x14ac:dyDescent="0.2">
      <c r="A554" s="26" t="s">
        <v>29</v>
      </c>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c r="AO554" s="21"/>
      <c r="AP554" s="21"/>
    </row>
    <row r="555" spans="1:42" x14ac:dyDescent="0.2">
      <c r="A555" s="4" t="s">
        <v>31</v>
      </c>
      <c r="B555" s="231">
        <v>0</v>
      </c>
      <c r="C555" s="231" t="e">
        <f>B558</f>
        <v>#DIV/0!</v>
      </c>
      <c r="D555" s="231">
        <f t="shared" ref="D555:AP555" si="301">C558</f>
        <v>0</v>
      </c>
      <c r="E555" s="231">
        <f t="shared" si="301"/>
        <v>0</v>
      </c>
      <c r="F555" s="231">
        <f t="shared" si="301"/>
        <v>0</v>
      </c>
      <c r="G555" s="231">
        <f t="shared" si="301"/>
        <v>0</v>
      </c>
      <c r="H555" s="231">
        <f t="shared" si="301"/>
        <v>0</v>
      </c>
      <c r="I555" s="231">
        <f t="shared" si="301"/>
        <v>0</v>
      </c>
      <c r="J555" s="231">
        <f t="shared" si="301"/>
        <v>0</v>
      </c>
      <c r="K555" s="231">
        <f t="shared" si="301"/>
        <v>0</v>
      </c>
      <c r="L555" s="231">
        <f t="shared" si="301"/>
        <v>0</v>
      </c>
      <c r="M555" s="231">
        <f t="shared" si="301"/>
        <v>0</v>
      </c>
      <c r="N555" s="231">
        <f t="shared" si="301"/>
        <v>0</v>
      </c>
      <c r="O555" s="231">
        <f t="shared" si="301"/>
        <v>0</v>
      </c>
      <c r="P555" s="231">
        <f t="shared" si="301"/>
        <v>0</v>
      </c>
      <c r="Q555" s="231">
        <f t="shared" si="301"/>
        <v>0</v>
      </c>
      <c r="R555" s="231">
        <f t="shared" si="301"/>
        <v>0</v>
      </c>
      <c r="S555" s="231">
        <f t="shared" si="301"/>
        <v>0</v>
      </c>
      <c r="T555" s="231">
        <f t="shared" si="301"/>
        <v>0</v>
      </c>
      <c r="U555" s="231">
        <f t="shared" si="301"/>
        <v>0</v>
      </c>
      <c r="V555" s="231">
        <f t="shared" si="301"/>
        <v>0</v>
      </c>
      <c r="W555" s="231">
        <f t="shared" si="301"/>
        <v>0</v>
      </c>
      <c r="X555" s="231">
        <f t="shared" si="301"/>
        <v>0</v>
      </c>
      <c r="Y555" s="231">
        <f t="shared" si="301"/>
        <v>0</v>
      </c>
      <c r="Z555" s="231">
        <f t="shared" si="301"/>
        <v>0</v>
      </c>
      <c r="AA555" s="231">
        <f t="shared" si="301"/>
        <v>0</v>
      </c>
      <c r="AB555" s="231">
        <f t="shared" si="301"/>
        <v>0</v>
      </c>
      <c r="AC555" s="231">
        <f t="shared" si="301"/>
        <v>0</v>
      </c>
      <c r="AD555" s="231">
        <f t="shared" si="301"/>
        <v>0</v>
      </c>
      <c r="AE555" s="231">
        <f t="shared" si="301"/>
        <v>0</v>
      </c>
      <c r="AF555" s="231">
        <f t="shared" si="301"/>
        <v>0</v>
      </c>
      <c r="AG555" s="231">
        <f t="shared" si="301"/>
        <v>0</v>
      </c>
      <c r="AH555" s="231">
        <f t="shared" si="301"/>
        <v>0</v>
      </c>
      <c r="AI555" s="231">
        <f t="shared" si="301"/>
        <v>0</v>
      </c>
      <c r="AJ555" s="231">
        <f t="shared" si="301"/>
        <v>0</v>
      </c>
      <c r="AK555" s="231">
        <f t="shared" si="301"/>
        <v>0</v>
      </c>
      <c r="AL555" s="231">
        <f t="shared" si="301"/>
        <v>0</v>
      </c>
      <c r="AM555" s="231">
        <f t="shared" si="301"/>
        <v>0</v>
      </c>
      <c r="AN555" s="231">
        <f t="shared" si="301"/>
        <v>0</v>
      </c>
      <c r="AO555" s="231">
        <f t="shared" si="301"/>
        <v>0</v>
      </c>
      <c r="AP555" s="231">
        <f t="shared" si="301"/>
        <v>0</v>
      </c>
    </row>
    <row r="556" spans="1:42" x14ac:dyDescent="0.2">
      <c r="A556" s="4" t="s">
        <v>32</v>
      </c>
      <c r="B556" s="231">
        <f t="shared" ref="B556:AP556" si="302">IF(B2&lt;MIN(term_tenor,analysis_period),B558-B555,0)</f>
        <v>0</v>
      </c>
      <c r="C556" s="231">
        <f t="shared" si="302"/>
        <v>0</v>
      </c>
      <c r="D556" s="231">
        <f t="shared" si="302"/>
        <v>0</v>
      </c>
      <c r="E556" s="231">
        <f t="shared" si="302"/>
        <v>0</v>
      </c>
      <c r="F556" s="231">
        <f t="shared" si="302"/>
        <v>0</v>
      </c>
      <c r="G556" s="231">
        <f t="shared" si="302"/>
        <v>0</v>
      </c>
      <c r="H556" s="231">
        <f t="shared" si="302"/>
        <v>0</v>
      </c>
      <c r="I556" s="231">
        <f t="shared" si="302"/>
        <v>0</v>
      </c>
      <c r="J556" s="231">
        <f t="shared" si="302"/>
        <v>0</v>
      </c>
      <c r="K556" s="231">
        <f t="shared" si="302"/>
        <v>0</v>
      </c>
      <c r="L556" s="231">
        <f t="shared" si="302"/>
        <v>0</v>
      </c>
      <c r="M556" s="231">
        <f t="shared" si="302"/>
        <v>0</v>
      </c>
      <c r="N556" s="231">
        <f t="shared" si="302"/>
        <v>0</v>
      </c>
      <c r="O556" s="231">
        <f t="shared" si="302"/>
        <v>0</v>
      </c>
      <c r="P556" s="231">
        <f t="shared" si="302"/>
        <v>0</v>
      </c>
      <c r="Q556" s="231">
        <f t="shared" si="302"/>
        <v>0</v>
      </c>
      <c r="R556" s="231">
        <f t="shared" si="302"/>
        <v>0</v>
      </c>
      <c r="S556" s="231">
        <f t="shared" si="302"/>
        <v>0</v>
      </c>
      <c r="T556" s="231">
        <f t="shared" si="302"/>
        <v>0</v>
      </c>
      <c r="U556" s="231">
        <f t="shared" si="302"/>
        <v>0</v>
      </c>
      <c r="V556" s="231">
        <f t="shared" si="302"/>
        <v>0</v>
      </c>
      <c r="W556" s="231">
        <f t="shared" si="302"/>
        <v>0</v>
      </c>
      <c r="X556" s="231">
        <f t="shared" si="302"/>
        <v>0</v>
      </c>
      <c r="Y556" s="231">
        <f t="shared" si="302"/>
        <v>0</v>
      </c>
      <c r="Z556" s="231">
        <f t="shared" si="302"/>
        <v>0</v>
      </c>
      <c r="AA556" s="231">
        <f t="shared" si="302"/>
        <v>0</v>
      </c>
      <c r="AB556" s="231">
        <f t="shared" si="302"/>
        <v>0</v>
      </c>
      <c r="AC556" s="231">
        <f t="shared" si="302"/>
        <v>0</v>
      </c>
      <c r="AD556" s="231">
        <f t="shared" si="302"/>
        <v>0</v>
      </c>
      <c r="AE556" s="231">
        <f t="shared" si="302"/>
        <v>0</v>
      </c>
      <c r="AF556" s="231">
        <f t="shared" si="302"/>
        <v>0</v>
      </c>
      <c r="AG556" s="231">
        <f t="shared" si="302"/>
        <v>0</v>
      </c>
      <c r="AH556" s="231">
        <f t="shared" si="302"/>
        <v>0</v>
      </c>
      <c r="AI556" s="231">
        <f t="shared" si="302"/>
        <v>0</v>
      </c>
      <c r="AJ556" s="231">
        <f t="shared" si="302"/>
        <v>0</v>
      </c>
      <c r="AK556" s="231">
        <f t="shared" si="302"/>
        <v>0</v>
      </c>
      <c r="AL556" s="231">
        <f t="shared" si="302"/>
        <v>0</v>
      </c>
      <c r="AM556" s="231">
        <f t="shared" si="302"/>
        <v>0</v>
      </c>
      <c r="AN556" s="231">
        <f t="shared" si="302"/>
        <v>0</v>
      </c>
      <c r="AO556" s="231">
        <f t="shared" si="302"/>
        <v>0</v>
      </c>
      <c r="AP556" s="231">
        <f t="shared" si="302"/>
        <v>0</v>
      </c>
    </row>
    <row r="557" spans="1:42" x14ac:dyDescent="0.2">
      <c r="A557" s="4" t="s">
        <v>38</v>
      </c>
      <c r="B557" s="232">
        <v>0</v>
      </c>
      <c r="C557" s="232">
        <f t="shared" ref="C557:AP557" si="303">IF(C$2=term_tenor,-C555,0)</f>
        <v>0</v>
      </c>
      <c r="D557" s="232">
        <f t="shared" si="303"/>
        <v>0</v>
      </c>
      <c r="E557" s="232">
        <f t="shared" si="303"/>
        <v>0</v>
      </c>
      <c r="F557" s="232">
        <f t="shared" si="303"/>
        <v>0</v>
      </c>
      <c r="G557" s="232">
        <f t="shared" si="303"/>
        <v>0</v>
      </c>
      <c r="H557" s="232">
        <f t="shared" si="303"/>
        <v>0</v>
      </c>
      <c r="I557" s="232">
        <f t="shared" si="303"/>
        <v>0</v>
      </c>
      <c r="J557" s="232">
        <f t="shared" si="303"/>
        <v>0</v>
      </c>
      <c r="K557" s="232">
        <f t="shared" si="303"/>
        <v>0</v>
      </c>
      <c r="L557" s="232">
        <f t="shared" si="303"/>
        <v>0</v>
      </c>
      <c r="M557" s="232">
        <f t="shared" si="303"/>
        <v>0</v>
      </c>
      <c r="N557" s="232">
        <f t="shared" si="303"/>
        <v>0</v>
      </c>
      <c r="O557" s="232">
        <f t="shared" si="303"/>
        <v>0</v>
      </c>
      <c r="P557" s="232">
        <f t="shared" si="303"/>
        <v>0</v>
      </c>
      <c r="Q557" s="232">
        <f t="shared" si="303"/>
        <v>0</v>
      </c>
      <c r="R557" s="232">
        <f t="shared" si="303"/>
        <v>0</v>
      </c>
      <c r="S557" s="232">
        <f t="shared" si="303"/>
        <v>0</v>
      </c>
      <c r="T557" s="232">
        <f t="shared" si="303"/>
        <v>0</v>
      </c>
      <c r="U557" s="232">
        <f t="shared" si="303"/>
        <v>0</v>
      </c>
      <c r="V557" s="232">
        <f t="shared" si="303"/>
        <v>0</v>
      </c>
      <c r="W557" s="232">
        <f t="shared" si="303"/>
        <v>0</v>
      </c>
      <c r="X557" s="232">
        <f t="shared" si="303"/>
        <v>0</v>
      </c>
      <c r="Y557" s="232">
        <f t="shared" si="303"/>
        <v>0</v>
      </c>
      <c r="Z557" s="232">
        <f t="shared" si="303"/>
        <v>0</v>
      </c>
      <c r="AA557" s="232">
        <f t="shared" si="303"/>
        <v>0</v>
      </c>
      <c r="AB557" s="232">
        <f t="shared" si="303"/>
        <v>0</v>
      </c>
      <c r="AC557" s="232">
        <f t="shared" si="303"/>
        <v>0</v>
      </c>
      <c r="AD557" s="232">
        <f t="shared" si="303"/>
        <v>0</v>
      </c>
      <c r="AE557" s="232">
        <f t="shared" si="303"/>
        <v>0</v>
      </c>
      <c r="AF557" s="232">
        <f t="shared" si="303"/>
        <v>0</v>
      </c>
      <c r="AG557" s="232">
        <f t="shared" si="303"/>
        <v>0</v>
      </c>
      <c r="AH557" s="232">
        <f t="shared" si="303"/>
        <v>0</v>
      </c>
      <c r="AI557" s="232">
        <f t="shared" si="303"/>
        <v>0</v>
      </c>
      <c r="AJ557" s="232">
        <f t="shared" si="303"/>
        <v>0</v>
      </c>
      <c r="AK557" s="232">
        <f t="shared" si="303"/>
        <v>0</v>
      </c>
      <c r="AL557" s="232">
        <f t="shared" si="303"/>
        <v>0</v>
      </c>
      <c r="AM557" s="232">
        <f t="shared" si="303"/>
        <v>0</v>
      </c>
      <c r="AN557" s="232">
        <f t="shared" si="303"/>
        <v>0</v>
      </c>
      <c r="AO557" s="232">
        <f t="shared" si="303"/>
        <v>0</v>
      </c>
      <c r="AP557" s="232">
        <f t="shared" si="303"/>
        <v>0</v>
      </c>
    </row>
    <row r="558" spans="1:42" x14ac:dyDescent="0.2">
      <c r="A558" s="4" t="s">
        <v>34</v>
      </c>
      <c r="B558" s="231" t="e">
        <f t="shared" ref="B558:AO558" si="304">IF(B2&lt;=MIN(term_tenor,analysis_period),(dscr_reserve_months/12)*C540,0)</f>
        <v>#DIV/0!</v>
      </c>
      <c r="C558" s="231">
        <f t="shared" si="304"/>
        <v>0</v>
      </c>
      <c r="D558" s="231">
        <f t="shared" si="304"/>
        <v>0</v>
      </c>
      <c r="E558" s="231">
        <f t="shared" si="304"/>
        <v>0</v>
      </c>
      <c r="F558" s="231">
        <f t="shared" si="304"/>
        <v>0</v>
      </c>
      <c r="G558" s="231">
        <f t="shared" si="304"/>
        <v>0</v>
      </c>
      <c r="H558" s="231">
        <f t="shared" si="304"/>
        <v>0</v>
      </c>
      <c r="I558" s="231">
        <f t="shared" si="304"/>
        <v>0</v>
      </c>
      <c r="J558" s="231">
        <f t="shared" si="304"/>
        <v>0</v>
      </c>
      <c r="K558" s="231">
        <f t="shared" si="304"/>
        <v>0</v>
      </c>
      <c r="L558" s="231">
        <f t="shared" si="304"/>
        <v>0</v>
      </c>
      <c r="M558" s="231">
        <f t="shared" si="304"/>
        <v>0</v>
      </c>
      <c r="N558" s="231">
        <f t="shared" si="304"/>
        <v>0</v>
      </c>
      <c r="O558" s="231">
        <f t="shared" si="304"/>
        <v>0</v>
      </c>
      <c r="P558" s="231">
        <f t="shared" si="304"/>
        <v>0</v>
      </c>
      <c r="Q558" s="231">
        <f t="shared" si="304"/>
        <v>0</v>
      </c>
      <c r="R558" s="231">
        <f t="shared" si="304"/>
        <v>0</v>
      </c>
      <c r="S558" s="231">
        <f t="shared" si="304"/>
        <v>0</v>
      </c>
      <c r="T558" s="231">
        <f t="shared" si="304"/>
        <v>0</v>
      </c>
      <c r="U558" s="231">
        <f t="shared" si="304"/>
        <v>0</v>
      </c>
      <c r="V558" s="231">
        <f t="shared" si="304"/>
        <v>0</v>
      </c>
      <c r="W558" s="231">
        <f t="shared" si="304"/>
        <v>0</v>
      </c>
      <c r="X558" s="231">
        <f t="shared" si="304"/>
        <v>0</v>
      </c>
      <c r="Y558" s="231">
        <f t="shared" si="304"/>
        <v>0</v>
      </c>
      <c r="Z558" s="231">
        <f t="shared" si="304"/>
        <v>0</v>
      </c>
      <c r="AA558" s="231">
        <f t="shared" si="304"/>
        <v>0</v>
      </c>
      <c r="AB558" s="231">
        <f t="shared" si="304"/>
        <v>0</v>
      </c>
      <c r="AC558" s="231">
        <f t="shared" si="304"/>
        <v>0</v>
      </c>
      <c r="AD558" s="231">
        <f t="shared" si="304"/>
        <v>0</v>
      </c>
      <c r="AE558" s="231">
        <f t="shared" si="304"/>
        <v>0</v>
      </c>
      <c r="AF558" s="231">
        <f t="shared" si="304"/>
        <v>0</v>
      </c>
      <c r="AG558" s="231">
        <f t="shared" si="304"/>
        <v>0</v>
      </c>
      <c r="AH558" s="231">
        <f t="shared" si="304"/>
        <v>0</v>
      </c>
      <c r="AI558" s="231">
        <f t="shared" si="304"/>
        <v>0</v>
      </c>
      <c r="AJ558" s="231">
        <f t="shared" si="304"/>
        <v>0</v>
      </c>
      <c r="AK558" s="231">
        <f t="shared" si="304"/>
        <v>0</v>
      </c>
      <c r="AL558" s="231">
        <f t="shared" si="304"/>
        <v>0</v>
      </c>
      <c r="AM558" s="231">
        <f t="shared" si="304"/>
        <v>0</v>
      </c>
      <c r="AN558" s="231">
        <f t="shared" si="304"/>
        <v>0</v>
      </c>
      <c r="AO558" s="231">
        <f t="shared" si="304"/>
        <v>0</v>
      </c>
      <c r="AP558" s="231">
        <f>IF(AP2&lt;=MIN(term_tenor,analysis_period),(dscr_reserve_months/12)*AQ543,0)</f>
        <v>0</v>
      </c>
    </row>
    <row r="559" spans="1:42" x14ac:dyDescent="0.2">
      <c r="B559" s="21"/>
      <c r="C559" s="21"/>
      <c r="D559" s="21"/>
      <c r="E559" s="21"/>
      <c r="F559" s="21"/>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row>
    <row r="560" spans="1:42" x14ac:dyDescent="0.2">
      <c r="A560" s="26"/>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c r="AO560" s="21"/>
      <c r="AP560" s="21"/>
    </row>
    <row r="561" spans="1:42" x14ac:dyDescent="0.2">
      <c r="A561" s="4" t="s">
        <v>31</v>
      </c>
      <c r="B561" s="231">
        <v>0</v>
      </c>
      <c r="C561" s="231">
        <f>B564</f>
        <v>0</v>
      </c>
      <c r="D561" s="231">
        <f t="shared" ref="D561:AP561" si="305">C564</f>
        <v>0</v>
      </c>
      <c r="E561" s="231">
        <f t="shared" si="305"/>
        <v>0</v>
      </c>
      <c r="F561" s="231">
        <f t="shared" si="305"/>
        <v>0</v>
      </c>
      <c r="G561" s="231">
        <f t="shared" si="305"/>
        <v>0</v>
      </c>
      <c r="H561" s="231">
        <f t="shared" si="305"/>
        <v>0</v>
      </c>
      <c r="I561" s="231">
        <f t="shared" si="305"/>
        <v>0</v>
      </c>
      <c r="J561" s="231">
        <f t="shared" si="305"/>
        <v>0</v>
      </c>
      <c r="K561" s="231">
        <f t="shared" si="305"/>
        <v>0</v>
      </c>
      <c r="L561" s="231">
        <f t="shared" si="305"/>
        <v>0</v>
      </c>
      <c r="M561" s="231">
        <f t="shared" si="305"/>
        <v>0</v>
      </c>
      <c r="N561" s="231">
        <f t="shared" si="305"/>
        <v>0</v>
      </c>
      <c r="O561" s="231">
        <f t="shared" si="305"/>
        <v>0</v>
      </c>
      <c r="P561" s="231">
        <f t="shared" si="305"/>
        <v>0</v>
      </c>
      <c r="Q561" s="231">
        <f t="shared" si="305"/>
        <v>0</v>
      </c>
      <c r="R561" s="231">
        <f t="shared" si="305"/>
        <v>0</v>
      </c>
      <c r="S561" s="231">
        <f t="shared" si="305"/>
        <v>0</v>
      </c>
      <c r="T561" s="231">
        <f t="shared" si="305"/>
        <v>0</v>
      </c>
      <c r="U561" s="231">
        <f t="shared" si="305"/>
        <v>0</v>
      </c>
      <c r="V561" s="231">
        <f t="shared" si="305"/>
        <v>0</v>
      </c>
      <c r="W561" s="231">
        <f t="shared" si="305"/>
        <v>0</v>
      </c>
      <c r="X561" s="231">
        <f t="shared" si="305"/>
        <v>0</v>
      </c>
      <c r="Y561" s="231">
        <f t="shared" si="305"/>
        <v>0</v>
      </c>
      <c r="Z561" s="231">
        <f t="shared" si="305"/>
        <v>0</v>
      </c>
      <c r="AA561" s="231">
        <f t="shared" si="305"/>
        <v>0</v>
      </c>
      <c r="AB561" s="231">
        <f t="shared" si="305"/>
        <v>0</v>
      </c>
      <c r="AC561" s="231">
        <f t="shared" si="305"/>
        <v>0</v>
      </c>
      <c r="AD561" s="231">
        <f t="shared" si="305"/>
        <v>0</v>
      </c>
      <c r="AE561" s="231">
        <f t="shared" si="305"/>
        <v>0</v>
      </c>
      <c r="AF561" s="231">
        <f t="shared" si="305"/>
        <v>0</v>
      </c>
      <c r="AG561" s="231">
        <f t="shared" si="305"/>
        <v>0</v>
      </c>
      <c r="AH561" s="231">
        <f t="shared" si="305"/>
        <v>0</v>
      </c>
      <c r="AI561" s="231">
        <f t="shared" si="305"/>
        <v>0</v>
      </c>
      <c r="AJ561" s="231">
        <f t="shared" si="305"/>
        <v>0</v>
      </c>
      <c r="AK561" s="231">
        <f t="shared" si="305"/>
        <v>0</v>
      </c>
      <c r="AL561" s="231">
        <f t="shared" si="305"/>
        <v>0</v>
      </c>
      <c r="AM561" s="231">
        <f t="shared" si="305"/>
        <v>0</v>
      </c>
      <c r="AN561" s="231">
        <f t="shared" si="305"/>
        <v>0</v>
      </c>
      <c r="AO561" s="231">
        <f t="shared" si="305"/>
        <v>0</v>
      </c>
      <c r="AP561" s="231">
        <f t="shared" si="305"/>
        <v>0</v>
      </c>
    </row>
    <row r="562" spans="1:42" x14ac:dyDescent="0.2">
      <c r="A562" s="4" t="s">
        <v>32</v>
      </c>
      <c r="B562" s="231">
        <f t="shared" ref="B562:AP562" si="306">IF(B$2&lt;analysis_period,B564-B561,0)</f>
        <v>0</v>
      </c>
      <c r="C562" s="231">
        <f t="shared" si="306"/>
        <v>0</v>
      </c>
      <c r="D562" s="231">
        <f t="shared" si="306"/>
        <v>0</v>
      </c>
      <c r="E562" s="231">
        <f t="shared" si="306"/>
        <v>0</v>
      </c>
      <c r="F562" s="231">
        <f t="shared" si="306"/>
        <v>0</v>
      </c>
      <c r="G562" s="231">
        <f t="shared" si="306"/>
        <v>0</v>
      </c>
      <c r="H562" s="231">
        <f t="shared" si="306"/>
        <v>0</v>
      </c>
      <c r="I562" s="231">
        <f t="shared" si="306"/>
        <v>0</v>
      </c>
      <c r="J562" s="231">
        <f t="shared" si="306"/>
        <v>0</v>
      </c>
      <c r="K562" s="231">
        <f t="shared" si="306"/>
        <v>0</v>
      </c>
      <c r="L562" s="231">
        <f t="shared" si="306"/>
        <v>0</v>
      </c>
      <c r="M562" s="231">
        <f t="shared" si="306"/>
        <v>0</v>
      </c>
      <c r="N562" s="231">
        <f t="shared" si="306"/>
        <v>0</v>
      </c>
      <c r="O562" s="231">
        <f t="shared" si="306"/>
        <v>0</v>
      </c>
      <c r="P562" s="231">
        <f t="shared" si="306"/>
        <v>0</v>
      </c>
      <c r="Q562" s="231">
        <f t="shared" si="306"/>
        <v>0</v>
      </c>
      <c r="R562" s="231">
        <f t="shared" si="306"/>
        <v>0</v>
      </c>
      <c r="S562" s="231">
        <f t="shared" si="306"/>
        <v>0</v>
      </c>
      <c r="T562" s="231">
        <f t="shared" si="306"/>
        <v>0</v>
      </c>
      <c r="U562" s="231">
        <f t="shared" si="306"/>
        <v>0</v>
      </c>
      <c r="V562" s="231">
        <f t="shared" si="306"/>
        <v>0</v>
      </c>
      <c r="W562" s="231">
        <f t="shared" si="306"/>
        <v>0</v>
      </c>
      <c r="X562" s="231">
        <f t="shared" si="306"/>
        <v>0</v>
      </c>
      <c r="Y562" s="231">
        <f t="shared" si="306"/>
        <v>0</v>
      </c>
      <c r="Z562" s="231">
        <f t="shared" si="306"/>
        <v>0</v>
      </c>
      <c r="AA562" s="231">
        <f t="shared" si="306"/>
        <v>0</v>
      </c>
      <c r="AB562" s="231">
        <f t="shared" si="306"/>
        <v>0</v>
      </c>
      <c r="AC562" s="231">
        <f t="shared" si="306"/>
        <v>0</v>
      </c>
      <c r="AD562" s="231">
        <f t="shared" si="306"/>
        <v>0</v>
      </c>
      <c r="AE562" s="231">
        <f t="shared" si="306"/>
        <v>0</v>
      </c>
      <c r="AF562" s="231">
        <f t="shared" si="306"/>
        <v>0</v>
      </c>
      <c r="AG562" s="231">
        <f t="shared" si="306"/>
        <v>0</v>
      </c>
      <c r="AH562" s="231">
        <f t="shared" si="306"/>
        <v>0</v>
      </c>
      <c r="AI562" s="231">
        <f t="shared" si="306"/>
        <v>0</v>
      </c>
      <c r="AJ562" s="231">
        <f t="shared" si="306"/>
        <v>0</v>
      </c>
      <c r="AK562" s="231">
        <f t="shared" si="306"/>
        <v>0</v>
      </c>
      <c r="AL562" s="231">
        <f t="shared" si="306"/>
        <v>0</v>
      </c>
      <c r="AM562" s="231">
        <f t="shared" si="306"/>
        <v>0</v>
      </c>
      <c r="AN562" s="231">
        <f t="shared" si="306"/>
        <v>0</v>
      </c>
      <c r="AO562" s="231">
        <f t="shared" si="306"/>
        <v>0</v>
      </c>
      <c r="AP562" s="231">
        <f t="shared" si="306"/>
        <v>0</v>
      </c>
    </row>
    <row r="563" spans="1:42" x14ac:dyDescent="0.2">
      <c r="A563" s="4" t="s">
        <v>38</v>
      </c>
      <c r="B563" s="232">
        <v>0</v>
      </c>
      <c r="C563" s="232">
        <f t="shared" ref="C563:AP563" si="307">IF(C$2=analysis_period,-C561,0)</f>
        <v>0</v>
      </c>
      <c r="D563" s="232">
        <f t="shared" si="307"/>
        <v>0</v>
      </c>
      <c r="E563" s="232">
        <f t="shared" si="307"/>
        <v>0</v>
      </c>
      <c r="F563" s="232">
        <f t="shared" si="307"/>
        <v>0</v>
      </c>
      <c r="G563" s="232">
        <f t="shared" si="307"/>
        <v>0</v>
      </c>
      <c r="H563" s="232">
        <f t="shared" si="307"/>
        <v>0</v>
      </c>
      <c r="I563" s="232">
        <f t="shared" si="307"/>
        <v>0</v>
      </c>
      <c r="J563" s="232">
        <f t="shared" si="307"/>
        <v>0</v>
      </c>
      <c r="K563" s="232">
        <f t="shared" si="307"/>
        <v>0</v>
      </c>
      <c r="L563" s="232">
        <f t="shared" si="307"/>
        <v>0</v>
      </c>
      <c r="M563" s="232">
        <f t="shared" si="307"/>
        <v>0</v>
      </c>
      <c r="N563" s="232">
        <f t="shared" si="307"/>
        <v>0</v>
      </c>
      <c r="O563" s="232">
        <f t="shared" si="307"/>
        <v>0</v>
      </c>
      <c r="P563" s="232">
        <f t="shared" si="307"/>
        <v>0</v>
      </c>
      <c r="Q563" s="232">
        <f t="shared" si="307"/>
        <v>0</v>
      </c>
      <c r="R563" s="232">
        <f t="shared" si="307"/>
        <v>0</v>
      </c>
      <c r="S563" s="232">
        <f t="shared" si="307"/>
        <v>0</v>
      </c>
      <c r="T563" s="232">
        <f t="shared" si="307"/>
        <v>0</v>
      </c>
      <c r="U563" s="232">
        <f t="shared" si="307"/>
        <v>0</v>
      </c>
      <c r="V563" s="232">
        <f t="shared" si="307"/>
        <v>0</v>
      </c>
      <c r="W563" s="232">
        <f t="shared" si="307"/>
        <v>0</v>
      </c>
      <c r="X563" s="232">
        <f t="shared" si="307"/>
        <v>0</v>
      </c>
      <c r="Y563" s="232">
        <f t="shared" si="307"/>
        <v>0</v>
      </c>
      <c r="Z563" s="232">
        <f t="shared" si="307"/>
        <v>0</v>
      </c>
      <c r="AA563" s="232">
        <f t="shared" si="307"/>
        <v>0</v>
      </c>
      <c r="AB563" s="232">
        <f t="shared" si="307"/>
        <v>0</v>
      </c>
      <c r="AC563" s="232">
        <f t="shared" si="307"/>
        <v>0</v>
      </c>
      <c r="AD563" s="232">
        <f t="shared" si="307"/>
        <v>0</v>
      </c>
      <c r="AE563" s="232">
        <f t="shared" si="307"/>
        <v>0</v>
      </c>
      <c r="AF563" s="232">
        <f t="shared" si="307"/>
        <v>0</v>
      </c>
      <c r="AG563" s="232">
        <f t="shared" si="307"/>
        <v>0</v>
      </c>
      <c r="AH563" s="232">
        <f t="shared" si="307"/>
        <v>0</v>
      </c>
      <c r="AI563" s="232">
        <f t="shared" si="307"/>
        <v>0</v>
      </c>
      <c r="AJ563" s="232">
        <f t="shared" si="307"/>
        <v>0</v>
      </c>
      <c r="AK563" s="232">
        <f t="shared" si="307"/>
        <v>0</v>
      </c>
      <c r="AL563" s="232">
        <f t="shared" si="307"/>
        <v>0</v>
      </c>
      <c r="AM563" s="232">
        <f t="shared" si="307"/>
        <v>0</v>
      </c>
      <c r="AN563" s="232">
        <f t="shared" si="307"/>
        <v>0</v>
      </c>
      <c r="AO563" s="232">
        <f t="shared" si="307"/>
        <v>0</v>
      </c>
      <c r="AP563" s="232">
        <f t="shared" si="307"/>
        <v>0</v>
      </c>
    </row>
    <row r="564" spans="1:42" s="17" customFormat="1" x14ac:dyDescent="0.2">
      <c r="A564" s="17" t="s">
        <v>34</v>
      </c>
      <c r="B564" s="225">
        <f t="shared" ref="B564:AP564" si="308">C$41*(months_working_reserve/12)</f>
        <v>0</v>
      </c>
      <c r="C564" s="225">
        <f t="shared" si="308"/>
        <v>0</v>
      </c>
      <c r="D564" s="225">
        <f t="shared" si="308"/>
        <v>0</v>
      </c>
      <c r="E564" s="225">
        <f t="shared" si="308"/>
        <v>0</v>
      </c>
      <c r="F564" s="225">
        <f t="shared" si="308"/>
        <v>0</v>
      </c>
      <c r="G564" s="225">
        <f t="shared" si="308"/>
        <v>0</v>
      </c>
      <c r="H564" s="225">
        <f t="shared" si="308"/>
        <v>0</v>
      </c>
      <c r="I564" s="225">
        <f t="shared" si="308"/>
        <v>0</v>
      </c>
      <c r="J564" s="225">
        <f t="shared" si="308"/>
        <v>0</v>
      </c>
      <c r="K564" s="225">
        <f t="shared" si="308"/>
        <v>0</v>
      </c>
      <c r="L564" s="225">
        <f t="shared" si="308"/>
        <v>0</v>
      </c>
      <c r="M564" s="225">
        <f t="shared" si="308"/>
        <v>0</v>
      </c>
      <c r="N564" s="225">
        <f t="shared" si="308"/>
        <v>0</v>
      </c>
      <c r="O564" s="225">
        <f t="shared" si="308"/>
        <v>0</v>
      </c>
      <c r="P564" s="225">
        <f t="shared" si="308"/>
        <v>0</v>
      </c>
      <c r="Q564" s="225">
        <f t="shared" si="308"/>
        <v>0</v>
      </c>
      <c r="R564" s="225">
        <f t="shared" si="308"/>
        <v>0</v>
      </c>
      <c r="S564" s="225">
        <f t="shared" si="308"/>
        <v>0</v>
      </c>
      <c r="T564" s="225">
        <f t="shared" si="308"/>
        <v>0</v>
      </c>
      <c r="U564" s="225">
        <f t="shared" si="308"/>
        <v>0</v>
      </c>
      <c r="V564" s="225">
        <f t="shared" si="308"/>
        <v>0</v>
      </c>
      <c r="W564" s="225">
        <f t="shared" si="308"/>
        <v>0</v>
      </c>
      <c r="X564" s="225">
        <f t="shared" si="308"/>
        <v>0</v>
      </c>
      <c r="Y564" s="225">
        <f t="shared" si="308"/>
        <v>0</v>
      </c>
      <c r="Z564" s="225">
        <f t="shared" si="308"/>
        <v>0</v>
      </c>
      <c r="AA564" s="225">
        <f t="shared" si="308"/>
        <v>0</v>
      </c>
      <c r="AB564" s="225">
        <f t="shared" si="308"/>
        <v>0</v>
      </c>
      <c r="AC564" s="225">
        <f t="shared" si="308"/>
        <v>0</v>
      </c>
      <c r="AD564" s="225">
        <f t="shared" si="308"/>
        <v>0</v>
      </c>
      <c r="AE564" s="225">
        <f t="shared" si="308"/>
        <v>0</v>
      </c>
      <c r="AF564" s="225">
        <f t="shared" si="308"/>
        <v>0</v>
      </c>
      <c r="AG564" s="225">
        <f t="shared" si="308"/>
        <v>0</v>
      </c>
      <c r="AH564" s="225">
        <f t="shared" si="308"/>
        <v>0</v>
      </c>
      <c r="AI564" s="225">
        <f t="shared" si="308"/>
        <v>0</v>
      </c>
      <c r="AJ564" s="225">
        <f t="shared" si="308"/>
        <v>0</v>
      </c>
      <c r="AK564" s="225">
        <f t="shared" si="308"/>
        <v>0</v>
      </c>
      <c r="AL564" s="225">
        <f t="shared" si="308"/>
        <v>0</v>
      </c>
      <c r="AM564" s="225">
        <f t="shared" si="308"/>
        <v>0</v>
      </c>
      <c r="AN564" s="225">
        <f t="shared" si="308"/>
        <v>0</v>
      </c>
      <c r="AO564" s="225">
        <f t="shared" si="308"/>
        <v>0</v>
      </c>
      <c r="AP564" s="225">
        <f t="shared" si="308"/>
        <v>0</v>
      </c>
    </row>
    <row r="565" spans="1:42" x14ac:dyDescent="0.2">
      <c r="B565" s="21"/>
      <c r="C565" s="21"/>
      <c r="D565" s="21"/>
      <c r="E565" s="21"/>
      <c r="F565" s="21"/>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row>
    <row r="566" spans="1:42" x14ac:dyDescent="0.2">
      <c r="A566" s="26" t="s">
        <v>127</v>
      </c>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c r="AO566" s="21"/>
      <c r="AP566" s="21"/>
    </row>
    <row r="567" spans="1:42" x14ac:dyDescent="0.2">
      <c r="A567" s="4" t="s">
        <v>31</v>
      </c>
      <c r="B567" s="231">
        <v>0</v>
      </c>
      <c r="C567" s="231">
        <f>B570</f>
        <v>0</v>
      </c>
      <c r="D567" s="231">
        <f t="shared" ref="D567:AP567" si="309">C570</f>
        <v>0</v>
      </c>
      <c r="E567" s="231">
        <f t="shared" si="309"/>
        <v>0</v>
      </c>
      <c r="F567" s="231">
        <f t="shared" si="309"/>
        <v>0</v>
      </c>
      <c r="G567" s="231">
        <f t="shared" si="309"/>
        <v>0</v>
      </c>
      <c r="H567" s="231">
        <f t="shared" si="309"/>
        <v>0</v>
      </c>
      <c r="I567" s="231">
        <f t="shared" si="309"/>
        <v>0</v>
      </c>
      <c r="J567" s="231">
        <f t="shared" si="309"/>
        <v>0</v>
      </c>
      <c r="K567" s="231">
        <f t="shared" si="309"/>
        <v>0</v>
      </c>
      <c r="L567" s="231">
        <f t="shared" si="309"/>
        <v>0</v>
      </c>
      <c r="M567" s="231">
        <f t="shared" si="309"/>
        <v>0</v>
      </c>
      <c r="N567" s="231">
        <f t="shared" si="309"/>
        <v>0</v>
      </c>
      <c r="O567" s="231">
        <f t="shared" si="309"/>
        <v>0</v>
      </c>
      <c r="P567" s="231">
        <f t="shared" si="309"/>
        <v>0</v>
      </c>
      <c r="Q567" s="231">
        <f t="shared" si="309"/>
        <v>0</v>
      </c>
      <c r="R567" s="231">
        <f t="shared" si="309"/>
        <v>0</v>
      </c>
      <c r="S567" s="231">
        <f t="shared" si="309"/>
        <v>0</v>
      </c>
      <c r="T567" s="231">
        <f t="shared" si="309"/>
        <v>0</v>
      </c>
      <c r="U567" s="231">
        <f t="shared" si="309"/>
        <v>0</v>
      </c>
      <c r="V567" s="231">
        <f t="shared" si="309"/>
        <v>0</v>
      </c>
      <c r="W567" s="231">
        <f t="shared" si="309"/>
        <v>0</v>
      </c>
      <c r="X567" s="231">
        <f t="shared" si="309"/>
        <v>0</v>
      </c>
      <c r="Y567" s="231">
        <f t="shared" si="309"/>
        <v>0</v>
      </c>
      <c r="Z567" s="231">
        <f t="shared" si="309"/>
        <v>0</v>
      </c>
      <c r="AA567" s="231">
        <f t="shared" si="309"/>
        <v>0</v>
      </c>
      <c r="AB567" s="231">
        <f t="shared" si="309"/>
        <v>0</v>
      </c>
      <c r="AC567" s="231">
        <f t="shared" si="309"/>
        <v>0</v>
      </c>
      <c r="AD567" s="231">
        <f t="shared" si="309"/>
        <v>0</v>
      </c>
      <c r="AE567" s="231">
        <f t="shared" si="309"/>
        <v>0</v>
      </c>
      <c r="AF567" s="231">
        <f t="shared" si="309"/>
        <v>0</v>
      </c>
      <c r="AG567" s="231">
        <f t="shared" si="309"/>
        <v>0</v>
      </c>
      <c r="AH567" s="231">
        <f t="shared" si="309"/>
        <v>0</v>
      </c>
      <c r="AI567" s="231">
        <f t="shared" si="309"/>
        <v>0</v>
      </c>
      <c r="AJ567" s="231">
        <f t="shared" si="309"/>
        <v>0</v>
      </c>
      <c r="AK567" s="231">
        <f t="shared" si="309"/>
        <v>0</v>
      </c>
      <c r="AL567" s="231">
        <f t="shared" si="309"/>
        <v>0</v>
      </c>
      <c r="AM567" s="231">
        <f t="shared" si="309"/>
        <v>0</v>
      </c>
      <c r="AN567" s="231">
        <f t="shared" si="309"/>
        <v>0</v>
      </c>
      <c r="AO567" s="231">
        <f t="shared" si="309"/>
        <v>0</v>
      </c>
      <c r="AP567" s="231">
        <f t="shared" si="309"/>
        <v>0</v>
      </c>
    </row>
    <row r="568" spans="1:42" x14ac:dyDescent="0.2">
      <c r="A568" s="4" t="s">
        <v>94</v>
      </c>
      <c r="B568" s="231">
        <v>0</v>
      </c>
      <c r="C568" s="231">
        <f>C596</f>
        <v>0</v>
      </c>
      <c r="D568" s="231">
        <f t="shared" ref="D568:AP568" si="310">D596</f>
        <v>0</v>
      </c>
      <c r="E568" s="231">
        <f t="shared" si="310"/>
        <v>0</v>
      </c>
      <c r="F568" s="231">
        <f t="shared" si="310"/>
        <v>0</v>
      </c>
      <c r="G568" s="231">
        <f t="shared" si="310"/>
        <v>0</v>
      </c>
      <c r="H568" s="231">
        <f t="shared" si="310"/>
        <v>0</v>
      </c>
      <c r="I568" s="231">
        <f t="shared" si="310"/>
        <v>0</v>
      </c>
      <c r="J568" s="231">
        <f t="shared" si="310"/>
        <v>0</v>
      </c>
      <c r="K568" s="231">
        <f t="shared" si="310"/>
        <v>0</v>
      </c>
      <c r="L568" s="231">
        <f t="shared" si="310"/>
        <v>0</v>
      </c>
      <c r="M568" s="231">
        <f t="shared" si="310"/>
        <v>0</v>
      </c>
      <c r="N568" s="231">
        <f t="shared" si="310"/>
        <v>0</v>
      </c>
      <c r="O568" s="231">
        <f t="shared" si="310"/>
        <v>0</v>
      </c>
      <c r="P568" s="231">
        <f t="shared" si="310"/>
        <v>0</v>
      </c>
      <c r="Q568" s="231">
        <f t="shared" si="310"/>
        <v>0</v>
      </c>
      <c r="R568" s="231">
        <f t="shared" si="310"/>
        <v>0</v>
      </c>
      <c r="S568" s="231">
        <f t="shared" si="310"/>
        <v>0</v>
      </c>
      <c r="T568" s="231">
        <f t="shared" si="310"/>
        <v>0</v>
      </c>
      <c r="U568" s="231">
        <f t="shared" si="310"/>
        <v>0</v>
      </c>
      <c r="V568" s="231">
        <f t="shared" si="310"/>
        <v>0</v>
      </c>
      <c r="W568" s="231">
        <f t="shared" si="310"/>
        <v>0</v>
      </c>
      <c r="X568" s="231">
        <f t="shared" si="310"/>
        <v>0</v>
      </c>
      <c r="Y568" s="231">
        <f t="shared" si="310"/>
        <v>0</v>
      </c>
      <c r="Z568" s="231">
        <f t="shared" si="310"/>
        <v>0</v>
      </c>
      <c r="AA568" s="231">
        <f t="shared" si="310"/>
        <v>0</v>
      </c>
      <c r="AB568" s="231">
        <f t="shared" si="310"/>
        <v>0</v>
      </c>
      <c r="AC568" s="231">
        <f t="shared" si="310"/>
        <v>0</v>
      </c>
      <c r="AD568" s="231">
        <f t="shared" si="310"/>
        <v>0</v>
      </c>
      <c r="AE568" s="231">
        <f t="shared" si="310"/>
        <v>0</v>
      </c>
      <c r="AF568" s="231">
        <f t="shared" si="310"/>
        <v>0</v>
      </c>
      <c r="AG568" s="231">
        <f t="shared" si="310"/>
        <v>0</v>
      </c>
      <c r="AH568" s="231">
        <f t="shared" si="310"/>
        <v>0</v>
      </c>
      <c r="AI568" s="231">
        <f t="shared" si="310"/>
        <v>0</v>
      </c>
      <c r="AJ568" s="231">
        <f t="shared" si="310"/>
        <v>0</v>
      </c>
      <c r="AK568" s="231">
        <f t="shared" si="310"/>
        <v>0</v>
      </c>
      <c r="AL568" s="231">
        <f t="shared" si="310"/>
        <v>0</v>
      </c>
      <c r="AM568" s="231">
        <f t="shared" si="310"/>
        <v>0</v>
      </c>
      <c r="AN568" s="231">
        <f t="shared" si="310"/>
        <v>0</v>
      </c>
      <c r="AO568" s="231">
        <f t="shared" si="310"/>
        <v>0</v>
      </c>
      <c r="AP568" s="231">
        <f t="shared" si="310"/>
        <v>0</v>
      </c>
    </row>
    <row r="569" spans="1:42" x14ac:dyDescent="0.2">
      <c r="A569" s="4" t="s">
        <v>38</v>
      </c>
      <c r="B569" s="232">
        <v>0</v>
      </c>
      <c r="C569" s="232">
        <f>-C584</f>
        <v>0</v>
      </c>
      <c r="D569" s="232">
        <f t="shared" ref="D569:AP569" si="311">-D584</f>
        <v>0</v>
      </c>
      <c r="E569" s="232">
        <f t="shared" si="311"/>
        <v>0</v>
      </c>
      <c r="F569" s="232">
        <f t="shared" si="311"/>
        <v>0</v>
      </c>
      <c r="G569" s="232">
        <f t="shared" si="311"/>
        <v>0</v>
      </c>
      <c r="H569" s="232">
        <f t="shared" si="311"/>
        <v>0</v>
      </c>
      <c r="I569" s="232">
        <f t="shared" si="311"/>
        <v>0</v>
      </c>
      <c r="J569" s="232">
        <f t="shared" si="311"/>
        <v>0</v>
      </c>
      <c r="K569" s="232">
        <f t="shared" si="311"/>
        <v>0</v>
      </c>
      <c r="L569" s="232">
        <f t="shared" si="311"/>
        <v>0</v>
      </c>
      <c r="M569" s="232">
        <f t="shared" si="311"/>
        <v>0</v>
      </c>
      <c r="N569" s="232">
        <f t="shared" si="311"/>
        <v>0</v>
      </c>
      <c r="O569" s="232">
        <f t="shared" si="311"/>
        <v>0</v>
      </c>
      <c r="P569" s="232">
        <f t="shared" si="311"/>
        <v>0</v>
      </c>
      <c r="Q569" s="232">
        <f t="shared" si="311"/>
        <v>0</v>
      </c>
      <c r="R569" s="232">
        <f t="shared" si="311"/>
        <v>0</v>
      </c>
      <c r="S569" s="232">
        <f t="shared" si="311"/>
        <v>0</v>
      </c>
      <c r="T569" s="232">
        <f t="shared" si="311"/>
        <v>0</v>
      </c>
      <c r="U569" s="232">
        <f t="shared" si="311"/>
        <v>0</v>
      </c>
      <c r="V569" s="232">
        <f t="shared" si="311"/>
        <v>0</v>
      </c>
      <c r="W569" s="232">
        <f t="shared" si="311"/>
        <v>0</v>
      </c>
      <c r="X569" s="232">
        <f t="shared" si="311"/>
        <v>0</v>
      </c>
      <c r="Y569" s="232">
        <f t="shared" si="311"/>
        <v>0</v>
      </c>
      <c r="Z569" s="232">
        <f t="shared" si="311"/>
        <v>0</v>
      </c>
      <c r="AA569" s="232">
        <f t="shared" si="311"/>
        <v>0</v>
      </c>
      <c r="AB569" s="232">
        <f t="shared" si="311"/>
        <v>0</v>
      </c>
      <c r="AC569" s="232">
        <f t="shared" si="311"/>
        <v>0</v>
      </c>
      <c r="AD569" s="232">
        <f t="shared" si="311"/>
        <v>0</v>
      </c>
      <c r="AE569" s="232">
        <f t="shared" si="311"/>
        <v>0</v>
      </c>
      <c r="AF569" s="232">
        <f t="shared" si="311"/>
        <v>0</v>
      </c>
      <c r="AG569" s="232">
        <f t="shared" si="311"/>
        <v>0</v>
      </c>
      <c r="AH569" s="232">
        <f t="shared" si="311"/>
        <v>0</v>
      </c>
      <c r="AI569" s="232">
        <f t="shared" si="311"/>
        <v>0</v>
      </c>
      <c r="AJ569" s="232">
        <f t="shared" si="311"/>
        <v>0</v>
      </c>
      <c r="AK569" s="232">
        <f t="shared" si="311"/>
        <v>0</v>
      </c>
      <c r="AL569" s="232">
        <f t="shared" si="311"/>
        <v>0</v>
      </c>
      <c r="AM569" s="232">
        <f t="shared" si="311"/>
        <v>0</v>
      </c>
      <c r="AN569" s="232">
        <f t="shared" si="311"/>
        <v>0</v>
      </c>
      <c r="AO569" s="232">
        <f t="shared" si="311"/>
        <v>0</v>
      </c>
      <c r="AP569" s="232">
        <f t="shared" si="311"/>
        <v>0</v>
      </c>
    </row>
    <row r="570" spans="1:42" x14ac:dyDescent="0.2">
      <c r="A570" s="4" t="s">
        <v>34</v>
      </c>
      <c r="B570" s="231">
        <f>SUM(B567:B569)</f>
        <v>0</v>
      </c>
      <c r="C570" s="231">
        <f>SUM(C567:C569)</f>
        <v>0</v>
      </c>
      <c r="D570" s="231">
        <f t="shared" ref="D570:AP570" si="312">SUM(D567:D569)</f>
        <v>0</v>
      </c>
      <c r="E570" s="231">
        <f t="shared" si="312"/>
        <v>0</v>
      </c>
      <c r="F570" s="231">
        <f t="shared" si="312"/>
        <v>0</v>
      </c>
      <c r="G570" s="231">
        <f t="shared" si="312"/>
        <v>0</v>
      </c>
      <c r="H570" s="231">
        <f t="shared" si="312"/>
        <v>0</v>
      </c>
      <c r="I570" s="231">
        <f t="shared" si="312"/>
        <v>0</v>
      </c>
      <c r="J570" s="231">
        <f t="shared" si="312"/>
        <v>0</v>
      </c>
      <c r="K570" s="231">
        <f t="shared" si="312"/>
        <v>0</v>
      </c>
      <c r="L570" s="231">
        <f t="shared" si="312"/>
        <v>0</v>
      </c>
      <c r="M570" s="231">
        <f t="shared" si="312"/>
        <v>0</v>
      </c>
      <c r="N570" s="231">
        <f t="shared" si="312"/>
        <v>0</v>
      </c>
      <c r="O570" s="231">
        <f t="shared" si="312"/>
        <v>0</v>
      </c>
      <c r="P570" s="231">
        <f t="shared" si="312"/>
        <v>0</v>
      </c>
      <c r="Q570" s="231">
        <f t="shared" si="312"/>
        <v>0</v>
      </c>
      <c r="R570" s="231">
        <f t="shared" si="312"/>
        <v>0</v>
      </c>
      <c r="S570" s="231">
        <f t="shared" si="312"/>
        <v>0</v>
      </c>
      <c r="T570" s="231">
        <f t="shared" si="312"/>
        <v>0</v>
      </c>
      <c r="U570" s="231">
        <f t="shared" si="312"/>
        <v>0</v>
      </c>
      <c r="V570" s="231">
        <f t="shared" si="312"/>
        <v>0</v>
      </c>
      <c r="W570" s="231">
        <f t="shared" si="312"/>
        <v>0</v>
      </c>
      <c r="X570" s="231">
        <f t="shared" si="312"/>
        <v>0</v>
      </c>
      <c r="Y570" s="231">
        <f t="shared" si="312"/>
        <v>0</v>
      </c>
      <c r="Z570" s="231">
        <f t="shared" si="312"/>
        <v>0</v>
      </c>
      <c r="AA570" s="231">
        <f t="shared" si="312"/>
        <v>0</v>
      </c>
      <c r="AB570" s="231">
        <f t="shared" si="312"/>
        <v>0</v>
      </c>
      <c r="AC570" s="231">
        <f t="shared" si="312"/>
        <v>0</v>
      </c>
      <c r="AD570" s="231">
        <f t="shared" si="312"/>
        <v>0</v>
      </c>
      <c r="AE570" s="231">
        <f t="shared" si="312"/>
        <v>0</v>
      </c>
      <c r="AF570" s="231">
        <f t="shared" si="312"/>
        <v>0</v>
      </c>
      <c r="AG570" s="231">
        <f t="shared" si="312"/>
        <v>0</v>
      </c>
      <c r="AH570" s="231">
        <f t="shared" si="312"/>
        <v>0</v>
      </c>
      <c r="AI570" s="231">
        <f t="shared" si="312"/>
        <v>0</v>
      </c>
      <c r="AJ570" s="231">
        <f t="shared" si="312"/>
        <v>0</v>
      </c>
      <c r="AK570" s="231">
        <f t="shared" si="312"/>
        <v>0</v>
      </c>
      <c r="AL570" s="231">
        <f t="shared" si="312"/>
        <v>0</v>
      </c>
      <c r="AM570" s="231">
        <f t="shared" si="312"/>
        <v>0</v>
      </c>
      <c r="AN570" s="231">
        <f t="shared" si="312"/>
        <v>0</v>
      </c>
      <c r="AO570" s="231">
        <f t="shared" si="312"/>
        <v>0</v>
      </c>
      <c r="AP570" s="231">
        <f t="shared" si="312"/>
        <v>0</v>
      </c>
    </row>
    <row r="571" spans="1:42" x14ac:dyDescent="0.2">
      <c r="B571" s="21"/>
      <c r="C571" s="21"/>
      <c r="D571" s="21"/>
      <c r="E571" s="21"/>
      <c r="F571" s="21"/>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row>
    <row r="572" spans="1:42" x14ac:dyDescent="0.2">
      <c r="A572" s="4" t="s">
        <v>92</v>
      </c>
      <c r="B572" s="21"/>
      <c r="C572" s="21"/>
      <c r="D572" s="21"/>
      <c r="E572" s="21"/>
      <c r="F572" s="21"/>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row>
    <row r="573" spans="1:42" x14ac:dyDescent="0.2">
      <c r="A573" s="4" t="s">
        <v>93</v>
      </c>
      <c r="B573" s="21"/>
      <c r="C573" s="21"/>
      <c r="D573" s="21"/>
      <c r="E573" s="21"/>
      <c r="F573" s="21"/>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row>
    <row r="574" spans="1:42" x14ac:dyDescent="0.2">
      <c r="A574" s="4">
        <v>1</v>
      </c>
      <c r="B574" s="247">
        <f t="shared" ref="B574:B583" si="313">SUM(C574:AP574)</f>
        <v>0</v>
      </c>
      <c r="C574" s="227">
        <f t="shared" ref="C574:AP574" si="314">IF(C$2&gt;analysis_period,0,IF(C$2=equip1_reserve_freq*$A574,equip1_reserve_cost*system_capacity*1000*(1+inflation_rate/100)^B$2,0))</f>
        <v>0</v>
      </c>
      <c r="D574" s="227">
        <f t="shared" si="314"/>
        <v>0</v>
      </c>
      <c r="E574" s="227">
        <f t="shared" si="314"/>
        <v>0</v>
      </c>
      <c r="F574" s="227">
        <f t="shared" si="314"/>
        <v>0</v>
      </c>
      <c r="G574" s="227">
        <f t="shared" si="314"/>
        <v>0</v>
      </c>
      <c r="H574" s="227">
        <f t="shared" si="314"/>
        <v>0</v>
      </c>
      <c r="I574" s="227">
        <f t="shared" si="314"/>
        <v>0</v>
      </c>
      <c r="J574" s="227">
        <f t="shared" si="314"/>
        <v>0</v>
      </c>
      <c r="K574" s="227">
        <f t="shared" si="314"/>
        <v>0</v>
      </c>
      <c r="L574" s="227">
        <f t="shared" si="314"/>
        <v>0</v>
      </c>
      <c r="M574" s="227">
        <f t="shared" si="314"/>
        <v>0</v>
      </c>
      <c r="N574" s="227">
        <f t="shared" si="314"/>
        <v>0</v>
      </c>
      <c r="O574" s="227">
        <f t="shared" si="314"/>
        <v>0</v>
      </c>
      <c r="P574" s="227">
        <f t="shared" si="314"/>
        <v>0</v>
      </c>
      <c r="Q574" s="227">
        <f t="shared" si="314"/>
        <v>0</v>
      </c>
      <c r="R574" s="227">
        <f t="shared" si="314"/>
        <v>0</v>
      </c>
      <c r="S574" s="227">
        <f t="shared" si="314"/>
        <v>0</v>
      </c>
      <c r="T574" s="227">
        <f t="shared" si="314"/>
        <v>0</v>
      </c>
      <c r="U574" s="227">
        <f t="shared" si="314"/>
        <v>0</v>
      </c>
      <c r="V574" s="227">
        <f t="shared" si="314"/>
        <v>0</v>
      </c>
      <c r="W574" s="227">
        <f t="shared" si="314"/>
        <v>0</v>
      </c>
      <c r="X574" s="227">
        <f t="shared" si="314"/>
        <v>0</v>
      </c>
      <c r="Y574" s="227">
        <f t="shared" si="314"/>
        <v>0</v>
      </c>
      <c r="Z574" s="227">
        <f t="shared" si="314"/>
        <v>0</v>
      </c>
      <c r="AA574" s="227">
        <f t="shared" si="314"/>
        <v>0</v>
      </c>
      <c r="AB574" s="227">
        <f t="shared" si="314"/>
        <v>0</v>
      </c>
      <c r="AC574" s="227">
        <f t="shared" si="314"/>
        <v>0</v>
      </c>
      <c r="AD574" s="227">
        <f t="shared" si="314"/>
        <v>0</v>
      </c>
      <c r="AE574" s="227">
        <f t="shared" si="314"/>
        <v>0</v>
      </c>
      <c r="AF574" s="227">
        <f t="shared" si="314"/>
        <v>0</v>
      </c>
      <c r="AG574" s="227">
        <f t="shared" si="314"/>
        <v>0</v>
      </c>
      <c r="AH574" s="227">
        <f t="shared" si="314"/>
        <v>0</v>
      </c>
      <c r="AI574" s="227">
        <f t="shared" si="314"/>
        <v>0</v>
      </c>
      <c r="AJ574" s="227">
        <f t="shared" si="314"/>
        <v>0</v>
      </c>
      <c r="AK574" s="227">
        <f t="shared" si="314"/>
        <v>0</v>
      </c>
      <c r="AL574" s="227">
        <f t="shared" si="314"/>
        <v>0</v>
      </c>
      <c r="AM574" s="227">
        <f t="shared" si="314"/>
        <v>0</v>
      </c>
      <c r="AN574" s="227">
        <f t="shared" si="314"/>
        <v>0</v>
      </c>
      <c r="AO574" s="227">
        <f t="shared" si="314"/>
        <v>0</v>
      </c>
      <c r="AP574" s="227">
        <f t="shared" si="314"/>
        <v>0</v>
      </c>
    </row>
    <row r="575" spans="1:42" x14ac:dyDescent="0.2">
      <c r="A575" s="4">
        <f>A574+1</f>
        <v>2</v>
      </c>
      <c r="B575" s="247">
        <f t="shared" si="313"/>
        <v>0</v>
      </c>
      <c r="C575" s="227">
        <f t="shared" ref="C575:AP575" si="315">IF(C$2&gt;analysis_period,0,IF(C$2=equip1_reserve_freq*$A575,equip1_reserve_cost*system_capacity*1000*(1+inflation_rate/100)^B$2,0))</f>
        <v>0</v>
      </c>
      <c r="D575" s="227">
        <f t="shared" si="315"/>
        <v>0</v>
      </c>
      <c r="E575" s="227">
        <f t="shared" si="315"/>
        <v>0</v>
      </c>
      <c r="F575" s="227">
        <f t="shared" si="315"/>
        <v>0</v>
      </c>
      <c r="G575" s="227">
        <f t="shared" si="315"/>
        <v>0</v>
      </c>
      <c r="H575" s="227">
        <f t="shared" si="315"/>
        <v>0</v>
      </c>
      <c r="I575" s="227">
        <f t="shared" si="315"/>
        <v>0</v>
      </c>
      <c r="J575" s="227">
        <f t="shared" si="315"/>
        <v>0</v>
      </c>
      <c r="K575" s="227">
        <f t="shared" si="315"/>
        <v>0</v>
      </c>
      <c r="L575" s="227">
        <f t="shared" si="315"/>
        <v>0</v>
      </c>
      <c r="M575" s="227">
        <f t="shared" si="315"/>
        <v>0</v>
      </c>
      <c r="N575" s="227">
        <f t="shared" si="315"/>
        <v>0</v>
      </c>
      <c r="O575" s="227">
        <f t="shared" si="315"/>
        <v>0</v>
      </c>
      <c r="P575" s="227">
        <f t="shared" si="315"/>
        <v>0</v>
      </c>
      <c r="Q575" s="227">
        <f t="shared" si="315"/>
        <v>0</v>
      </c>
      <c r="R575" s="227">
        <f t="shared" si="315"/>
        <v>0</v>
      </c>
      <c r="S575" s="227">
        <f t="shared" si="315"/>
        <v>0</v>
      </c>
      <c r="T575" s="227">
        <f t="shared" si="315"/>
        <v>0</v>
      </c>
      <c r="U575" s="227">
        <f t="shared" si="315"/>
        <v>0</v>
      </c>
      <c r="V575" s="227">
        <f t="shared" si="315"/>
        <v>0</v>
      </c>
      <c r="W575" s="227">
        <f t="shared" si="315"/>
        <v>0</v>
      </c>
      <c r="X575" s="227">
        <f t="shared" si="315"/>
        <v>0</v>
      </c>
      <c r="Y575" s="227">
        <f t="shared" si="315"/>
        <v>0</v>
      </c>
      <c r="Z575" s="227">
        <f t="shared" si="315"/>
        <v>0</v>
      </c>
      <c r="AA575" s="227">
        <f t="shared" si="315"/>
        <v>0</v>
      </c>
      <c r="AB575" s="227">
        <f t="shared" si="315"/>
        <v>0</v>
      </c>
      <c r="AC575" s="227">
        <f t="shared" si="315"/>
        <v>0</v>
      </c>
      <c r="AD575" s="227">
        <f t="shared" si="315"/>
        <v>0</v>
      </c>
      <c r="AE575" s="227">
        <f t="shared" si="315"/>
        <v>0</v>
      </c>
      <c r="AF575" s="227">
        <f t="shared" si="315"/>
        <v>0</v>
      </c>
      <c r="AG575" s="227">
        <f t="shared" si="315"/>
        <v>0</v>
      </c>
      <c r="AH575" s="227">
        <f t="shared" si="315"/>
        <v>0</v>
      </c>
      <c r="AI575" s="227">
        <f t="shared" si="315"/>
        <v>0</v>
      </c>
      <c r="AJ575" s="227">
        <f t="shared" si="315"/>
        <v>0</v>
      </c>
      <c r="AK575" s="227">
        <f t="shared" si="315"/>
        <v>0</v>
      </c>
      <c r="AL575" s="227">
        <f t="shared" si="315"/>
        <v>0</v>
      </c>
      <c r="AM575" s="227">
        <f t="shared" si="315"/>
        <v>0</v>
      </c>
      <c r="AN575" s="227">
        <f t="shared" si="315"/>
        <v>0</v>
      </c>
      <c r="AO575" s="227">
        <f t="shared" si="315"/>
        <v>0</v>
      </c>
      <c r="AP575" s="227">
        <f t="shared" si="315"/>
        <v>0</v>
      </c>
    </row>
    <row r="576" spans="1:42" x14ac:dyDescent="0.2">
      <c r="A576" s="4">
        <f t="shared" ref="A576:A583" si="316">A575+1</f>
        <v>3</v>
      </c>
      <c r="B576" s="247">
        <f t="shared" si="313"/>
        <v>0</v>
      </c>
      <c r="C576" s="227">
        <f t="shared" ref="C576:AP576" si="317">IF(C$2&gt;analysis_period,0,IF(C$2=equip1_reserve_freq*$A576,equip1_reserve_cost*system_capacity*1000*(1+inflation_rate/100)^B$2,0))</f>
        <v>0</v>
      </c>
      <c r="D576" s="227">
        <f t="shared" si="317"/>
        <v>0</v>
      </c>
      <c r="E576" s="227">
        <f t="shared" si="317"/>
        <v>0</v>
      </c>
      <c r="F576" s="227">
        <f t="shared" si="317"/>
        <v>0</v>
      </c>
      <c r="G576" s="227">
        <f t="shared" si="317"/>
        <v>0</v>
      </c>
      <c r="H576" s="227">
        <f t="shared" si="317"/>
        <v>0</v>
      </c>
      <c r="I576" s="227">
        <f t="shared" si="317"/>
        <v>0</v>
      </c>
      <c r="J576" s="227">
        <f t="shared" si="317"/>
        <v>0</v>
      </c>
      <c r="K576" s="227">
        <f t="shared" si="317"/>
        <v>0</v>
      </c>
      <c r="L576" s="227">
        <f t="shared" si="317"/>
        <v>0</v>
      </c>
      <c r="M576" s="227">
        <f t="shared" si="317"/>
        <v>0</v>
      </c>
      <c r="N576" s="227">
        <f t="shared" si="317"/>
        <v>0</v>
      </c>
      <c r="O576" s="227">
        <f t="shared" si="317"/>
        <v>0</v>
      </c>
      <c r="P576" s="227">
        <f t="shared" si="317"/>
        <v>0</v>
      </c>
      <c r="Q576" s="227">
        <f t="shared" si="317"/>
        <v>0</v>
      </c>
      <c r="R576" s="227">
        <f t="shared" si="317"/>
        <v>0</v>
      </c>
      <c r="S576" s="227">
        <f t="shared" si="317"/>
        <v>0</v>
      </c>
      <c r="T576" s="227">
        <f t="shared" si="317"/>
        <v>0</v>
      </c>
      <c r="U576" s="227">
        <f t="shared" si="317"/>
        <v>0</v>
      </c>
      <c r="V576" s="227">
        <f t="shared" si="317"/>
        <v>0</v>
      </c>
      <c r="W576" s="227">
        <f t="shared" si="317"/>
        <v>0</v>
      </c>
      <c r="X576" s="227">
        <f t="shared" si="317"/>
        <v>0</v>
      </c>
      <c r="Y576" s="227">
        <f t="shared" si="317"/>
        <v>0</v>
      </c>
      <c r="Z576" s="227">
        <f t="shared" si="317"/>
        <v>0</v>
      </c>
      <c r="AA576" s="227">
        <f t="shared" si="317"/>
        <v>0</v>
      </c>
      <c r="AB576" s="227">
        <f t="shared" si="317"/>
        <v>0</v>
      </c>
      <c r="AC576" s="227">
        <f t="shared" si="317"/>
        <v>0</v>
      </c>
      <c r="AD576" s="227">
        <f t="shared" si="317"/>
        <v>0</v>
      </c>
      <c r="AE576" s="227">
        <f t="shared" si="317"/>
        <v>0</v>
      </c>
      <c r="AF576" s="227">
        <f t="shared" si="317"/>
        <v>0</v>
      </c>
      <c r="AG576" s="227">
        <f t="shared" si="317"/>
        <v>0</v>
      </c>
      <c r="AH576" s="227">
        <f t="shared" si="317"/>
        <v>0</v>
      </c>
      <c r="AI576" s="227">
        <f t="shared" si="317"/>
        <v>0</v>
      </c>
      <c r="AJ576" s="227">
        <f t="shared" si="317"/>
        <v>0</v>
      </c>
      <c r="AK576" s="227">
        <f t="shared" si="317"/>
        <v>0</v>
      </c>
      <c r="AL576" s="227">
        <f t="shared" si="317"/>
        <v>0</v>
      </c>
      <c r="AM576" s="227">
        <f t="shared" si="317"/>
        <v>0</v>
      </c>
      <c r="AN576" s="227">
        <f t="shared" si="317"/>
        <v>0</v>
      </c>
      <c r="AO576" s="227">
        <f t="shared" si="317"/>
        <v>0</v>
      </c>
      <c r="AP576" s="227">
        <f t="shared" si="317"/>
        <v>0</v>
      </c>
    </row>
    <row r="577" spans="1:42" x14ac:dyDescent="0.2">
      <c r="A577" s="4">
        <f t="shared" si="316"/>
        <v>4</v>
      </c>
      <c r="B577" s="247">
        <f t="shared" si="313"/>
        <v>0</v>
      </c>
      <c r="C577" s="227">
        <f t="shared" ref="C577:AP577" si="318">IF(C$2&gt;analysis_period,0,IF(C$2=equip1_reserve_freq*$A577,equip1_reserve_cost*system_capacity*1000*(1+inflation_rate/100)^B$2,0))</f>
        <v>0</v>
      </c>
      <c r="D577" s="227">
        <f t="shared" si="318"/>
        <v>0</v>
      </c>
      <c r="E577" s="227">
        <f t="shared" si="318"/>
        <v>0</v>
      </c>
      <c r="F577" s="227">
        <f t="shared" si="318"/>
        <v>0</v>
      </c>
      <c r="G577" s="227">
        <f t="shared" si="318"/>
        <v>0</v>
      </c>
      <c r="H577" s="227">
        <f t="shared" si="318"/>
        <v>0</v>
      </c>
      <c r="I577" s="227">
        <f t="shared" si="318"/>
        <v>0</v>
      </c>
      <c r="J577" s="227">
        <f t="shared" si="318"/>
        <v>0</v>
      </c>
      <c r="K577" s="227">
        <f t="shared" si="318"/>
        <v>0</v>
      </c>
      <c r="L577" s="227">
        <f t="shared" si="318"/>
        <v>0</v>
      </c>
      <c r="M577" s="227">
        <f t="shared" si="318"/>
        <v>0</v>
      </c>
      <c r="N577" s="227">
        <f t="shared" si="318"/>
        <v>0</v>
      </c>
      <c r="O577" s="227">
        <f t="shared" si="318"/>
        <v>0</v>
      </c>
      <c r="P577" s="227">
        <f t="shared" si="318"/>
        <v>0</v>
      </c>
      <c r="Q577" s="227">
        <f t="shared" si="318"/>
        <v>0</v>
      </c>
      <c r="R577" s="227">
        <f t="shared" si="318"/>
        <v>0</v>
      </c>
      <c r="S577" s="227">
        <f t="shared" si="318"/>
        <v>0</v>
      </c>
      <c r="T577" s="227">
        <f t="shared" si="318"/>
        <v>0</v>
      </c>
      <c r="U577" s="227">
        <f t="shared" si="318"/>
        <v>0</v>
      </c>
      <c r="V577" s="227">
        <f t="shared" si="318"/>
        <v>0</v>
      </c>
      <c r="W577" s="227">
        <f t="shared" si="318"/>
        <v>0</v>
      </c>
      <c r="X577" s="227">
        <f t="shared" si="318"/>
        <v>0</v>
      </c>
      <c r="Y577" s="227">
        <f t="shared" si="318"/>
        <v>0</v>
      </c>
      <c r="Z577" s="227">
        <f t="shared" si="318"/>
        <v>0</v>
      </c>
      <c r="AA577" s="227">
        <f t="shared" si="318"/>
        <v>0</v>
      </c>
      <c r="AB577" s="227">
        <f t="shared" si="318"/>
        <v>0</v>
      </c>
      <c r="AC577" s="227">
        <f t="shared" si="318"/>
        <v>0</v>
      </c>
      <c r="AD577" s="227">
        <f t="shared" si="318"/>
        <v>0</v>
      </c>
      <c r="AE577" s="227">
        <f t="shared" si="318"/>
        <v>0</v>
      </c>
      <c r="AF577" s="227">
        <f t="shared" si="318"/>
        <v>0</v>
      </c>
      <c r="AG577" s="227">
        <f t="shared" si="318"/>
        <v>0</v>
      </c>
      <c r="AH577" s="227">
        <f t="shared" si="318"/>
        <v>0</v>
      </c>
      <c r="AI577" s="227">
        <f t="shared" si="318"/>
        <v>0</v>
      </c>
      <c r="AJ577" s="227">
        <f t="shared" si="318"/>
        <v>0</v>
      </c>
      <c r="AK577" s="227">
        <f t="shared" si="318"/>
        <v>0</v>
      </c>
      <c r="AL577" s="227">
        <f t="shared" si="318"/>
        <v>0</v>
      </c>
      <c r="AM577" s="227">
        <f t="shared" si="318"/>
        <v>0</v>
      </c>
      <c r="AN577" s="227">
        <f t="shared" si="318"/>
        <v>0</v>
      </c>
      <c r="AO577" s="227">
        <f t="shared" si="318"/>
        <v>0</v>
      </c>
      <c r="AP577" s="227">
        <f t="shared" si="318"/>
        <v>0</v>
      </c>
    </row>
    <row r="578" spans="1:42" x14ac:dyDescent="0.2">
      <c r="A578" s="4">
        <f t="shared" si="316"/>
        <v>5</v>
      </c>
      <c r="B578" s="247">
        <f t="shared" si="313"/>
        <v>0</v>
      </c>
      <c r="C578" s="227">
        <f t="shared" ref="C578:AP578" si="319">IF(C$2&gt;analysis_period,0,IF(C$2=equip1_reserve_freq*$A578,equip1_reserve_cost*system_capacity*1000*(1+inflation_rate/100)^B$2,0))</f>
        <v>0</v>
      </c>
      <c r="D578" s="227">
        <f t="shared" si="319"/>
        <v>0</v>
      </c>
      <c r="E578" s="227">
        <f t="shared" si="319"/>
        <v>0</v>
      </c>
      <c r="F578" s="227">
        <f t="shared" si="319"/>
        <v>0</v>
      </c>
      <c r="G578" s="227">
        <f t="shared" si="319"/>
        <v>0</v>
      </c>
      <c r="H578" s="227">
        <f t="shared" si="319"/>
        <v>0</v>
      </c>
      <c r="I578" s="227">
        <f t="shared" si="319"/>
        <v>0</v>
      </c>
      <c r="J578" s="227">
        <f t="shared" si="319"/>
        <v>0</v>
      </c>
      <c r="K578" s="227">
        <f t="shared" si="319"/>
        <v>0</v>
      </c>
      <c r="L578" s="227">
        <f t="shared" si="319"/>
        <v>0</v>
      </c>
      <c r="M578" s="227">
        <f t="shared" si="319"/>
        <v>0</v>
      </c>
      <c r="N578" s="227">
        <f t="shared" si="319"/>
        <v>0</v>
      </c>
      <c r="O578" s="227">
        <f t="shared" si="319"/>
        <v>0</v>
      </c>
      <c r="P578" s="227">
        <f t="shared" si="319"/>
        <v>0</v>
      </c>
      <c r="Q578" s="227">
        <f t="shared" si="319"/>
        <v>0</v>
      </c>
      <c r="R578" s="227">
        <f t="shared" si="319"/>
        <v>0</v>
      </c>
      <c r="S578" s="227">
        <f t="shared" si="319"/>
        <v>0</v>
      </c>
      <c r="T578" s="227">
        <f t="shared" si="319"/>
        <v>0</v>
      </c>
      <c r="U578" s="227">
        <f t="shared" si="319"/>
        <v>0</v>
      </c>
      <c r="V578" s="227">
        <f t="shared" si="319"/>
        <v>0</v>
      </c>
      <c r="W578" s="227">
        <f t="shared" si="319"/>
        <v>0</v>
      </c>
      <c r="X578" s="227">
        <f t="shared" si="319"/>
        <v>0</v>
      </c>
      <c r="Y578" s="227">
        <f t="shared" si="319"/>
        <v>0</v>
      </c>
      <c r="Z578" s="227">
        <f t="shared" si="319"/>
        <v>0</v>
      </c>
      <c r="AA578" s="227">
        <f t="shared" si="319"/>
        <v>0</v>
      </c>
      <c r="AB578" s="227">
        <f t="shared" si="319"/>
        <v>0</v>
      </c>
      <c r="AC578" s="227">
        <f t="shared" si="319"/>
        <v>0</v>
      </c>
      <c r="AD578" s="227">
        <f t="shared" si="319"/>
        <v>0</v>
      </c>
      <c r="AE578" s="227">
        <f t="shared" si="319"/>
        <v>0</v>
      </c>
      <c r="AF578" s="227">
        <f t="shared" si="319"/>
        <v>0</v>
      </c>
      <c r="AG578" s="227">
        <f t="shared" si="319"/>
        <v>0</v>
      </c>
      <c r="AH578" s="227">
        <f t="shared" si="319"/>
        <v>0</v>
      </c>
      <c r="AI578" s="227">
        <f t="shared" si="319"/>
        <v>0</v>
      </c>
      <c r="AJ578" s="227">
        <f t="shared" si="319"/>
        <v>0</v>
      </c>
      <c r="AK578" s="227">
        <f t="shared" si="319"/>
        <v>0</v>
      </c>
      <c r="AL578" s="227">
        <f t="shared" si="319"/>
        <v>0</v>
      </c>
      <c r="AM578" s="227">
        <f t="shared" si="319"/>
        <v>0</v>
      </c>
      <c r="AN578" s="227">
        <f t="shared" si="319"/>
        <v>0</v>
      </c>
      <c r="AO578" s="227">
        <f t="shared" si="319"/>
        <v>0</v>
      </c>
      <c r="AP578" s="227">
        <f t="shared" si="319"/>
        <v>0</v>
      </c>
    </row>
    <row r="579" spans="1:42" x14ac:dyDescent="0.2">
      <c r="A579" s="4">
        <f t="shared" si="316"/>
        <v>6</v>
      </c>
      <c r="B579" s="247">
        <f t="shared" si="313"/>
        <v>0</v>
      </c>
      <c r="C579" s="227">
        <f t="shared" ref="C579:AP579" si="320">IF(C$2&gt;analysis_period,0,IF(C$2=equip1_reserve_freq*$A579,equip1_reserve_cost*system_capacity*1000*(1+inflation_rate/100)^B$2,0))</f>
        <v>0</v>
      </c>
      <c r="D579" s="227">
        <f t="shared" si="320"/>
        <v>0</v>
      </c>
      <c r="E579" s="227">
        <f t="shared" si="320"/>
        <v>0</v>
      </c>
      <c r="F579" s="227">
        <f t="shared" si="320"/>
        <v>0</v>
      </c>
      <c r="G579" s="227">
        <f t="shared" si="320"/>
        <v>0</v>
      </c>
      <c r="H579" s="227">
        <f t="shared" si="320"/>
        <v>0</v>
      </c>
      <c r="I579" s="227">
        <f t="shared" si="320"/>
        <v>0</v>
      </c>
      <c r="J579" s="227">
        <f t="shared" si="320"/>
        <v>0</v>
      </c>
      <c r="K579" s="227">
        <f t="shared" si="320"/>
        <v>0</v>
      </c>
      <c r="L579" s="227">
        <f t="shared" si="320"/>
        <v>0</v>
      </c>
      <c r="M579" s="227">
        <f t="shared" si="320"/>
        <v>0</v>
      </c>
      <c r="N579" s="227">
        <f t="shared" si="320"/>
        <v>0</v>
      </c>
      <c r="O579" s="227">
        <f t="shared" si="320"/>
        <v>0</v>
      </c>
      <c r="P579" s="227">
        <f t="shared" si="320"/>
        <v>0</v>
      </c>
      <c r="Q579" s="227">
        <f t="shared" si="320"/>
        <v>0</v>
      </c>
      <c r="R579" s="227">
        <f t="shared" si="320"/>
        <v>0</v>
      </c>
      <c r="S579" s="227">
        <f t="shared" si="320"/>
        <v>0</v>
      </c>
      <c r="T579" s="227">
        <f t="shared" si="320"/>
        <v>0</v>
      </c>
      <c r="U579" s="227">
        <f t="shared" si="320"/>
        <v>0</v>
      </c>
      <c r="V579" s="227">
        <f t="shared" si="320"/>
        <v>0</v>
      </c>
      <c r="W579" s="227">
        <f t="shared" si="320"/>
        <v>0</v>
      </c>
      <c r="X579" s="227">
        <f t="shared" si="320"/>
        <v>0</v>
      </c>
      <c r="Y579" s="227">
        <f t="shared" si="320"/>
        <v>0</v>
      </c>
      <c r="Z579" s="227">
        <f t="shared" si="320"/>
        <v>0</v>
      </c>
      <c r="AA579" s="227">
        <f t="shared" si="320"/>
        <v>0</v>
      </c>
      <c r="AB579" s="227">
        <f t="shared" si="320"/>
        <v>0</v>
      </c>
      <c r="AC579" s="227">
        <f t="shared" si="320"/>
        <v>0</v>
      </c>
      <c r="AD579" s="227">
        <f t="shared" si="320"/>
        <v>0</v>
      </c>
      <c r="AE579" s="227">
        <f t="shared" si="320"/>
        <v>0</v>
      </c>
      <c r="AF579" s="227">
        <f t="shared" si="320"/>
        <v>0</v>
      </c>
      <c r="AG579" s="227">
        <f t="shared" si="320"/>
        <v>0</v>
      </c>
      <c r="AH579" s="227">
        <f t="shared" si="320"/>
        <v>0</v>
      </c>
      <c r="AI579" s="227">
        <f t="shared" si="320"/>
        <v>0</v>
      </c>
      <c r="AJ579" s="227">
        <f t="shared" si="320"/>
        <v>0</v>
      </c>
      <c r="AK579" s="227">
        <f t="shared" si="320"/>
        <v>0</v>
      </c>
      <c r="AL579" s="227">
        <f t="shared" si="320"/>
        <v>0</v>
      </c>
      <c r="AM579" s="227">
        <f t="shared" si="320"/>
        <v>0</v>
      </c>
      <c r="AN579" s="227">
        <f t="shared" si="320"/>
        <v>0</v>
      </c>
      <c r="AO579" s="227">
        <f t="shared" si="320"/>
        <v>0</v>
      </c>
      <c r="AP579" s="227">
        <f t="shared" si="320"/>
        <v>0</v>
      </c>
    </row>
    <row r="580" spans="1:42" x14ac:dyDescent="0.2">
      <c r="A580" s="4">
        <f t="shared" si="316"/>
        <v>7</v>
      </c>
      <c r="B580" s="247">
        <f t="shared" si="313"/>
        <v>0</v>
      </c>
      <c r="C580" s="227">
        <f t="shared" ref="C580:AP580" si="321">IF(C$2&gt;analysis_period,0,IF(C$2=equip1_reserve_freq*$A580,equip1_reserve_cost*system_capacity*1000*(1+inflation_rate/100)^B$2,0))</f>
        <v>0</v>
      </c>
      <c r="D580" s="227">
        <f t="shared" si="321"/>
        <v>0</v>
      </c>
      <c r="E580" s="227">
        <f t="shared" si="321"/>
        <v>0</v>
      </c>
      <c r="F580" s="227">
        <f t="shared" si="321"/>
        <v>0</v>
      </c>
      <c r="G580" s="227">
        <f t="shared" si="321"/>
        <v>0</v>
      </c>
      <c r="H580" s="227">
        <f t="shared" si="321"/>
        <v>0</v>
      </c>
      <c r="I580" s="227">
        <f t="shared" si="321"/>
        <v>0</v>
      </c>
      <c r="J580" s="227">
        <f t="shared" si="321"/>
        <v>0</v>
      </c>
      <c r="K580" s="227">
        <f t="shared" si="321"/>
        <v>0</v>
      </c>
      <c r="L580" s="227">
        <f t="shared" si="321"/>
        <v>0</v>
      </c>
      <c r="M580" s="227">
        <f t="shared" si="321"/>
        <v>0</v>
      </c>
      <c r="N580" s="227">
        <f t="shared" si="321"/>
        <v>0</v>
      </c>
      <c r="O580" s="227">
        <f t="shared" si="321"/>
        <v>0</v>
      </c>
      <c r="P580" s="227">
        <f t="shared" si="321"/>
        <v>0</v>
      </c>
      <c r="Q580" s="227">
        <f t="shared" si="321"/>
        <v>0</v>
      </c>
      <c r="R580" s="227">
        <f t="shared" si="321"/>
        <v>0</v>
      </c>
      <c r="S580" s="227">
        <f t="shared" si="321"/>
        <v>0</v>
      </c>
      <c r="T580" s="227">
        <f t="shared" si="321"/>
        <v>0</v>
      </c>
      <c r="U580" s="227">
        <f t="shared" si="321"/>
        <v>0</v>
      </c>
      <c r="V580" s="227">
        <f t="shared" si="321"/>
        <v>0</v>
      </c>
      <c r="W580" s="227">
        <f t="shared" si="321"/>
        <v>0</v>
      </c>
      <c r="X580" s="227">
        <f t="shared" si="321"/>
        <v>0</v>
      </c>
      <c r="Y580" s="227">
        <f t="shared" si="321"/>
        <v>0</v>
      </c>
      <c r="Z580" s="227">
        <f t="shared" si="321"/>
        <v>0</v>
      </c>
      <c r="AA580" s="227">
        <f t="shared" si="321"/>
        <v>0</v>
      </c>
      <c r="AB580" s="227">
        <f t="shared" si="321"/>
        <v>0</v>
      </c>
      <c r="AC580" s="227">
        <f t="shared" si="321"/>
        <v>0</v>
      </c>
      <c r="AD580" s="227">
        <f t="shared" si="321"/>
        <v>0</v>
      </c>
      <c r="AE580" s="227">
        <f t="shared" si="321"/>
        <v>0</v>
      </c>
      <c r="AF580" s="227">
        <f t="shared" si="321"/>
        <v>0</v>
      </c>
      <c r="AG580" s="227">
        <f t="shared" si="321"/>
        <v>0</v>
      </c>
      <c r="AH580" s="227">
        <f t="shared" si="321"/>
        <v>0</v>
      </c>
      <c r="AI580" s="227">
        <f t="shared" si="321"/>
        <v>0</v>
      </c>
      <c r="AJ580" s="227">
        <f t="shared" si="321"/>
        <v>0</v>
      </c>
      <c r="AK580" s="227">
        <f t="shared" si="321"/>
        <v>0</v>
      </c>
      <c r="AL580" s="227">
        <f t="shared" si="321"/>
        <v>0</v>
      </c>
      <c r="AM580" s="227">
        <f t="shared" si="321"/>
        <v>0</v>
      </c>
      <c r="AN580" s="227">
        <f t="shared" si="321"/>
        <v>0</v>
      </c>
      <c r="AO580" s="227">
        <f t="shared" si="321"/>
        <v>0</v>
      </c>
      <c r="AP580" s="227">
        <f t="shared" si="321"/>
        <v>0</v>
      </c>
    </row>
    <row r="581" spans="1:42" x14ac:dyDescent="0.2">
      <c r="A581" s="4">
        <f t="shared" si="316"/>
        <v>8</v>
      </c>
      <c r="B581" s="247">
        <f t="shared" si="313"/>
        <v>0</v>
      </c>
      <c r="C581" s="227">
        <f t="shared" ref="C581:AP581" si="322">IF(C$2&gt;analysis_period,0,IF(C$2=equip1_reserve_freq*$A581,equip1_reserve_cost*system_capacity*1000*(1+inflation_rate/100)^B$2,0))</f>
        <v>0</v>
      </c>
      <c r="D581" s="227">
        <f t="shared" si="322"/>
        <v>0</v>
      </c>
      <c r="E581" s="227">
        <f t="shared" si="322"/>
        <v>0</v>
      </c>
      <c r="F581" s="227">
        <f t="shared" si="322"/>
        <v>0</v>
      </c>
      <c r="G581" s="227">
        <f t="shared" si="322"/>
        <v>0</v>
      </c>
      <c r="H581" s="227">
        <f t="shared" si="322"/>
        <v>0</v>
      </c>
      <c r="I581" s="227">
        <f t="shared" si="322"/>
        <v>0</v>
      </c>
      <c r="J581" s="227">
        <f t="shared" si="322"/>
        <v>0</v>
      </c>
      <c r="K581" s="227">
        <f t="shared" si="322"/>
        <v>0</v>
      </c>
      <c r="L581" s="227">
        <f t="shared" si="322"/>
        <v>0</v>
      </c>
      <c r="M581" s="227">
        <f t="shared" si="322"/>
        <v>0</v>
      </c>
      <c r="N581" s="227">
        <f t="shared" si="322"/>
        <v>0</v>
      </c>
      <c r="O581" s="227">
        <f t="shared" si="322"/>
        <v>0</v>
      </c>
      <c r="P581" s="227">
        <f t="shared" si="322"/>
        <v>0</v>
      </c>
      <c r="Q581" s="227">
        <f t="shared" si="322"/>
        <v>0</v>
      </c>
      <c r="R581" s="227">
        <f t="shared" si="322"/>
        <v>0</v>
      </c>
      <c r="S581" s="227">
        <f t="shared" si="322"/>
        <v>0</v>
      </c>
      <c r="T581" s="227">
        <f t="shared" si="322"/>
        <v>0</v>
      </c>
      <c r="U581" s="227">
        <f t="shared" si="322"/>
        <v>0</v>
      </c>
      <c r="V581" s="227">
        <f t="shared" si="322"/>
        <v>0</v>
      </c>
      <c r="W581" s="227">
        <f t="shared" si="322"/>
        <v>0</v>
      </c>
      <c r="X581" s="227">
        <f t="shared" si="322"/>
        <v>0</v>
      </c>
      <c r="Y581" s="227">
        <f t="shared" si="322"/>
        <v>0</v>
      </c>
      <c r="Z581" s="227">
        <f t="shared" si="322"/>
        <v>0</v>
      </c>
      <c r="AA581" s="227">
        <f t="shared" si="322"/>
        <v>0</v>
      </c>
      <c r="AB581" s="227">
        <f t="shared" si="322"/>
        <v>0</v>
      </c>
      <c r="AC581" s="227">
        <f t="shared" si="322"/>
        <v>0</v>
      </c>
      <c r="AD581" s="227">
        <f t="shared" si="322"/>
        <v>0</v>
      </c>
      <c r="AE581" s="227">
        <f t="shared" si="322"/>
        <v>0</v>
      </c>
      <c r="AF581" s="227">
        <f t="shared" si="322"/>
        <v>0</v>
      </c>
      <c r="AG581" s="227">
        <f t="shared" si="322"/>
        <v>0</v>
      </c>
      <c r="AH581" s="227">
        <f t="shared" si="322"/>
        <v>0</v>
      </c>
      <c r="AI581" s="227">
        <f t="shared" si="322"/>
        <v>0</v>
      </c>
      <c r="AJ581" s="227">
        <f t="shared" si="322"/>
        <v>0</v>
      </c>
      <c r="AK581" s="227">
        <f t="shared" si="322"/>
        <v>0</v>
      </c>
      <c r="AL581" s="227">
        <f t="shared" si="322"/>
        <v>0</v>
      </c>
      <c r="AM581" s="227">
        <f t="shared" si="322"/>
        <v>0</v>
      </c>
      <c r="AN581" s="227">
        <f t="shared" si="322"/>
        <v>0</v>
      </c>
      <c r="AO581" s="227">
        <f t="shared" si="322"/>
        <v>0</v>
      </c>
      <c r="AP581" s="227">
        <f t="shared" si="322"/>
        <v>0</v>
      </c>
    </row>
    <row r="582" spans="1:42" x14ac:dyDescent="0.2">
      <c r="A582" s="4">
        <f>A581+1</f>
        <v>9</v>
      </c>
      <c r="B582" s="247">
        <f t="shared" si="313"/>
        <v>0</v>
      </c>
      <c r="C582" s="227">
        <f t="shared" ref="C582:AP582" si="323">IF(C$2&gt;analysis_period,0,IF(C$2=equip1_reserve_freq*$A582,equip1_reserve_cost*system_capacity*1000*(1+inflation_rate/100)^B$2,0))</f>
        <v>0</v>
      </c>
      <c r="D582" s="227">
        <f t="shared" si="323"/>
        <v>0</v>
      </c>
      <c r="E582" s="227">
        <f t="shared" si="323"/>
        <v>0</v>
      </c>
      <c r="F582" s="227">
        <f t="shared" si="323"/>
        <v>0</v>
      </c>
      <c r="G582" s="227">
        <f t="shared" si="323"/>
        <v>0</v>
      </c>
      <c r="H582" s="227">
        <f t="shared" si="323"/>
        <v>0</v>
      </c>
      <c r="I582" s="227">
        <f t="shared" si="323"/>
        <v>0</v>
      </c>
      <c r="J582" s="227">
        <f t="shared" si="323"/>
        <v>0</v>
      </c>
      <c r="K582" s="227">
        <f t="shared" si="323"/>
        <v>0</v>
      </c>
      <c r="L582" s="227">
        <f t="shared" si="323"/>
        <v>0</v>
      </c>
      <c r="M582" s="227">
        <f t="shared" si="323"/>
        <v>0</v>
      </c>
      <c r="N582" s="227">
        <f t="shared" si="323"/>
        <v>0</v>
      </c>
      <c r="O582" s="227">
        <f t="shared" si="323"/>
        <v>0</v>
      </c>
      <c r="P582" s="227">
        <f t="shared" si="323"/>
        <v>0</v>
      </c>
      <c r="Q582" s="227">
        <f t="shared" si="323"/>
        <v>0</v>
      </c>
      <c r="R582" s="227">
        <f t="shared" si="323"/>
        <v>0</v>
      </c>
      <c r="S582" s="227">
        <f t="shared" si="323"/>
        <v>0</v>
      </c>
      <c r="T582" s="227">
        <f t="shared" si="323"/>
        <v>0</v>
      </c>
      <c r="U582" s="227">
        <f t="shared" si="323"/>
        <v>0</v>
      </c>
      <c r="V582" s="227">
        <f t="shared" si="323"/>
        <v>0</v>
      </c>
      <c r="W582" s="227">
        <f t="shared" si="323"/>
        <v>0</v>
      </c>
      <c r="X582" s="227">
        <f t="shared" si="323"/>
        <v>0</v>
      </c>
      <c r="Y582" s="227">
        <f t="shared" si="323"/>
        <v>0</v>
      </c>
      <c r="Z582" s="227">
        <f t="shared" si="323"/>
        <v>0</v>
      </c>
      <c r="AA582" s="227">
        <f t="shared" si="323"/>
        <v>0</v>
      </c>
      <c r="AB582" s="227">
        <f t="shared" si="323"/>
        <v>0</v>
      </c>
      <c r="AC582" s="227">
        <f t="shared" si="323"/>
        <v>0</v>
      </c>
      <c r="AD582" s="227">
        <f t="shared" si="323"/>
        <v>0</v>
      </c>
      <c r="AE582" s="227">
        <f t="shared" si="323"/>
        <v>0</v>
      </c>
      <c r="AF582" s="227">
        <f t="shared" si="323"/>
        <v>0</v>
      </c>
      <c r="AG582" s="227">
        <f t="shared" si="323"/>
        <v>0</v>
      </c>
      <c r="AH582" s="227">
        <f t="shared" si="323"/>
        <v>0</v>
      </c>
      <c r="AI582" s="227">
        <f t="shared" si="323"/>
        <v>0</v>
      </c>
      <c r="AJ582" s="227">
        <f t="shared" si="323"/>
        <v>0</v>
      </c>
      <c r="AK582" s="227">
        <f t="shared" si="323"/>
        <v>0</v>
      </c>
      <c r="AL582" s="227">
        <f t="shared" si="323"/>
        <v>0</v>
      </c>
      <c r="AM582" s="227">
        <f t="shared" si="323"/>
        <v>0</v>
      </c>
      <c r="AN582" s="227">
        <f t="shared" si="323"/>
        <v>0</v>
      </c>
      <c r="AO582" s="227">
        <f t="shared" si="323"/>
        <v>0</v>
      </c>
      <c r="AP582" s="227">
        <f t="shared" si="323"/>
        <v>0</v>
      </c>
    </row>
    <row r="583" spans="1:42" x14ac:dyDescent="0.2">
      <c r="A583" s="4">
        <f t="shared" si="316"/>
        <v>10</v>
      </c>
      <c r="B583" s="247">
        <f t="shared" si="313"/>
        <v>0</v>
      </c>
      <c r="C583" s="227">
        <f t="shared" ref="C583:AP583" si="324">IF(C$2&gt;analysis_period,0,IF(C$2=equip1_reserve_freq*$A583,equip1_reserve_cost*system_capacity*1000*(1+inflation_rate/100)^B$2,0))</f>
        <v>0</v>
      </c>
      <c r="D583" s="227">
        <f t="shared" si="324"/>
        <v>0</v>
      </c>
      <c r="E583" s="227">
        <f t="shared" si="324"/>
        <v>0</v>
      </c>
      <c r="F583" s="227">
        <f t="shared" si="324"/>
        <v>0</v>
      </c>
      <c r="G583" s="227">
        <f t="shared" si="324"/>
        <v>0</v>
      </c>
      <c r="H583" s="227">
        <f t="shared" si="324"/>
        <v>0</v>
      </c>
      <c r="I583" s="227">
        <f t="shared" si="324"/>
        <v>0</v>
      </c>
      <c r="J583" s="227">
        <f t="shared" si="324"/>
        <v>0</v>
      </c>
      <c r="K583" s="227">
        <f t="shared" si="324"/>
        <v>0</v>
      </c>
      <c r="L583" s="227">
        <f t="shared" si="324"/>
        <v>0</v>
      </c>
      <c r="M583" s="227">
        <f t="shared" si="324"/>
        <v>0</v>
      </c>
      <c r="N583" s="227">
        <f t="shared" si="324"/>
        <v>0</v>
      </c>
      <c r="O583" s="227">
        <f t="shared" si="324"/>
        <v>0</v>
      </c>
      <c r="P583" s="227">
        <f t="shared" si="324"/>
        <v>0</v>
      </c>
      <c r="Q583" s="227">
        <f t="shared" si="324"/>
        <v>0</v>
      </c>
      <c r="R583" s="227">
        <f t="shared" si="324"/>
        <v>0</v>
      </c>
      <c r="S583" s="227">
        <f t="shared" si="324"/>
        <v>0</v>
      </c>
      <c r="T583" s="227">
        <f t="shared" si="324"/>
        <v>0</v>
      </c>
      <c r="U583" s="227">
        <f t="shared" si="324"/>
        <v>0</v>
      </c>
      <c r="V583" s="227">
        <f t="shared" si="324"/>
        <v>0</v>
      </c>
      <c r="W583" s="227">
        <f t="shared" si="324"/>
        <v>0</v>
      </c>
      <c r="X583" s="227">
        <f t="shared" si="324"/>
        <v>0</v>
      </c>
      <c r="Y583" s="227">
        <f t="shared" si="324"/>
        <v>0</v>
      </c>
      <c r="Z583" s="227">
        <f t="shared" si="324"/>
        <v>0</v>
      </c>
      <c r="AA583" s="227">
        <f t="shared" si="324"/>
        <v>0</v>
      </c>
      <c r="AB583" s="227">
        <f t="shared" si="324"/>
        <v>0</v>
      </c>
      <c r="AC583" s="227">
        <f t="shared" si="324"/>
        <v>0</v>
      </c>
      <c r="AD583" s="227">
        <f t="shared" si="324"/>
        <v>0</v>
      </c>
      <c r="AE583" s="227">
        <f t="shared" si="324"/>
        <v>0</v>
      </c>
      <c r="AF583" s="227">
        <f t="shared" si="324"/>
        <v>0</v>
      </c>
      <c r="AG583" s="227">
        <f t="shared" si="324"/>
        <v>0</v>
      </c>
      <c r="AH583" s="227">
        <f t="shared" si="324"/>
        <v>0</v>
      </c>
      <c r="AI583" s="227">
        <f t="shared" si="324"/>
        <v>0</v>
      </c>
      <c r="AJ583" s="227">
        <f t="shared" si="324"/>
        <v>0</v>
      </c>
      <c r="AK583" s="227">
        <f t="shared" si="324"/>
        <v>0</v>
      </c>
      <c r="AL583" s="227">
        <f t="shared" si="324"/>
        <v>0</v>
      </c>
      <c r="AM583" s="227">
        <f t="shared" si="324"/>
        <v>0</v>
      </c>
      <c r="AN583" s="227">
        <f t="shared" si="324"/>
        <v>0</v>
      </c>
      <c r="AO583" s="227">
        <f t="shared" si="324"/>
        <v>0</v>
      </c>
      <c r="AP583" s="227">
        <f t="shared" si="324"/>
        <v>0</v>
      </c>
    </row>
    <row r="584" spans="1:42" x14ac:dyDescent="0.2">
      <c r="A584" s="38" t="s">
        <v>15</v>
      </c>
      <c r="B584" s="29"/>
      <c r="C584" s="231">
        <f>SUM(C574:C583)</f>
        <v>0</v>
      </c>
      <c r="D584" s="231">
        <f t="shared" ref="D584:AD584" si="325">SUM(D574:D583)</f>
        <v>0</v>
      </c>
      <c r="E584" s="231">
        <f t="shared" si="325"/>
        <v>0</v>
      </c>
      <c r="F584" s="231">
        <f t="shared" si="325"/>
        <v>0</v>
      </c>
      <c r="G584" s="231">
        <f t="shared" si="325"/>
        <v>0</v>
      </c>
      <c r="H584" s="231">
        <f t="shared" si="325"/>
        <v>0</v>
      </c>
      <c r="I584" s="231">
        <f t="shared" si="325"/>
        <v>0</v>
      </c>
      <c r="J584" s="231">
        <f t="shared" si="325"/>
        <v>0</v>
      </c>
      <c r="K584" s="231">
        <f t="shared" si="325"/>
        <v>0</v>
      </c>
      <c r="L584" s="231">
        <f t="shared" si="325"/>
        <v>0</v>
      </c>
      <c r="M584" s="231">
        <f t="shared" si="325"/>
        <v>0</v>
      </c>
      <c r="N584" s="231">
        <f t="shared" si="325"/>
        <v>0</v>
      </c>
      <c r="O584" s="231">
        <f t="shared" si="325"/>
        <v>0</v>
      </c>
      <c r="P584" s="231">
        <f t="shared" si="325"/>
        <v>0</v>
      </c>
      <c r="Q584" s="231">
        <f t="shared" si="325"/>
        <v>0</v>
      </c>
      <c r="R584" s="231">
        <f t="shared" si="325"/>
        <v>0</v>
      </c>
      <c r="S584" s="231">
        <f t="shared" si="325"/>
        <v>0</v>
      </c>
      <c r="T584" s="231">
        <f t="shared" si="325"/>
        <v>0</v>
      </c>
      <c r="U584" s="231">
        <f t="shared" si="325"/>
        <v>0</v>
      </c>
      <c r="V584" s="231">
        <f t="shared" si="325"/>
        <v>0</v>
      </c>
      <c r="W584" s="231">
        <f t="shared" si="325"/>
        <v>0</v>
      </c>
      <c r="X584" s="231">
        <f t="shared" si="325"/>
        <v>0</v>
      </c>
      <c r="Y584" s="231">
        <f t="shared" si="325"/>
        <v>0</v>
      </c>
      <c r="Z584" s="231">
        <f t="shared" si="325"/>
        <v>0</v>
      </c>
      <c r="AA584" s="231">
        <f t="shared" si="325"/>
        <v>0</v>
      </c>
      <c r="AB584" s="231">
        <f t="shared" si="325"/>
        <v>0</v>
      </c>
      <c r="AC584" s="231">
        <f t="shared" si="325"/>
        <v>0</v>
      </c>
      <c r="AD584" s="231">
        <f t="shared" si="325"/>
        <v>0</v>
      </c>
      <c r="AE584" s="231">
        <f t="shared" ref="AE584" si="326">SUM(AE574:AE583)</f>
        <v>0</v>
      </c>
      <c r="AF584" s="231">
        <f t="shared" ref="AF584:AP584" si="327">SUM(AF574:AF583)</f>
        <v>0</v>
      </c>
      <c r="AG584" s="231">
        <f t="shared" si="327"/>
        <v>0</v>
      </c>
      <c r="AH584" s="231">
        <f t="shared" si="327"/>
        <v>0</v>
      </c>
      <c r="AI584" s="231">
        <f t="shared" si="327"/>
        <v>0</v>
      </c>
      <c r="AJ584" s="231">
        <f t="shared" si="327"/>
        <v>0</v>
      </c>
      <c r="AK584" s="231">
        <f t="shared" si="327"/>
        <v>0</v>
      </c>
      <c r="AL584" s="231">
        <f t="shared" si="327"/>
        <v>0</v>
      </c>
      <c r="AM584" s="231">
        <f t="shared" si="327"/>
        <v>0</v>
      </c>
      <c r="AN584" s="231">
        <f t="shared" si="327"/>
        <v>0</v>
      </c>
      <c r="AO584" s="231">
        <f t="shared" si="327"/>
        <v>0</v>
      </c>
      <c r="AP584" s="231">
        <f t="shared" si="327"/>
        <v>0</v>
      </c>
    </row>
    <row r="585" spans="1:42" x14ac:dyDescent="0.2">
      <c r="A585" s="4" t="s">
        <v>95</v>
      </c>
      <c r="B585" s="21"/>
      <c r="C585" s="21"/>
      <c r="D585" s="21"/>
      <c r="E585" s="21"/>
      <c r="F585" s="21"/>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row>
    <row r="586" spans="1:42" x14ac:dyDescent="0.2">
      <c r="A586" s="4">
        <v>1</v>
      </c>
      <c r="B586" s="247">
        <f t="shared" ref="B586:B595" si="328">SUM(C586:AP586)</f>
        <v>0</v>
      </c>
      <c r="C586" s="231">
        <f t="shared" ref="C586:AP586" si="329">IF(C$2&lt;=equip1_reserve_freq*$A$574,$B$574/(equip1_reserve_freq),0)</f>
        <v>0</v>
      </c>
      <c r="D586" s="231">
        <f t="shared" si="329"/>
        <v>0</v>
      </c>
      <c r="E586" s="231">
        <f t="shared" si="329"/>
        <v>0</v>
      </c>
      <c r="F586" s="231">
        <f t="shared" si="329"/>
        <v>0</v>
      </c>
      <c r="G586" s="231">
        <f t="shared" si="329"/>
        <v>0</v>
      </c>
      <c r="H586" s="231">
        <f t="shared" si="329"/>
        <v>0</v>
      </c>
      <c r="I586" s="231">
        <f t="shared" si="329"/>
        <v>0</v>
      </c>
      <c r="J586" s="231">
        <f t="shared" si="329"/>
        <v>0</v>
      </c>
      <c r="K586" s="231">
        <f t="shared" si="329"/>
        <v>0</v>
      </c>
      <c r="L586" s="231">
        <f t="shared" si="329"/>
        <v>0</v>
      </c>
      <c r="M586" s="231">
        <f t="shared" si="329"/>
        <v>0</v>
      </c>
      <c r="N586" s="231">
        <f t="shared" si="329"/>
        <v>0</v>
      </c>
      <c r="O586" s="231">
        <f t="shared" si="329"/>
        <v>0</v>
      </c>
      <c r="P586" s="231">
        <f t="shared" si="329"/>
        <v>0</v>
      </c>
      <c r="Q586" s="231">
        <f t="shared" si="329"/>
        <v>0</v>
      </c>
      <c r="R586" s="231">
        <f t="shared" si="329"/>
        <v>0</v>
      </c>
      <c r="S586" s="231">
        <f t="shared" si="329"/>
        <v>0</v>
      </c>
      <c r="T586" s="231">
        <f t="shared" si="329"/>
        <v>0</v>
      </c>
      <c r="U586" s="231">
        <f t="shared" si="329"/>
        <v>0</v>
      </c>
      <c r="V586" s="231">
        <f t="shared" si="329"/>
        <v>0</v>
      </c>
      <c r="W586" s="231">
        <f t="shared" si="329"/>
        <v>0</v>
      </c>
      <c r="X586" s="231">
        <f t="shared" si="329"/>
        <v>0</v>
      </c>
      <c r="Y586" s="231">
        <f t="shared" si="329"/>
        <v>0</v>
      </c>
      <c r="Z586" s="231">
        <f t="shared" si="329"/>
        <v>0</v>
      </c>
      <c r="AA586" s="231">
        <f t="shared" si="329"/>
        <v>0</v>
      </c>
      <c r="AB586" s="231">
        <f t="shared" si="329"/>
        <v>0</v>
      </c>
      <c r="AC586" s="231">
        <f t="shared" si="329"/>
        <v>0</v>
      </c>
      <c r="AD586" s="231">
        <f t="shared" si="329"/>
        <v>0</v>
      </c>
      <c r="AE586" s="231">
        <f t="shared" si="329"/>
        <v>0</v>
      </c>
      <c r="AF586" s="231">
        <f t="shared" si="329"/>
        <v>0</v>
      </c>
      <c r="AG586" s="231">
        <f t="shared" si="329"/>
        <v>0</v>
      </c>
      <c r="AH586" s="231">
        <f t="shared" si="329"/>
        <v>0</v>
      </c>
      <c r="AI586" s="231">
        <f t="shared" si="329"/>
        <v>0</v>
      </c>
      <c r="AJ586" s="231">
        <f t="shared" si="329"/>
        <v>0</v>
      </c>
      <c r="AK586" s="231">
        <f t="shared" si="329"/>
        <v>0</v>
      </c>
      <c r="AL586" s="231">
        <f t="shared" si="329"/>
        <v>0</v>
      </c>
      <c r="AM586" s="231">
        <f t="shared" si="329"/>
        <v>0</v>
      </c>
      <c r="AN586" s="231">
        <f t="shared" si="329"/>
        <v>0</v>
      </c>
      <c r="AO586" s="231">
        <f t="shared" si="329"/>
        <v>0</v>
      </c>
      <c r="AP586" s="231">
        <f t="shared" si="329"/>
        <v>0</v>
      </c>
    </row>
    <row r="587" spans="1:42" x14ac:dyDescent="0.2">
      <c r="A587" s="4">
        <f>A586+1</f>
        <v>2</v>
      </c>
      <c r="B587" s="247">
        <f t="shared" si="328"/>
        <v>0</v>
      </c>
      <c r="C587" s="249">
        <f t="shared" ref="C587:AP587" si="330">IF(AND(C$2&gt;equip1_reserve_freq*$A574,C$2&lt;=equip1_reserve_freq*$A575),$B575/(equip1_reserve_freq),0)</f>
        <v>0</v>
      </c>
      <c r="D587" s="227">
        <f t="shared" si="330"/>
        <v>0</v>
      </c>
      <c r="E587" s="227">
        <f t="shared" si="330"/>
        <v>0</v>
      </c>
      <c r="F587" s="227">
        <f t="shared" si="330"/>
        <v>0</v>
      </c>
      <c r="G587" s="227">
        <f t="shared" si="330"/>
        <v>0</v>
      </c>
      <c r="H587" s="227">
        <f t="shared" si="330"/>
        <v>0</v>
      </c>
      <c r="I587" s="227">
        <f t="shared" si="330"/>
        <v>0</v>
      </c>
      <c r="J587" s="227">
        <f t="shared" si="330"/>
        <v>0</v>
      </c>
      <c r="K587" s="227">
        <f t="shared" si="330"/>
        <v>0</v>
      </c>
      <c r="L587" s="227">
        <f t="shared" si="330"/>
        <v>0</v>
      </c>
      <c r="M587" s="227">
        <f t="shared" si="330"/>
        <v>0</v>
      </c>
      <c r="N587" s="227">
        <f t="shared" si="330"/>
        <v>0</v>
      </c>
      <c r="O587" s="227">
        <f t="shared" si="330"/>
        <v>0</v>
      </c>
      <c r="P587" s="227">
        <f t="shared" si="330"/>
        <v>0</v>
      </c>
      <c r="Q587" s="227">
        <f t="shared" si="330"/>
        <v>0</v>
      </c>
      <c r="R587" s="227">
        <f t="shared" si="330"/>
        <v>0</v>
      </c>
      <c r="S587" s="227">
        <f t="shared" si="330"/>
        <v>0</v>
      </c>
      <c r="T587" s="227">
        <f t="shared" si="330"/>
        <v>0</v>
      </c>
      <c r="U587" s="227">
        <f t="shared" si="330"/>
        <v>0</v>
      </c>
      <c r="V587" s="227">
        <f t="shared" si="330"/>
        <v>0</v>
      </c>
      <c r="W587" s="227">
        <f t="shared" si="330"/>
        <v>0</v>
      </c>
      <c r="X587" s="227">
        <f t="shared" si="330"/>
        <v>0</v>
      </c>
      <c r="Y587" s="227">
        <f t="shared" si="330"/>
        <v>0</v>
      </c>
      <c r="Z587" s="227">
        <f t="shared" si="330"/>
        <v>0</v>
      </c>
      <c r="AA587" s="227">
        <f t="shared" si="330"/>
        <v>0</v>
      </c>
      <c r="AB587" s="227">
        <f t="shared" si="330"/>
        <v>0</v>
      </c>
      <c r="AC587" s="227">
        <f t="shared" si="330"/>
        <v>0</v>
      </c>
      <c r="AD587" s="227">
        <f t="shared" si="330"/>
        <v>0</v>
      </c>
      <c r="AE587" s="227">
        <f t="shared" si="330"/>
        <v>0</v>
      </c>
      <c r="AF587" s="227">
        <f t="shared" si="330"/>
        <v>0</v>
      </c>
      <c r="AG587" s="227">
        <f t="shared" si="330"/>
        <v>0</v>
      </c>
      <c r="AH587" s="227">
        <f t="shared" si="330"/>
        <v>0</v>
      </c>
      <c r="AI587" s="227">
        <f t="shared" si="330"/>
        <v>0</v>
      </c>
      <c r="AJ587" s="227">
        <f t="shared" si="330"/>
        <v>0</v>
      </c>
      <c r="AK587" s="227">
        <f t="shared" si="330"/>
        <v>0</v>
      </c>
      <c r="AL587" s="227">
        <f t="shared" si="330"/>
        <v>0</v>
      </c>
      <c r="AM587" s="227">
        <f t="shared" si="330"/>
        <v>0</v>
      </c>
      <c r="AN587" s="227">
        <f t="shared" si="330"/>
        <v>0</v>
      </c>
      <c r="AO587" s="227">
        <f t="shared" si="330"/>
        <v>0</v>
      </c>
      <c r="AP587" s="227">
        <f t="shared" si="330"/>
        <v>0</v>
      </c>
    </row>
    <row r="588" spans="1:42" x14ac:dyDescent="0.2">
      <c r="A588" s="4">
        <f t="shared" ref="A588:A593" si="331">A587+1</f>
        <v>3</v>
      </c>
      <c r="B588" s="247">
        <f t="shared" si="328"/>
        <v>0</v>
      </c>
      <c r="C588" s="249">
        <f t="shared" ref="C588:AP588" si="332">IF(AND(C$2&gt;equip1_reserve_freq*$A575,C$2&lt;=equip1_reserve_freq*$A576),$B576/(equip1_reserve_freq),0)</f>
        <v>0</v>
      </c>
      <c r="D588" s="227">
        <f t="shared" si="332"/>
        <v>0</v>
      </c>
      <c r="E588" s="227">
        <f t="shared" si="332"/>
        <v>0</v>
      </c>
      <c r="F588" s="227">
        <f t="shared" si="332"/>
        <v>0</v>
      </c>
      <c r="G588" s="227">
        <f t="shared" si="332"/>
        <v>0</v>
      </c>
      <c r="H588" s="227">
        <f t="shared" si="332"/>
        <v>0</v>
      </c>
      <c r="I588" s="227">
        <f t="shared" si="332"/>
        <v>0</v>
      </c>
      <c r="J588" s="227">
        <f t="shared" si="332"/>
        <v>0</v>
      </c>
      <c r="K588" s="227">
        <f t="shared" si="332"/>
        <v>0</v>
      </c>
      <c r="L588" s="227">
        <f t="shared" si="332"/>
        <v>0</v>
      </c>
      <c r="M588" s="227">
        <f t="shared" si="332"/>
        <v>0</v>
      </c>
      <c r="N588" s="227">
        <f t="shared" si="332"/>
        <v>0</v>
      </c>
      <c r="O588" s="227">
        <f t="shared" si="332"/>
        <v>0</v>
      </c>
      <c r="P588" s="227">
        <f t="shared" si="332"/>
        <v>0</v>
      </c>
      <c r="Q588" s="227">
        <f t="shared" si="332"/>
        <v>0</v>
      </c>
      <c r="R588" s="227">
        <f t="shared" si="332"/>
        <v>0</v>
      </c>
      <c r="S588" s="227">
        <f t="shared" si="332"/>
        <v>0</v>
      </c>
      <c r="T588" s="227">
        <f t="shared" si="332"/>
        <v>0</v>
      </c>
      <c r="U588" s="227">
        <f t="shared" si="332"/>
        <v>0</v>
      </c>
      <c r="V588" s="227">
        <f t="shared" si="332"/>
        <v>0</v>
      </c>
      <c r="W588" s="227">
        <f t="shared" si="332"/>
        <v>0</v>
      </c>
      <c r="X588" s="227">
        <f t="shared" si="332"/>
        <v>0</v>
      </c>
      <c r="Y588" s="227">
        <f t="shared" si="332"/>
        <v>0</v>
      </c>
      <c r="Z588" s="227">
        <f t="shared" si="332"/>
        <v>0</v>
      </c>
      <c r="AA588" s="227">
        <f t="shared" si="332"/>
        <v>0</v>
      </c>
      <c r="AB588" s="227">
        <f t="shared" si="332"/>
        <v>0</v>
      </c>
      <c r="AC588" s="227">
        <f t="shared" si="332"/>
        <v>0</v>
      </c>
      <c r="AD588" s="227">
        <f t="shared" si="332"/>
        <v>0</v>
      </c>
      <c r="AE588" s="227">
        <f t="shared" si="332"/>
        <v>0</v>
      </c>
      <c r="AF588" s="227">
        <f t="shared" si="332"/>
        <v>0</v>
      </c>
      <c r="AG588" s="227">
        <f t="shared" si="332"/>
        <v>0</v>
      </c>
      <c r="AH588" s="227">
        <f t="shared" si="332"/>
        <v>0</v>
      </c>
      <c r="AI588" s="227">
        <f t="shared" si="332"/>
        <v>0</v>
      </c>
      <c r="AJ588" s="227">
        <f t="shared" si="332"/>
        <v>0</v>
      </c>
      <c r="AK588" s="227">
        <f t="shared" si="332"/>
        <v>0</v>
      </c>
      <c r="AL588" s="227">
        <f t="shared" si="332"/>
        <v>0</v>
      </c>
      <c r="AM588" s="227">
        <f t="shared" si="332"/>
        <v>0</v>
      </c>
      <c r="AN588" s="227">
        <f t="shared" si="332"/>
        <v>0</v>
      </c>
      <c r="AO588" s="227">
        <f t="shared" si="332"/>
        <v>0</v>
      </c>
      <c r="AP588" s="227">
        <f t="shared" si="332"/>
        <v>0</v>
      </c>
    </row>
    <row r="589" spans="1:42" x14ac:dyDescent="0.2">
      <c r="A589" s="4">
        <f t="shared" si="331"/>
        <v>4</v>
      </c>
      <c r="B589" s="247">
        <f t="shared" si="328"/>
        <v>0</v>
      </c>
      <c r="C589" s="249">
        <f t="shared" ref="C589:AP589" si="333">IF(AND(C$2&gt;equip1_reserve_freq*$A576,C$2&lt;=equip1_reserve_freq*$A577),$B577/(equip1_reserve_freq),0)</f>
        <v>0</v>
      </c>
      <c r="D589" s="227">
        <f t="shared" si="333"/>
        <v>0</v>
      </c>
      <c r="E589" s="227">
        <f t="shared" si="333"/>
        <v>0</v>
      </c>
      <c r="F589" s="227">
        <f t="shared" si="333"/>
        <v>0</v>
      </c>
      <c r="G589" s="227">
        <f t="shared" si="333"/>
        <v>0</v>
      </c>
      <c r="H589" s="227">
        <f t="shared" si="333"/>
        <v>0</v>
      </c>
      <c r="I589" s="227">
        <f t="shared" si="333"/>
        <v>0</v>
      </c>
      <c r="J589" s="227">
        <f t="shared" si="333"/>
        <v>0</v>
      </c>
      <c r="K589" s="227">
        <f t="shared" si="333"/>
        <v>0</v>
      </c>
      <c r="L589" s="227">
        <f t="shared" si="333"/>
        <v>0</v>
      </c>
      <c r="M589" s="227">
        <f t="shared" si="333"/>
        <v>0</v>
      </c>
      <c r="N589" s="227">
        <f t="shared" si="333"/>
        <v>0</v>
      </c>
      <c r="O589" s="227">
        <f t="shared" si="333"/>
        <v>0</v>
      </c>
      <c r="P589" s="227">
        <f t="shared" si="333"/>
        <v>0</v>
      </c>
      <c r="Q589" s="227">
        <f t="shared" si="333"/>
        <v>0</v>
      </c>
      <c r="R589" s="227">
        <f t="shared" si="333"/>
        <v>0</v>
      </c>
      <c r="S589" s="227">
        <f t="shared" si="333"/>
        <v>0</v>
      </c>
      <c r="T589" s="227">
        <f t="shared" si="333"/>
        <v>0</v>
      </c>
      <c r="U589" s="227">
        <f t="shared" si="333"/>
        <v>0</v>
      </c>
      <c r="V589" s="227">
        <f t="shared" si="333"/>
        <v>0</v>
      </c>
      <c r="W589" s="227">
        <f t="shared" si="333"/>
        <v>0</v>
      </c>
      <c r="X589" s="227">
        <f t="shared" si="333"/>
        <v>0</v>
      </c>
      <c r="Y589" s="227">
        <f t="shared" si="333"/>
        <v>0</v>
      </c>
      <c r="Z589" s="227">
        <f t="shared" si="333"/>
        <v>0</v>
      </c>
      <c r="AA589" s="227">
        <f t="shared" si="333"/>
        <v>0</v>
      </c>
      <c r="AB589" s="227">
        <f t="shared" si="333"/>
        <v>0</v>
      </c>
      <c r="AC589" s="227">
        <f t="shared" si="333"/>
        <v>0</v>
      </c>
      <c r="AD589" s="227">
        <f t="shared" si="333"/>
        <v>0</v>
      </c>
      <c r="AE589" s="227">
        <f t="shared" si="333"/>
        <v>0</v>
      </c>
      <c r="AF589" s="227">
        <f t="shared" si="333"/>
        <v>0</v>
      </c>
      <c r="AG589" s="227">
        <f t="shared" si="333"/>
        <v>0</v>
      </c>
      <c r="AH589" s="227">
        <f t="shared" si="333"/>
        <v>0</v>
      </c>
      <c r="AI589" s="227">
        <f t="shared" si="333"/>
        <v>0</v>
      </c>
      <c r="AJ589" s="227">
        <f t="shared" si="333"/>
        <v>0</v>
      </c>
      <c r="AK589" s="227">
        <f t="shared" si="333"/>
        <v>0</v>
      </c>
      <c r="AL589" s="227">
        <f t="shared" si="333"/>
        <v>0</v>
      </c>
      <c r="AM589" s="227">
        <f t="shared" si="333"/>
        <v>0</v>
      </c>
      <c r="AN589" s="227">
        <f t="shared" si="333"/>
        <v>0</v>
      </c>
      <c r="AO589" s="227">
        <f t="shared" si="333"/>
        <v>0</v>
      </c>
      <c r="AP589" s="227">
        <f t="shared" si="333"/>
        <v>0</v>
      </c>
    </row>
    <row r="590" spans="1:42" x14ac:dyDescent="0.2">
      <c r="A590" s="4">
        <f t="shared" si="331"/>
        <v>5</v>
      </c>
      <c r="B590" s="247">
        <f t="shared" si="328"/>
        <v>0</v>
      </c>
      <c r="C590" s="249">
        <f t="shared" ref="C590:AP590" si="334">IF(AND(C$2&gt;equip1_reserve_freq*$A577,C$2&lt;=equip1_reserve_freq*$A578),$B578/(equip1_reserve_freq),0)</f>
        <v>0</v>
      </c>
      <c r="D590" s="227">
        <f t="shared" si="334"/>
        <v>0</v>
      </c>
      <c r="E590" s="227">
        <f t="shared" si="334"/>
        <v>0</v>
      </c>
      <c r="F590" s="227">
        <f t="shared" si="334"/>
        <v>0</v>
      </c>
      <c r="G590" s="227">
        <f t="shared" si="334"/>
        <v>0</v>
      </c>
      <c r="H590" s="227">
        <f t="shared" si="334"/>
        <v>0</v>
      </c>
      <c r="I590" s="227">
        <f t="shared" si="334"/>
        <v>0</v>
      </c>
      <c r="J590" s="227">
        <f t="shared" si="334"/>
        <v>0</v>
      </c>
      <c r="K590" s="227">
        <f t="shared" si="334"/>
        <v>0</v>
      </c>
      <c r="L590" s="227">
        <f t="shared" si="334"/>
        <v>0</v>
      </c>
      <c r="M590" s="227">
        <f t="shared" si="334"/>
        <v>0</v>
      </c>
      <c r="N590" s="227">
        <f t="shared" si="334"/>
        <v>0</v>
      </c>
      <c r="O590" s="227">
        <f t="shared" si="334"/>
        <v>0</v>
      </c>
      <c r="P590" s="227">
        <f t="shared" si="334"/>
        <v>0</v>
      </c>
      <c r="Q590" s="227">
        <f t="shared" si="334"/>
        <v>0</v>
      </c>
      <c r="R590" s="227">
        <f t="shared" si="334"/>
        <v>0</v>
      </c>
      <c r="S590" s="227">
        <f t="shared" si="334"/>
        <v>0</v>
      </c>
      <c r="T590" s="227">
        <f t="shared" si="334"/>
        <v>0</v>
      </c>
      <c r="U590" s="227">
        <f t="shared" si="334"/>
        <v>0</v>
      </c>
      <c r="V590" s="227">
        <f t="shared" si="334"/>
        <v>0</v>
      </c>
      <c r="W590" s="227">
        <f t="shared" si="334"/>
        <v>0</v>
      </c>
      <c r="X590" s="227">
        <f t="shared" si="334"/>
        <v>0</v>
      </c>
      <c r="Y590" s="227">
        <f t="shared" si="334"/>
        <v>0</v>
      </c>
      <c r="Z590" s="227">
        <f t="shared" si="334"/>
        <v>0</v>
      </c>
      <c r="AA590" s="227">
        <f t="shared" si="334"/>
        <v>0</v>
      </c>
      <c r="AB590" s="227">
        <f t="shared" si="334"/>
        <v>0</v>
      </c>
      <c r="AC590" s="227">
        <f t="shared" si="334"/>
        <v>0</v>
      </c>
      <c r="AD590" s="227">
        <f t="shared" si="334"/>
        <v>0</v>
      </c>
      <c r="AE590" s="227">
        <f t="shared" si="334"/>
        <v>0</v>
      </c>
      <c r="AF590" s="227">
        <f t="shared" si="334"/>
        <v>0</v>
      </c>
      <c r="AG590" s="227">
        <f t="shared" si="334"/>
        <v>0</v>
      </c>
      <c r="AH590" s="227">
        <f t="shared" si="334"/>
        <v>0</v>
      </c>
      <c r="AI590" s="227">
        <f t="shared" si="334"/>
        <v>0</v>
      </c>
      <c r="AJ590" s="227">
        <f t="shared" si="334"/>
        <v>0</v>
      </c>
      <c r="AK590" s="227">
        <f t="shared" si="334"/>
        <v>0</v>
      </c>
      <c r="AL590" s="227">
        <f t="shared" si="334"/>
        <v>0</v>
      </c>
      <c r="AM590" s="227">
        <f t="shared" si="334"/>
        <v>0</v>
      </c>
      <c r="AN590" s="227">
        <f t="shared" si="334"/>
        <v>0</v>
      </c>
      <c r="AO590" s="227">
        <f t="shared" si="334"/>
        <v>0</v>
      </c>
      <c r="AP590" s="227">
        <f t="shared" si="334"/>
        <v>0</v>
      </c>
    </row>
    <row r="591" spans="1:42" x14ac:dyDescent="0.2">
      <c r="A591" s="4">
        <f t="shared" si="331"/>
        <v>6</v>
      </c>
      <c r="B591" s="247">
        <f t="shared" si="328"/>
        <v>0</v>
      </c>
      <c r="C591" s="249">
        <f t="shared" ref="C591:AP591" si="335">IF(AND(C$2&gt;equip1_reserve_freq*$A578,C$2&lt;=equip1_reserve_freq*$A579),$B579/(equip1_reserve_freq),0)</f>
        <v>0</v>
      </c>
      <c r="D591" s="227">
        <f t="shared" si="335"/>
        <v>0</v>
      </c>
      <c r="E591" s="227">
        <f t="shared" si="335"/>
        <v>0</v>
      </c>
      <c r="F591" s="227">
        <f t="shared" si="335"/>
        <v>0</v>
      </c>
      <c r="G591" s="227">
        <f t="shared" si="335"/>
        <v>0</v>
      </c>
      <c r="H591" s="227">
        <f t="shared" si="335"/>
        <v>0</v>
      </c>
      <c r="I591" s="227">
        <f t="shared" si="335"/>
        <v>0</v>
      </c>
      <c r="J591" s="227">
        <f t="shared" si="335"/>
        <v>0</v>
      </c>
      <c r="K591" s="227">
        <f t="shared" si="335"/>
        <v>0</v>
      </c>
      <c r="L591" s="227">
        <f t="shared" si="335"/>
        <v>0</v>
      </c>
      <c r="M591" s="227">
        <f t="shared" si="335"/>
        <v>0</v>
      </c>
      <c r="N591" s="227">
        <f t="shared" si="335"/>
        <v>0</v>
      </c>
      <c r="O591" s="227">
        <f t="shared" si="335"/>
        <v>0</v>
      </c>
      <c r="P591" s="227">
        <f t="shared" si="335"/>
        <v>0</v>
      </c>
      <c r="Q591" s="227">
        <f t="shared" si="335"/>
        <v>0</v>
      </c>
      <c r="R591" s="227">
        <f t="shared" si="335"/>
        <v>0</v>
      </c>
      <c r="S591" s="227">
        <f t="shared" si="335"/>
        <v>0</v>
      </c>
      <c r="T591" s="227">
        <f t="shared" si="335"/>
        <v>0</v>
      </c>
      <c r="U591" s="227">
        <f t="shared" si="335"/>
        <v>0</v>
      </c>
      <c r="V591" s="227">
        <f t="shared" si="335"/>
        <v>0</v>
      </c>
      <c r="W591" s="227">
        <f t="shared" si="335"/>
        <v>0</v>
      </c>
      <c r="X591" s="227">
        <f t="shared" si="335"/>
        <v>0</v>
      </c>
      <c r="Y591" s="227">
        <f t="shared" si="335"/>
        <v>0</v>
      </c>
      <c r="Z591" s="227">
        <f t="shared" si="335"/>
        <v>0</v>
      </c>
      <c r="AA591" s="227">
        <f t="shared" si="335"/>
        <v>0</v>
      </c>
      <c r="AB591" s="227">
        <f t="shared" si="335"/>
        <v>0</v>
      </c>
      <c r="AC591" s="227">
        <f t="shared" si="335"/>
        <v>0</v>
      </c>
      <c r="AD591" s="227">
        <f t="shared" si="335"/>
        <v>0</v>
      </c>
      <c r="AE591" s="227">
        <f t="shared" si="335"/>
        <v>0</v>
      </c>
      <c r="AF591" s="227">
        <f t="shared" si="335"/>
        <v>0</v>
      </c>
      <c r="AG591" s="227">
        <f t="shared" si="335"/>
        <v>0</v>
      </c>
      <c r="AH591" s="227">
        <f t="shared" si="335"/>
        <v>0</v>
      </c>
      <c r="AI591" s="227">
        <f t="shared" si="335"/>
        <v>0</v>
      </c>
      <c r="AJ591" s="227">
        <f t="shared" si="335"/>
        <v>0</v>
      </c>
      <c r="AK591" s="227">
        <f t="shared" si="335"/>
        <v>0</v>
      </c>
      <c r="AL591" s="227">
        <f t="shared" si="335"/>
        <v>0</v>
      </c>
      <c r="AM591" s="227">
        <f t="shared" si="335"/>
        <v>0</v>
      </c>
      <c r="AN591" s="227">
        <f t="shared" si="335"/>
        <v>0</v>
      </c>
      <c r="AO591" s="227">
        <f t="shared" si="335"/>
        <v>0</v>
      </c>
      <c r="AP591" s="227">
        <f t="shared" si="335"/>
        <v>0</v>
      </c>
    </row>
    <row r="592" spans="1:42" x14ac:dyDescent="0.2">
      <c r="A592" s="4">
        <f t="shared" si="331"/>
        <v>7</v>
      </c>
      <c r="B592" s="247">
        <f t="shared" si="328"/>
        <v>0</v>
      </c>
      <c r="C592" s="249">
        <f t="shared" ref="C592:AP592" si="336">IF(AND(C$2&gt;equip1_reserve_freq*$A579,C$2&lt;=equip1_reserve_freq*$A580),$B580/(equip1_reserve_freq),0)</f>
        <v>0</v>
      </c>
      <c r="D592" s="227">
        <f t="shared" si="336"/>
        <v>0</v>
      </c>
      <c r="E592" s="227">
        <f t="shared" si="336"/>
        <v>0</v>
      </c>
      <c r="F592" s="227">
        <f t="shared" si="336"/>
        <v>0</v>
      </c>
      <c r="G592" s="227">
        <f t="shared" si="336"/>
        <v>0</v>
      </c>
      <c r="H592" s="227">
        <f t="shared" si="336"/>
        <v>0</v>
      </c>
      <c r="I592" s="227">
        <f t="shared" si="336"/>
        <v>0</v>
      </c>
      <c r="J592" s="227">
        <f t="shared" si="336"/>
        <v>0</v>
      </c>
      <c r="K592" s="227">
        <f t="shared" si="336"/>
        <v>0</v>
      </c>
      <c r="L592" s="227">
        <f t="shared" si="336"/>
        <v>0</v>
      </c>
      <c r="M592" s="227">
        <f t="shared" si="336"/>
        <v>0</v>
      </c>
      <c r="N592" s="227">
        <f t="shared" si="336"/>
        <v>0</v>
      </c>
      <c r="O592" s="227">
        <f t="shared" si="336"/>
        <v>0</v>
      </c>
      <c r="P592" s="227">
        <f t="shared" si="336"/>
        <v>0</v>
      </c>
      <c r="Q592" s="227">
        <f t="shared" si="336"/>
        <v>0</v>
      </c>
      <c r="R592" s="227">
        <f t="shared" si="336"/>
        <v>0</v>
      </c>
      <c r="S592" s="227">
        <f t="shared" si="336"/>
        <v>0</v>
      </c>
      <c r="T592" s="227">
        <f t="shared" si="336"/>
        <v>0</v>
      </c>
      <c r="U592" s="227">
        <f t="shared" si="336"/>
        <v>0</v>
      </c>
      <c r="V592" s="227">
        <f t="shared" si="336"/>
        <v>0</v>
      </c>
      <c r="W592" s="227">
        <f t="shared" si="336"/>
        <v>0</v>
      </c>
      <c r="X592" s="227">
        <f t="shared" si="336"/>
        <v>0</v>
      </c>
      <c r="Y592" s="227">
        <f t="shared" si="336"/>
        <v>0</v>
      </c>
      <c r="Z592" s="227">
        <f t="shared" si="336"/>
        <v>0</v>
      </c>
      <c r="AA592" s="227">
        <f t="shared" si="336"/>
        <v>0</v>
      </c>
      <c r="AB592" s="227">
        <f t="shared" si="336"/>
        <v>0</v>
      </c>
      <c r="AC592" s="227">
        <f t="shared" si="336"/>
        <v>0</v>
      </c>
      <c r="AD592" s="227">
        <f t="shared" si="336"/>
        <v>0</v>
      </c>
      <c r="AE592" s="227">
        <f t="shared" si="336"/>
        <v>0</v>
      </c>
      <c r="AF592" s="227">
        <f t="shared" si="336"/>
        <v>0</v>
      </c>
      <c r="AG592" s="227">
        <f t="shared" si="336"/>
        <v>0</v>
      </c>
      <c r="AH592" s="227">
        <f t="shared" si="336"/>
        <v>0</v>
      </c>
      <c r="AI592" s="227">
        <f t="shared" si="336"/>
        <v>0</v>
      </c>
      <c r="AJ592" s="227">
        <f t="shared" si="336"/>
        <v>0</v>
      </c>
      <c r="AK592" s="227">
        <f t="shared" si="336"/>
        <v>0</v>
      </c>
      <c r="AL592" s="227">
        <f t="shared" si="336"/>
        <v>0</v>
      </c>
      <c r="AM592" s="227">
        <f t="shared" si="336"/>
        <v>0</v>
      </c>
      <c r="AN592" s="227">
        <f t="shared" si="336"/>
        <v>0</v>
      </c>
      <c r="AO592" s="227">
        <f t="shared" si="336"/>
        <v>0</v>
      </c>
      <c r="AP592" s="227">
        <f t="shared" si="336"/>
        <v>0</v>
      </c>
    </row>
    <row r="593" spans="1:42" x14ac:dyDescent="0.2">
      <c r="A593" s="4">
        <f t="shared" si="331"/>
        <v>8</v>
      </c>
      <c r="B593" s="247">
        <f t="shared" si="328"/>
        <v>0</v>
      </c>
      <c r="C593" s="249">
        <f t="shared" ref="C593:AP593" si="337">IF(AND(C$2&gt;equip1_reserve_freq*$A580,C$2&lt;=equip1_reserve_freq*$A581),$B581/(equip1_reserve_freq),0)</f>
        <v>0</v>
      </c>
      <c r="D593" s="227">
        <f t="shared" si="337"/>
        <v>0</v>
      </c>
      <c r="E593" s="227">
        <f t="shared" si="337"/>
        <v>0</v>
      </c>
      <c r="F593" s="227">
        <f t="shared" si="337"/>
        <v>0</v>
      </c>
      <c r="G593" s="227">
        <f t="shared" si="337"/>
        <v>0</v>
      </c>
      <c r="H593" s="227">
        <f t="shared" si="337"/>
        <v>0</v>
      </c>
      <c r="I593" s="227">
        <f t="shared" si="337"/>
        <v>0</v>
      </c>
      <c r="J593" s="227">
        <f t="shared" si="337"/>
        <v>0</v>
      </c>
      <c r="K593" s="227">
        <f t="shared" si="337"/>
        <v>0</v>
      </c>
      <c r="L593" s="227">
        <f t="shared" si="337"/>
        <v>0</v>
      </c>
      <c r="M593" s="227">
        <f t="shared" si="337"/>
        <v>0</v>
      </c>
      <c r="N593" s="227">
        <f t="shared" si="337"/>
        <v>0</v>
      </c>
      <c r="O593" s="227">
        <f t="shared" si="337"/>
        <v>0</v>
      </c>
      <c r="P593" s="227">
        <f t="shared" si="337"/>
        <v>0</v>
      </c>
      <c r="Q593" s="227">
        <f t="shared" si="337"/>
        <v>0</v>
      </c>
      <c r="R593" s="227">
        <f t="shared" si="337"/>
        <v>0</v>
      </c>
      <c r="S593" s="227">
        <f t="shared" si="337"/>
        <v>0</v>
      </c>
      <c r="T593" s="227">
        <f t="shared" si="337"/>
        <v>0</v>
      </c>
      <c r="U593" s="227">
        <f t="shared" si="337"/>
        <v>0</v>
      </c>
      <c r="V593" s="227">
        <f t="shared" si="337"/>
        <v>0</v>
      </c>
      <c r="W593" s="227">
        <f t="shared" si="337"/>
        <v>0</v>
      </c>
      <c r="X593" s="227">
        <f t="shared" si="337"/>
        <v>0</v>
      </c>
      <c r="Y593" s="227">
        <f t="shared" si="337"/>
        <v>0</v>
      </c>
      <c r="Z593" s="227">
        <f t="shared" si="337"/>
        <v>0</v>
      </c>
      <c r="AA593" s="227">
        <f t="shared" si="337"/>
        <v>0</v>
      </c>
      <c r="AB593" s="227">
        <f t="shared" si="337"/>
        <v>0</v>
      </c>
      <c r="AC593" s="227">
        <f t="shared" si="337"/>
        <v>0</v>
      </c>
      <c r="AD593" s="227">
        <f t="shared" si="337"/>
        <v>0</v>
      </c>
      <c r="AE593" s="227">
        <f t="shared" si="337"/>
        <v>0</v>
      </c>
      <c r="AF593" s="227">
        <f t="shared" si="337"/>
        <v>0</v>
      </c>
      <c r="AG593" s="227">
        <f t="shared" si="337"/>
        <v>0</v>
      </c>
      <c r="AH593" s="227">
        <f t="shared" si="337"/>
        <v>0</v>
      </c>
      <c r="AI593" s="227">
        <f t="shared" si="337"/>
        <v>0</v>
      </c>
      <c r="AJ593" s="227">
        <f t="shared" si="337"/>
        <v>0</v>
      </c>
      <c r="AK593" s="227">
        <f t="shared" si="337"/>
        <v>0</v>
      </c>
      <c r="AL593" s="227">
        <f t="shared" si="337"/>
        <v>0</v>
      </c>
      <c r="AM593" s="227">
        <f t="shared" si="337"/>
        <v>0</v>
      </c>
      <c r="AN593" s="227">
        <f t="shared" si="337"/>
        <v>0</v>
      </c>
      <c r="AO593" s="227">
        <f t="shared" si="337"/>
        <v>0</v>
      </c>
      <c r="AP593" s="227">
        <f t="shared" si="337"/>
        <v>0</v>
      </c>
    </row>
    <row r="594" spans="1:42" x14ac:dyDescent="0.2">
      <c r="A594" s="4">
        <f>A593+1</f>
        <v>9</v>
      </c>
      <c r="B594" s="247">
        <f t="shared" si="328"/>
        <v>0</v>
      </c>
      <c r="C594" s="249">
        <f t="shared" ref="C594:AP594" si="338">IF(AND(C$2&gt;equip1_reserve_freq*$A581,C$2&lt;=equip1_reserve_freq*$A582),$B582/(equip1_reserve_freq),0)</f>
        <v>0</v>
      </c>
      <c r="D594" s="227">
        <f t="shared" si="338"/>
        <v>0</v>
      </c>
      <c r="E594" s="227">
        <f t="shared" si="338"/>
        <v>0</v>
      </c>
      <c r="F594" s="227">
        <f t="shared" si="338"/>
        <v>0</v>
      </c>
      <c r="G594" s="227">
        <f t="shared" si="338"/>
        <v>0</v>
      </c>
      <c r="H594" s="227">
        <f t="shared" si="338"/>
        <v>0</v>
      </c>
      <c r="I594" s="227">
        <f t="shared" si="338"/>
        <v>0</v>
      </c>
      <c r="J594" s="227">
        <f t="shared" si="338"/>
        <v>0</v>
      </c>
      <c r="K594" s="227">
        <f t="shared" si="338"/>
        <v>0</v>
      </c>
      <c r="L594" s="227">
        <f t="shared" si="338"/>
        <v>0</v>
      </c>
      <c r="M594" s="227">
        <f t="shared" si="338"/>
        <v>0</v>
      </c>
      <c r="N594" s="227">
        <f t="shared" si="338"/>
        <v>0</v>
      </c>
      <c r="O594" s="227">
        <f t="shared" si="338"/>
        <v>0</v>
      </c>
      <c r="P594" s="227">
        <f t="shared" si="338"/>
        <v>0</v>
      </c>
      <c r="Q594" s="227">
        <f t="shared" si="338"/>
        <v>0</v>
      </c>
      <c r="R594" s="227">
        <f t="shared" si="338"/>
        <v>0</v>
      </c>
      <c r="S594" s="227">
        <f t="shared" si="338"/>
        <v>0</v>
      </c>
      <c r="T594" s="227">
        <f t="shared" si="338"/>
        <v>0</v>
      </c>
      <c r="U594" s="227">
        <f t="shared" si="338"/>
        <v>0</v>
      </c>
      <c r="V594" s="227">
        <f t="shared" si="338"/>
        <v>0</v>
      </c>
      <c r="W594" s="227">
        <f t="shared" si="338"/>
        <v>0</v>
      </c>
      <c r="X594" s="227">
        <f t="shared" si="338"/>
        <v>0</v>
      </c>
      <c r="Y594" s="227">
        <f t="shared" si="338"/>
        <v>0</v>
      </c>
      <c r="Z594" s="227">
        <f t="shared" si="338"/>
        <v>0</v>
      </c>
      <c r="AA594" s="227">
        <f t="shared" si="338"/>
        <v>0</v>
      </c>
      <c r="AB594" s="227">
        <f t="shared" si="338"/>
        <v>0</v>
      </c>
      <c r="AC594" s="227">
        <f t="shared" si="338"/>
        <v>0</v>
      </c>
      <c r="AD594" s="227">
        <f t="shared" si="338"/>
        <v>0</v>
      </c>
      <c r="AE594" s="227">
        <f t="shared" si="338"/>
        <v>0</v>
      </c>
      <c r="AF594" s="227">
        <f t="shared" si="338"/>
        <v>0</v>
      </c>
      <c r="AG594" s="227">
        <f t="shared" si="338"/>
        <v>0</v>
      </c>
      <c r="AH594" s="227">
        <f t="shared" si="338"/>
        <v>0</v>
      </c>
      <c r="AI594" s="227">
        <f t="shared" si="338"/>
        <v>0</v>
      </c>
      <c r="AJ594" s="227">
        <f t="shared" si="338"/>
        <v>0</v>
      </c>
      <c r="AK594" s="227">
        <f t="shared" si="338"/>
        <v>0</v>
      </c>
      <c r="AL594" s="227">
        <f t="shared" si="338"/>
        <v>0</v>
      </c>
      <c r="AM594" s="227">
        <f t="shared" si="338"/>
        <v>0</v>
      </c>
      <c r="AN594" s="227">
        <f t="shared" si="338"/>
        <v>0</v>
      </c>
      <c r="AO594" s="227">
        <f t="shared" si="338"/>
        <v>0</v>
      </c>
      <c r="AP594" s="227">
        <f t="shared" si="338"/>
        <v>0</v>
      </c>
    </row>
    <row r="595" spans="1:42" x14ac:dyDescent="0.2">
      <c r="A595" s="4">
        <f t="shared" ref="A595" si="339">A594+1</f>
        <v>10</v>
      </c>
      <c r="B595" s="247">
        <f t="shared" si="328"/>
        <v>0</v>
      </c>
      <c r="C595" s="248">
        <f t="shared" ref="C595:AP595" si="340">IF(AND(C$2&gt;equip1_reserve_freq*$A582,C$2&lt;=equip1_reserve_freq*$A583),$B583/(equip1_reserve_freq),0)</f>
        <v>0</v>
      </c>
      <c r="D595" s="232">
        <f t="shared" si="340"/>
        <v>0</v>
      </c>
      <c r="E595" s="232">
        <f t="shared" si="340"/>
        <v>0</v>
      </c>
      <c r="F595" s="232">
        <f t="shared" si="340"/>
        <v>0</v>
      </c>
      <c r="G595" s="232">
        <f t="shared" si="340"/>
        <v>0</v>
      </c>
      <c r="H595" s="232">
        <f t="shared" si="340"/>
        <v>0</v>
      </c>
      <c r="I595" s="232">
        <f t="shared" si="340"/>
        <v>0</v>
      </c>
      <c r="J595" s="232">
        <f t="shared" si="340"/>
        <v>0</v>
      </c>
      <c r="K595" s="232">
        <f t="shared" si="340"/>
        <v>0</v>
      </c>
      <c r="L595" s="232">
        <f t="shared" si="340"/>
        <v>0</v>
      </c>
      <c r="M595" s="232">
        <f t="shared" si="340"/>
        <v>0</v>
      </c>
      <c r="N595" s="232">
        <f t="shared" si="340"/>
        <v>0</v>
      </c>
      <c r="O595" s="232">
        <f t="shared" si="340"/>
        <v>0</v>
      </c>
      <c r="P595" s="232">
        <f t="shared" si="340"/>
        <v>0</v>
      </c>
      <c r="Q595" s="232">
        <f t="shared" si="340"/>
        <v>0</v>
      </c>
      <c r="R595" s="232">
        <f t="shared" si="340"/>
        <v>0</v>
      </c>
      <c r="S595" s="232">
        <f t="shared" si="340"/>
        <v>0</v>
      </c>
      <c r="T595" s="232">
        <f t="shared" si="340"/>
        <v>0</v>
      </c>
      <c r="U595" s="232">
        <f t="shared" si="340"/>
        <v>0</v>
      </c>
      <c r="V595" s="232">
        <f t="shared" si="340"/>
        <v>0</v>
      </c>
      <c r="W595" s="232">
        <f t="shared" si="340"/>
        <v>0</v>
      </c>
      <c r="X595" s="232">
        <f t="shared" si="340"/>
        <v>0</v>
      </c>
      <c r="Y595" s="232">
        <f t="shared" si="340"/>
        <v>0</v>
      </c>
      <c r="Z595" s="232">
        <f t="shared" si="340"/>
        <v>0</v>
      </c>
      <c r="AA595" s="232">
        <f t="shared" si="340"/>
        <v>0</v>
      </c>
      <c r="AB595" s="232">
        <f t="shared" si="340"/>
        <v>0</v>
      </c>
      <c r="AC595" s="232">
        <f t="shared" si="340"/>
        <v>0</v>
      </c>
      <c r="AD595" s="232">
        <f t="shared" si="340"/>
        <v>0</v>
      </c>
      <c r="AE595" s="232">
        <f t="shared" si="340"/>
        <v>0</v>
      </c>
      <c r="AF595" s="232">
        <f t="shared" si="340"/>
        <v>0</v>
      </c>
      <c r="AG595" s="232">
        <f t="shared" si="340"/>
        <v>0</v>
      </c>
      <c r="AH595" s="232">
        <f t="shared" si="340"/>
        <v>0</v>
      </c>
      <c r="AI595" s="232">
        <f t="shared" si="340"/>
        <v>0</v>
      </c>
      <c r="AJ595" s="232">
        <f t="shared" si="340"/>
        <v>0</v>
      </c>
      <c r="AK595" s="232">
        <f t="shared" si="340"/>
        <v>0</v>
      </c>
      <c r="AL595" s="232">
        <f t="shared" si="340"/>
        <v>0</v>
      </c>
      <c r="AM595" s="232">
        <f t="shared" si="340"/>
        <v>0</v>
      </c>
      <c r="AN595" s="232">
        <f t="shared" si="340"/>
        <v>0</v>
      </c>
      <c r="AO595" s="232">
        <f t="shared" si="340"/>
        <v>0</v>
      </c>
      <c r="AP595" s="232">
        <f t="shared" si="340"/>
        <v>0</v>
      </c>
    </row>
    <row r="596" spans="1:42" x14ac:dyDescent="0.2">
      <c r="A596" s="38" t="s">
        <v>15</v>
      </c>
      <c r="B596" s="29"/>
      <c r="C596" s="21">
        <f>SUM(C586:C595)</f>
        <v>0</v>
      </c>
      <c r="D596" s="21">
        <f t="shared" ref="D596:AP596" si="341">SUM(D586:D595)</f>
        <v>0</v>
      </c>
      <c r="E596" s="21">
        <f t="shared" si="341"/>
        <v>0</v>
      </c>
      <c r="F596" s="21">
        <f t="shared" si="341"/>
        <v>0</v>
      </c>
      <c r="G596" s="21">
        <f t="shared" si="341"/>
        <v>0</v>
      </c>
      <c r="H596" s="21">
        <f t="shared" si="341"/>
        <v>0</v>
      </c>
      <c r="I596" s="21">
        <f t="shared" si="341"/>
        <v>0</v>
      </c>
      <c r="J596" s="21">
        <f t="shared" si="341"/>
        <v>0</v>
      </c>
      <c r="K596" s="21">
        <f t="shared" si="341"/>
        <v>0</v>
      </c>
      <c r="L596" s="21">
        <f t="shared" si="341"/>
        <v>0</v>
      </c>
      <c r="M596" s="21">
        <f t="shared" si="341"/>
        <v>0</v>
      </c>
      <c r="N596" s="21">
        <f t="shared" si="341"/>
        <v>0</v>
      </c>
      <c r="O596" s="21">
        <f t="shared" si="341"/>
        <v>0</v>
      </c>
      <c r="P596" s="21">
        <f t="shared" si="341"/>
        <v>0</v>
      </c>
      <c r="Q596" s="21">
        <f t="shared" si="341"/>
        <v>0</v>
      </c>
      <c r="R596" s="21">
        <f t="shared" si="341"/>
        <v>0</v>
      </c>
      <c r="S596" s="21">
        <f t="shared" si="341"/>
        <v>0</v>
      </c>
      <c r="T596" s="21">
        <f t="shared" si="341"/>
        <v>0</v>
      </c>
      <c r="U596" s="21">
        <f t="shared" si="341"/>
        <v>0</v>
      </c>
      <c r="V596" s="21">
        <f t="shared" si="341"/>
        <v>0</v>
      </c>
      <c r="W596" s="21">
        <f t="shared" si="341"/>
        <v>0</v>
      </c>
      <c r="X596" s="21">
        <f t="shared" si="341"/>
        <v>0</v>
      </c>
      <c r="Y596" s="21">
        <f t="shared" si="341"/>
        <v>0</v>
      </c>
      <c r="Z596" s="21">
        <f t="shared" si="341"/>
        <v>0</v>
      </c>
      <c r="AA596" s="21">
        <f t="shared" si="341"/>
        <v>0</v>
      </c>
      <c r="AB596" s="21">
        <f t="shared" si="341"/>
        <v>0</v>
      </c>
      <c r="AC596" s="21">
        <f t="shared" si="341"/>
        <v>0</v>
      </c>
      <c r="AD596" s="21">
        <f t="shared" si="341"/>
        <v>0</v>
      </c>
      <c r="AE596" s="21">
        <f t="shared" si="341"/>
        <v>0</v>
      </c>
      <c r="AF596" s="21">
        <f t="shared" si="341"/>
        <v>0</v>
      </c>
      <c r="AG596" s="21">
        <f t="shared" si="341"/>
        <v>0</v>
      </c>
      <c r="AH596" s="21">
        <f t="shared" si="341"/>
        <v>0</v>
      </c>
      <c r="AI596" s="21">
        <f t="shared" si="341"/>
        <v>0</v>
      </c>
      <c r="AJ596" s="21">
        <f t="shared" si="341"/>
        <v>0</v>
      </c>
      <c r="AK596" s="21">
        <f t="shared" si="341"/>
        <v>0</v>
      </c>
      <c r="AL596" s="21">
        <f t="shared" si="341"/>
        <v>0</v>
      </c>
      <c r="AM596" s="21">
        <f t="shared" si="341"/>
        <v>0</v>
      </c>
      <c r="AN596" s="21">
        <f t="shared" si="341"/>
        <v>0</v>
      </c>
      <c r="AO596" s="21">
        <f t="shared" si="341"/>
        <v>0</v>
      </c>
      <c r="AP596" s="21">
        <f t="shared" si="341"/>
        <v>0</v>
      </c>
    </row>
    <row r="597" spans="1:42" x14ac:dyDescent="0.2">
      <c r="B597" s="29"/>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c r="AO597" s="21"/>
      <c r="AP597" s="21"/>
    </row>
    <row r="598" spans="1:42" x14ac:dyDescent="0.2">
      <c r="A598" s="26" t="s">
        <v>128</v>
      </c>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c r="AO598" s="21"/>
      <c r="AP598" s="21"/>
    </row>
    <row r="599" spans="1:42" x14ac:dyDescent="0.2">
      <c r="A599" s="4" t="s">
        <v>31</v>
      </c>
      <c r="B599" s="231">
        <v>0</v>
      </c>
      <c r="C599" s="231">
        <f>B602</f>
        <v>0</v>
      </c>
      <c r="D599" s="231">
        <f t="shared" ref="D599:AP599" si="342">C602</f>
        <v>0</v>
      </c>
      <c r="E599" s="231">
        <f t="shared" si="342"/>
        <v>0</v>
      </c>
      <c r="F599" s="231">
        <f t="shared" si="342"/>
        <v>0</v>
      </c>
      <c r="G599" s="231">
        <f t="shared" si="342"/>
        <v>0</v>
      </c>
      <c r="H599" s="231">
        <f t="shared" si="342"/>
        <v>0</v>
      </c>
      <c r="I599" s="231">
        <f t="shared" si="342"/>
        <v>0</v>
      </c>
      <c r="J599" s="231">
        <f t="shared" si="342"/>
        <v>0</v>
      </c>
      <c r="K599" s="231">
        <f t="shared" si="342"/>
        <v>0</v>
      </c>
      <c r="L599" s="231">
        <f t="shared" si="342"/>
        <v>0</v>
      </c>
      <c r="M599" s="231">
        <f t="shared" si="342"/>
        <v>0</v>
      </c>
      <c r="N599" s="231">
        <f t="shared" si="342"/>
        <v>0</v>
      </c>
      <c r="O599" s="231">
        <f t="shared" si="342"/>
        <v>0</v>
      </c>
      <c r="P599" s="231">
        <f t="shared" si="342"/>
        <v>0</v>
      </c>
      <c r="Q599" s="231">
        <f t="shared" si="342"/>
        <v>0</v>
      </c>
      <c r="R599" s="231">
        <f t="shared" si="342"/>
        <v>0</v>
      </c>
      <c r="S599" s="231">
        <f t="shared" si="342"/>
        <v>0</v>
      </c>
      <c r="T599" s="231">
        <f t="shared" si="342"/>
        <v>0</v>
      </c>
      <c r="U599" s="231">
        <f t="shared" si="342"/>
        <v>0</v>
      </c>
      <c r="V599" s="231">
        <f t="shared" si="342"/>
        <v>0</v>
      </c>
      <c r="W599" s="231">
        <f t="shared" si="342"/>
        <v>0</v>
      </c>
      <c r="X599" s="231">
        <f t="shared" si="342"/>
        <v>0</v>
      </c>
      <c r="Y599" s="231">
        <f t="shared" si="342"/>
        <v>0</v>
      </c>
      <c r="Z599" s="231">
        <f t="shared" si="342"/>
        <v>0</v>
      </c>
      <c r="AA599" s="231">
        <f t="shared" si="342"/>
        <v>0</v>
      </c>
      <c r="AB599" s="231">
        <f t="shared" si="342"/>
        <v>0</v>
      </c>
      <c r="AC599" s="231">
        <f t="shared" si="342"/>
        <v>0</v>
      </c>
      <c r="AD599" s="231">
        <f t="shared" si="342"/>
        <v>0</v>
      </c>
      <c r="AE599" s="231">
        <f t="shared" si="342"/>
        <v>0</v>
      </c>
      <c r="AF599" s="231">
        <f t="shared" si="342"/>
        <v>0</v>
      </c>
      <c r="AG599" s="231">
        <f t="shared" si="342"/>
        <v>0</v>
      </c>
      <c r="AH599" s="231">
        <f t="shared" si="342"/>
        <v>0</v>
      </c>
      <c r="AI599" s="231">
        <f t="shared" si="342"/>
        <v>0</v>
      </c>
      <c r="AJ599" s="231">
        <f t="shared" si="342"/>
        <v>0</v>
      </c>
      <c r="AK599" s="231">
        <f t="shared" si="342"/>
        <v>0</v>
      </c>
      <c r="AL599" s="231">
        <f t="shared" si="342"/>
        <v>0</v>
      </c>
      <c r="AM599" s="231">
        <f t="shared" si="342"/>
        <v>0</v>
      </c>
      <c r="AN599" s="231">
        <f t="shared" si="342"/>
        <v>0</v>
      </c>
      <c r="AO599" s="231">
        <f t="shared" si="342"/>
        <v>0</v>
      </c>
      <c r="AP599" s="231">
        <f t="shared" si="342"/>
        <v>0</v>
      </c>
    </row>
    <row r="600" spans="1:42" x14ac:dyDescent="0.2">
      <c r="A600" s="4" t="s">
        <v>94</v>
      </c>
      <c r="B600" s="231">
        <v>0</v>
      </c>
      <c r="C600" s="231">
        <f>C628</f>
        <v>0</v>
      </c>
      <c r="D600" s="231">
        <f t="shared" ref="D600:AP600" si="343">D628</f>
        <v>0</v>
      </c>
      <c r="E600" s="231">
        <f t="shared" si="343"/>
        <v>0</v>
      </c>
      <c r="F600" s="231">
        <f t="shared" si="343"/>
        <v>0</v>
      </c>
      <c r="G600" s="231">
        <f t="shared" si="343"/>
        <v>0</v>
      </c>
      <c r="H600" s="231">
        <f t="shared" si="343"/>
        <v>0</v>
      </c>
      <c r="I600" s="231">
        <f t="shared" si="343"/>
        <v>0</v>
      </c>
      <c r="J600" s="231">
        <f t="shared" si="343"/>
        <v>0</v>
      </c>
      <c r="K600" s="231">
        <f t="shared" si="343"/>
        <v>0</v>
      </c>
      <c r="L600" s="231">
        <f t="shared" si="343"/>
        <v>0</v>
      </c>
      <c r="M600" s="231">
        <f t="shared" si="343"/>
        <v>0</v>
      </c>
      <c r="N600" s="231">
        <f t="shared" si="343"/>
        <v>0</v>
      </c>
      <c r="O600" s="231">
        <f t="shared" si="343"/>
        <v>0</v>
      </c>
      <c r="P600" s="231">
        <f t="shared" si="343"/>
        <v>0</v>
      </c>
      <c r="Q600" s="231">
        <f t="shared" si="343"/>
        <v>0</v>
      </c>
      <c r="R600" s="231">
        <f t="shared" si="343"/>
        <v>0</v>
      </c>
      <c r="S600" s="231">
        <f t="shared" si="343"/>
        <v>0</v>
      </c>
      <c r="T600" s="231">
        <f t="shared" si="343"/>
        <v>0</v>
      </c>
      <c r="U600" s="231">
        <f t="shared" si="343"/>
        <v>0</v>
      </c>
      <c r="V600" s="231">
        <f t="shared" si="343"/>
        <v>0</v>
      </c>
      <c r="W600" s="231">
        <f t="shared" si="343"/>
        <v>0</v>
      </c>
      <c r="X600" s="231">
        <f t="shared" si="343"/>
        <v>0</v>
      </c>
      <c r="Y600" s="231">
        <f t="shared" si="343"/>
        <v>0</v>
      </c>
      <c r="Z600" s="231">
        <f t="shared" si="343"/>
        <v>0</v>
      </c>
      <c r="AA600" s="231">
        <f t="shared" si="343"/>
        <v>0</v>
      </c>
      <c r="AB600" s="231">
        <f t="shared" si="343"/>
        <v>0</v>
      </c>
      <c r="AC600" s="231">
        <f t="shared" si="343"/>
        <v>0</v>
      </c>
      <c r="AD600" s="231">
        <f t="shared" si="343"/>
        <v>0</v>
      </c>
      <c r="AE600" s="231">
        <f t="shared" si="343"/>
        <v>0</v>
      </c>
      <c r="AF600" s="231">
        <f t="shared" si="343"/>
        <v>0</v>
      </c>
      <c r="AG600" s="231">
        <f t="shared" si="343"/>
        <v>0</v>
      </c>
      <c r="AH600" s="231">
        <f t="shared" si="343"/>
        <v>0</v>
      </c>
      <c r="AI600" s="231">
        <f t="shared" si="343"/>
        <v>0</v>
      </c>
      <c r="AJ600" s="231">
        <f t="shared" si="343"/>
        <v>0</v>
      </c>
      <c r="AK600" s="231">
        <f t="shared" si="343"/>
        <v>0</v>
      </c>
      <c r="AL600" s="231">
        <f t="shared" si="343"/>
        <v>0</v>
      </c>
      <c r="AM600" s="231">
        <f t="shared" si="343"/>
        <v>0</v>
      </c>
      <c r="AN600" s="231">
        <f t="shared" si="343"/>
        <v>0</v>
      </c>
      <c r="AO600" s="231">
        <f t="shared" si="343"/>
        <v>0</v>
      </c>
      <c r="AP600" s="231">
        <f t="shared" si="343"/>
        <v>0</v>
      </c>
    </row>
    <row r="601" spans="1:42" x14ac:dyDescent="0.2">
      <c r="A601" s="4" t="s">
        <v>38</v>
      </c>
      <c r="B601" s="232">
        <v>0</v>
      </c>
      <c r="C601" s="232">
        <f>-C616</f>
        <v>0</v>
      </c>
      <c r="D601" s="232">
        <f t="shared" ref="D601:AP601" si="344">-D616</f>
        <v>0</v>
      </c>
      <c r="E601" s="232">
        <f t="shared" si="344"/>
        <v>0</v>
      </c>
      <c r="F601" s="232">
        <f t="shared" si="344"/>
        <v>0</v>
      </c>
      <c r="G601" s="232">
        <f t="shared" si="344"/>
        <v>0</v>
      </c>
      <c r="H601" s="232">
        <f t="shared" si="344"/>
        <v>0</v>
      </c>
      <c r="I601" s="232">
        <f t="shared" si="344"/>
        <v>0</v>
      </c>
      <c r="J601" s="232">
        <f t="shared" si="344"/>
        <v>0</v>
      </c>
      <c r="K601" s="232">
        <f t="shared" si="344"/>
        <v>0</v>
      </c>
      <c r="L601" s="232">
        <f t="shared" si="344"/>
        <v>0</v>
      </c>
      <c r="M601" s="232">
        <f t="shared" si="344"/>
        <v>0</v>
      </c>
      <c r="N601" s="232">
        <f t="shared" si="344"/>
        <v>0</v>
      </c>
      <c r="O601" s="232">
        <f t="shared" si="344"/>
        <v>0</v>
      </c>
      <c r="P601" s="232">
        <f t="shared" si="344"/>
        <v>0</v>
      </c>
      <c r="Q601" s="232">
        <f t="shared" si="344"/>
        <v>0</v>
      </c>
      <c r="R601" s="232">
        <f t="shared" si="344"/>
        <v>0</v>
      </c>
      <c r="S601" s="232">
        <f t="shared" si="344"/>
        <v>0</v>
      </c>
      <c r="T601" s="232">
        <f t="shared" si="344"/>
        <v>0</v>
      </c>
      <c r="U601" s="232">
        <f t="shared" si="344"/>
        <v>0</v>
      </c>
      <c r="V601" s="232">
        <f t="shared" si="344"/>
        <v>0</v>
      </c>
      <c r="W601" s="232">
        <f t="shared" si="344"/>
        <v>0</v>
      </c>
      <c r="X601" s="232">
        <f t="shared" si="344"/>
        <v>0</v>
      </c>
      <c r="Y601" s="232">
        <f t="shared" si="344"/>
        <v>0</v>
      </c>
      <c r="Z601" s="232">
        <f t="shared" si="344"/>
        <v>0</v>
      </c>
      <c r="AA601" s="232">
        <f t="shared" si="344"/>
        <v>0</v>
      </c>
      <c r="AB601" s="232">
        <f t="shared" si="344"/>
        <v>0</v>
      </c>
      <c r="AC601" s="232">
        <f t="shared" si="344"/>
        <v>0</v>
      </c>
      <c r="AD601" s="232">
        <f t="shared" si="344"/>
        <v>0</v>
      </c>
      <c r="AE601" s="232">
        <f t="shared" si="344"/>
        <v>0</v>
      </c>
      <c r="AF601" s="232">
        <f t="shared" si="344"/>
        <v>0</v>
      </c>
      <c r="AG601" s="232">
        <f t="shared" si="344"/>
        <v>0</v>
      </c>
      <c r="AH601" s="232">
        <f t="shared" si="344"/>
        <v>0</v>
      </c>
      <c r="AI601" s="232">
        <f t="shared" si="344"/>
        <v>0</v>
      </c>
      <c r="AJ601" s="232">
        <f t="shared" si="344"/>
        <v>0</v>
      </c>
      <c r="AK601" s="232">
        <f t="shared" si="344"/>
        <v>0</v>
      </c>
      <c r="AL601" s="232">
        <f t="shared" si="344"/>
        <v>0</v>
      </c>
      <c r="AM601" s="232">
        <f t="shared" si="344"/>
        <v>0</v>
      </c>
      <c r="AN601" s="232">
        <f t="shared" si="344"/>
        <v>0</v>
      </c>
      <c r="AO601" s="232">
        <f t="shared" si="344"/>
        <v>0</v>
      </c>
      <c r="AP601" s="232">
        <f t="shared" si="344"/>
        <v>0</v>
      </c>
    </row>
    <row r="602" spans="1:42" x14ac:dyDescent="0.2">
      <c r="A602" s="4" t="s">
        <v>34</v>
      </c>
      <c r="B602" s="231">
        <f>SUM(B599:B601)</f>
        <v>0</v>
      </c>
      <c r="C602" s="231">
        <f>SUM(C599:C601)</f>
        <v>0</v>
      </c>
      <c r="D602" s="231">
        <f t="shared" ref="D602:AP602" si="345">SUM(D599:D601)</f>
        <v>0</v>
      </c>
      <c r="E602" s="231">
        <f t="shared" si="345"/>
        <v>0</v>
      </c>
      <c r="F602" s="231">
        <f t="shared" si="345"/>
        <v>0</v>
      </c>
      <c r="G602" s="231">
        <f t="shared" si="345"/>
        <v>0</v>
      </c>
      <c r="H602" s="231">
        <f t="shared" si="345"/>
        <v>0</v>
      </c>
      <c r="I602" s="231">
        <f t="shared" si="345"/>
        <v>0</v>
      </c>
      <c r="J602" s="231">
        <f t="shared" si="345"/>
        <v>0</v>
      </c>
      <c r="K602" s="231">
        <f t="shared" si="345"/>
        <v>0</v>
      </c>
      <c r="L602" s="231">
        <f t="shared" si="345"/>
        <v>0</v>
      </c>
      <c r="M602" s="231">
        <f t="shared" si="345"/>
        <v>0</v>
      </c>
      <c r="N602" s="231">
        <f t="shared" si="345"/>
        <v>0</v>
      </c>
      <c r="O602" s="231">
        <f t="shared" si="345"/>
        <v>0</v>
      </c>
      <c r="P602" s="231">
        <f t="shared" si="345"/>
        <v>0</v>
      </c>
      <c r="Q602" s="231">
        <f t="shared" si="345"/>
        <v>0</v>
      </c>
      <c r="R602" s="231">
        <f t="shared" si="345"/>
        <v>0</v>
      </c>
      <c r="S602" s="231">
        <f t="shared" si="345"/>
        <v>0</v>
      </c>
      <c r="T602" s="231">
        <f t="shared" si="345"/>
        <v>0</v>
      </c>
      <c r="U602" s="231">
        <f t="shared" si="345"/>
        <v>0</v>
      </c>
      <c r="V602" s="231">
        <f t="shared" si="345"/>
        <v>0</v>
      </c>
      <c r="W602" s="231">
        <f t="shared" si="345"/>
        <v>0</v>
      </c>
      <c r="X602" s="231">
        <f t="shared" si="345"/>
        <v>0</v>
      </c>
      <c r="Y602" s="231">
        <f t="shared" si="345"/>
        <v>0</v>
      </c>
      <c r="Z602" s="231">
        <f t="shared" si="345"/>
        <v>0</v>
      </c>
      <c r="AA602" s="231">
        <f t="shared" si="345"/>
        <v>0</v>
      </c>
      <c r="AB602" s="231">
        <f t="shared" si="345"/>
        <v>0</v>
      </c>
      <c r="AC602" s="231">
        <f t="shared" si="345"/>
        <v>0</v>
      </c>
      <c r="AD602" s="231">
        <f t="shared" si="345"/>
        <v>0</v>
      </c>
      <c r="AE602" s="231">
        <f t="shared" si="345"/>
        <v>0</v>
      </c>
      <c r="AF602" s="231">
        <f t="shared" si="345"/>
        <v>0</v>
      </c>
      <c r="AG602" s="231">
        <f t="shared" si="345"/>
        <v>0</v>
      </c>
      <c r="AH602" s="231">
        <f t="shared" si="345"/>
        <v>0</v>
      </c>
      <c r="AI602" s="231">
        <f t="shared" si="345"/>
        <v>0</v>
      </c>
      <c r="AJ602" s="231">
        <f t="shared" si="345"/>
        <v>0</v>
      </c>
      <c r="AK602" s="231">
        <f t="shared" si="345"/>
        <v>0</v>
      </c>
      <c r="AL602" s="231">
        <f t="shared" si="345"/>
        <v>0</v>
      </c>
      <c r="AM602" s="231">
        <f t="shared" si="345"/>
        <v>0</v>
      </c>
      <c r="AN602" s="231">
        <f t="shared" si="345"/>
        <v>0</v>
      </c>
      <c r="AO602" s="231">
        <f t="shared" si="345"/>
        <v>0</v>
      </c>
      <c r="AP602" s="231">
        <f t="shared" si="345"/>
        <v>0</v>
      </c>
    </row>
    <row r="603" spans="1:42" s="132" customFormat="1" x14ac:dyDescent="0.2">
      <c r="A603" s="4"/>
      <c r="G603" s="217"/>
      <c r="H603" s="217"/>
      <c r="I603" s="217"/>
      <c r="J603" s="217"/>
      <c r="K603" s="217"/>
      <c r="L603" s="217"/>
      <c r="M603" s="217"/>
      <c r="N603" s="217"/>
      <c r="O603" s="217"/>
      <c r="P603" s="217"/>
      <c r="Q603" s="217"/>
      <c r="R603" s="217"/>
      <c r="S603" s="217"/>
      <c r="T603" s="217"/>
      <c r="U603" s="217"/>
      <c r="V603" s="217"/>
      <c r="W603" s="217"/>
      <c r="X603" s="217"/>
      <c r="Y603" s="217"/>
      <c r="Z603" s="217"/>
      <c r="AA603" s="217"/>
      <c r="AB603" s="217"/>
      <c r="AC603" s="217"/>
      <c r="AD603" s="217"/>
      <c r="AE603" s="217"/>
      <c r="AF603" s="217"/>
      <c r="AG603" s="217"/>
      <c r="AH603" s="217"/>
      <c r="AI603" s="217"/>
      <c r="AJ603" s="217"/>
      <c r="AK603" s="217"/>
      <c r="AL603" s="217"/>
      <c r="AM603" s="217"/>
      <c r="AN603" s="217"/>
      <c r="AO603" s="217"/>
      <c r="AP603" s="217"/>
    </row>
    <row r="604" spans="1:42" s="132" customFormat="1" x14ac:dyDescent="0.2">
      <c r="A604" s="4" t="s">
        <v>92</v>
      </c>
      <c r="G604" s="217"/>
      <c r="H604" s="217"/>
      <c r="I604" s="217"/>
      <c r="J604" s="217"/>
      <c r="K604" s="217"/>
      <c r="L604" s="217"/>
      <c r="M604" s="217"/>
      <c r="N604" s="217"/>
      <c r="O604" s="217"/>
      <c r="P604" s="217"/>
      <c r="Q604" s="217"/>
      <c r="R604" s="217"/>
      <c r="S604" s="217"/>
      <c r="T604" s="217"/>
      <c r="U604" s="217"/>
      <c r="V604" s="217"/>
      <c r="W604" s="217"/>
      <c r="X604" s="217"/>
      <c r="Y604" s="217"/>
      <c r="Z604" s="217"/>
      <c r="AA604" s="217"/>
      <c r="AB604" s="217"/>
      <c r="AC604" s="217"/>
      <c r="AD604" s="217"/>
      <c r="AE604" s="217"/>
      <c r="AF604" s="217"/>
      <c r="AG604" s="217"/>
      <c r="AH604" s="217"/>
      <c r="AI604" s="217"/>
      <c r="AJ604" s="217"/>
      <c r="AK604" s="217"/>
      <c r="AL604" s="217"/>
      <c r="AM604" s="217"/>
      <c r="AN604" s="217"/>
      <c r="AO604" s="217"/>
      <c r="AP604" s="217"/>
    </row>
    <row r="605" spans="1:42" s="132" customFormat="1" x14ac:dyDescent="0.2">
      <c r="A605" s="4" t="s">
        <v>93</v>
      </c>
      <c r="G605" s="217"/>
      <c r="H605" s="217"/>
      <c r="I605" s="217"/>
      <c r="J605" s="217"/>
      <c r="K605" s="217"/>
      <c r="L605" s="217"/>
      <c r="M605" s="217"/>
      <c r="N605" s="217"/>
      <c r="O605" s="217"/>
      <c r="P605" s="217"/>
      <c r="Q605" s="217"/>
      <c r="R605" s="217"/>
      <c r="S605" s="217"/>
      <c r="T605" s="217"/>
      <c r="U605" s="217"/>
      <c r="V605" s="217"/>
      <c r="W605" s="217"/>
      <c r="X605" s="217"/>
      <c r="Y605" s="217"/>
      <c r="Z605" s="217"/>
      <c r="AA605" s="217"/>
      <c r="AB605" s="217"/>
      <c r="AC605" s="217"/>
      <c r="AD605" s="217"/>
      <c r="AE605" s="217"/>
      <c r="AF605" s="217"/>
      <c r="AG605" s="217"/>
      <c r="AH605" s="217"/>
      <c r="AI605" s="217"/>
      <c r="AJ605" s="217"/>
      <c r="AK605" s="217"/>
      <c r="AL605" s="217"/>
      <c r="AM605" s="217"/>
      <c r="AN605" s="217"/>
      <c r="AO605" s="217"/>
      <c r="AP605" s="217"/>
    </row>
    <row r="606" spans="1:42" x14ac:dyDescent="0.2">
      <c r="A606" s="4">
        <v>1</v>
      </c>
      <c r="B606" s="247">
        <f t="shared" ref="B606:B615" si="346">SUM(C606:AP606)</f>
        <v>0</v>
      </c>
      <c r="C606" s="227">
        <f t="shared" ref="C606:AP606" si="347">IF(C$2&gt;analysis_period,0,IF(C$2=equip2_reserve_freq*$A606,equip2_reserve_cost*system_capacity*1000*(1+inflation_rate/100)^B$2,0))</f>
        <v>0</v>
      </c>
      <c r="D606" s="227">
        <f t="shared" si="347"/>
        <v>0</v>
      </c>
      <c r="E606" s="227">
        <f t="shared" si="347"/>
        <v>0</v>
      </c>
      <c r="F606" s="227">
        <f t="shared" si="347"/>
        <v>0</v>
      </c>
      <c r="G606" s="227">
        <f t="shared" si="347"/>
        <v>0</v>
      </c>
      <c r="H606" s="227">
        <f t="shared" si="347"/>
        <v>0</v>
      </c>
      <c r="I606" s="227">
        <f t="shared" si="347"/>
        <v>0</v>
      </c>
      <c r="J606" s="227">
        <f t="shared" si="347"/>
        <v>0</v>
      </c>
      <c r="K606" s="227">
        <f t="shared" si="347"/>
        <v>0</v>
      </c>
      <c r="L606" s="227">
        <f t="shared" si="347"/>
        <v>0</v>
      </c>
      <c r="M606" s="227">
        <f t="shared" si="347"/>
        <v>0</v>
      </c>
      <c r="N606" s="227">
        <f t="shared" si="347"/>
        <v>0</v>
      </c>
      <c r="O606" s="227">
        <f t="shared" si="347"/>
        <v>0</v>
      </c>
      <c r="P606" s="227">
        <f t="shared" si="347"/>
        <v>0</v>
      </c>
      <c r="Q606" s="227">
        <f t="shared" si="347"/>
        <v>0</v>
      </c>
      <c r="R606" s="227">
        <f t="shared" si="347"/>
        <v>0</v>
      </c>
      <c r="S606" s="227">
        <f t="shared" si="347"/>
        <v>0</v>
      </c>
      <c r="T606" s="227">
        <f t="shared" si="347"/>
        <v>0</v>
      </c>
      <c r="U606" s="227">
        <f t="shared" si="347"/>
        <v>0</v>
      </c>
      <c r="V606" s="227">
        <f t="shared" si="347"/>
        <v>0</v>
      </c>
      <c r="W606" s="227">
        <f t="shared" si="347"/>
        <v>0</v>
      </c>
      <c r="X606" s="227">
        <f t="shared" si="347"/>
        <v>0</v>
      </c>
      <c r="Y606" s="227">
        <f t="shared" si="347"/>
        <v>0</v>
      </c>
      <c r="Z606" s="227">
        <f t="shared" si="347"/>
        <v>0</v>
      </c>
      <c r="AA606" s="227">
        <f t="shared" si="347"/>
        <v>0</v>
      </c>
      <c r="AB606" s="227">
        <f t="shared" si="347"/>
        <v>0</v>
      </c>
      <c r="AC606" s="227">
        <f t="shared" si="347"/>
        <v>0</v>
      </c>
      <c r="AD606" s="227">
        <f t="shared" si="347"/>
        <v>0</v>
      </c>
      <c r="AE606" s="227">
        <f t="shared" si="347"/>
        <v>0</v>
      </c>
      <c r="AF606" s="227">
        <f t="shared" si="347"/>
        <v>0</v>
      </c>
      <c r="AG606" s="227">
        <f t="shared" si="347"/>
        <v>0</v>
      </c>
      <c r="AH606" s="227">
        <f t="shared" si="347"/>
        <v>0</v>
      </c>
      <c r="AI606" s="227">
        <f t="shared" si="347"/>
        <v>0</v>
      </c>
      <c r="AJ606" s="227">
        <f t="shared" si="347"/>
        <v>0</v>
      </c>
      <c r="AK606" s="227">
        <f t="shared" si="347"/>
        <v>0</v>
      </c>
      <c r="AL606" s="227">
        <f t="shared" si="347"/>
        <v>0</v>
      </c>
      <c r="AM606" s="227">
        <f t="shared" si="347"/>
        <v>0</v>
      </c>
      <c r="AN606" s="227">
        <f t="shared" si="347"/>
        <v>0</v>
      </c>
      <c r="AO606" s="227">
        <f t="shared" si="347"/>
        <v>0</v>
      </c>
      <c r="AP606" s="227">
        <f t="shared" si="347"/>
        <v>0</v>
      </c>
    </row>
    <row r="607" spans="1:42" x14ac:dyDescent="0.2">
      <c r="A607" s="4">
        <f>A606+1</f>
        <v>2</v>
      </c>
      <c r="B607" s="247">
        <f t="shared" si="346"/>
        <v>0</v>
      </c>
      <c r="C607" s="227">
        <f t="shared" ref="C607:AP607" si="348">IF(C$2&gt;analysis_period,0,IF(C$2=equip2_reserve_freq*$A607,equip2_reserve_cost*system_capacity*1000*(1+inflation_rate/100)^B$2,0))</f>
        <v>0</v>
      </c>
      <c r="D607" s="227">
        <f t="shared" si="348"/>
        <v>0</v>
      </c>
      <c r="E607" s="227">
        <f t="shared" si="348"/>
        <v>0</v>
      </c>
      <c r="F607" s="227">
        <f t="shared" si="348"/>
        <v>0</v>
      </c>
      <c r="G607" s="227">
        <f t="shared" si="348"/>
        <v>0</v>
      </c>
      <c r="H607" s="227">
        <f t="shared" si="348"/>
        <v>0</v>
      </c>
      <c r="I607" s="227">
        <f t="shared" si="348"/>
        <v>0</v>
      </c>
      <c r="J607" s="227">
        <f t="shared" si="348"/>
        <v>0</v>
      </c>
      <c r="K607" s="227">
        <f t="shared" si="348"/>
        <v>0</v>
      </c>
      <c r="L607" s="227">
        <f t="shared" si="348"/>
        <v>0</v>
      </c>
      <c r="M607" s="227">
        <f t="shared" si="348"/>
        <v>0</v>
      </c>
      <c r="N607" s="227">
        <f t="shared" si="348"/>
        <v>0</v>
      </c>
      <c r="O607" s="227">
        <f t="shared" si="348"/>
        <v>0</v>
      </c>
      <c r="P607" s="227">
        <f t="shared" si="348"/>
        <v>0</v>
      </c>
      <c r="Q607" s="227">
        <f t="shared" si="348"/>
        <v>0</v>
      </c>
      <c r="R607" s="227">
        <f t="shared" si="348"/>
        <v>0</v>
      </c>
      <c r="S607" s="227">
        <f t="shared" si="348"/>
        <v>0</v>
      </c>
      <c r="T607" s="227">
        <f t="shared" si="348"/>
        <v>0</v>
      </c>
      <c r="U607" s="227">
        <f t="shared" si="348"/>
        <v>0</v>
      </c>
      <c r="V607" s="227">
        <f t="shared" si="348"/>
        <v>0</v>
      </c>
      <c r="W607" s="227">
        <f t="shared" si="348"/>
        <v>0</v>
      </c>
      <c r="X607" s="227">
        <f t="shared" si="348"/>
        <v>0</v>
      </c>
      <c r="Y607" s="227">
        <f t="shared" si="348"/>
        <v>0</v>
      </c>
      <c r="Z607" s="227">
        <f t="shared" si="348"/>
        <v>0</v>
      </c>
      <c r="AA607" s="227">
        <f t="shared" si="348"/>
        <v>0</v>
      </c>
      <c r="AB607" s="227">
        <f t="shared" si="348"/>
        <v>0</v>
      </c>
      <c r="AC607" s="227">
        <f t="shared" si="348"/>
        <v>0</v>
      </c>
      <c r="AD607" s="227">
        <f t="shared" si="348"/>
        <v>0</v>
      </c>
      <c r="AE607" s="227">
        <f t="shared" si="348"/>
        <v>0</v>
      </c>
      <c r="AF607" s="227">
        <f t="shared" si="348"/>
        <v>0</v>
      </c>
      <c r="AG607" s="227">
        <f t="shared" si="348"/>
        <v>0</v>
      </c>
      <c r="AH607" s="227">
        <f t="shared" si="348"/>
        <v>0</v>
      </c>
      <c r="AI607" s="227">
        <f t="shared" si="348"/>
        <v>0</v>
      </c>
      <c r="AJ607" s="227">
        <f t="shared" si="348"/>
        <v>0</v>
      </c>
      <c r="AK607" s="227">
        <f t="shared" si="348"/>
        <v>0</v>
      </c>
      <c r="AL607" s="227">
        <f t="shared" si="348"/>
        <v>0</v>
      </c>
      <c r="AM607" s="227">
        <f t="shared" si="348"/>
        <v>0</v>
      </c>
      <c r="AN607" s="227">
        <f t="shared" si="348"/>
        <v>0</v>
      </c>
      <c r="AO607" s="227">
        <f t="shared" si="348"/>
        <v>0</v>
      </c>
      <c r="AP607" s="227">
        <f t="shared" si="348"/>
        <v>0</v>
      </c>
    </row>
    <row r="608" spans="1:42" x14ac:dyDescent="0.2">
      <c r="A608" s="4">
        <f t="shared" ref="A608:A615" si="349">A607+1</f>
        <v>3</v>
      </c>
      <c r="B608" s="247">
        <f t="shared" si="346"/>
        <v>0</v>
      </c>
      <c r="C608" s="227">
        <f t="shared" ref="C608:AP608" si="350">IF(C$2&gt;analysis_period,0,IF(C$2=equip2_reserve_freq*$A608,equip2_reserve_cost*system_capacity*1000*(1+inflation_rate/100)^B$2,0))</f>
        <v>0</v>
      </c>
      <c r="D608" s="227">
        <f t="shared" si="350"/>
        <v>0</v>
      </c>
      <c r="E608" s="227">
        <f t="shared" si="350"/>
        <v>0</v>
      </c>
      <c r="F608" s="227">
        <f t="shared" si="350"/>
        <v>0</v>
      </c>
      <c r="G608" s="227">
        <f t="shared" si="350"/>
        <v>0</v>
      </c>
      <c r="H608" s="227">
        <f t="shared" si="350"/>
        <v>0</v>
      </c>
      <c r="I608" s="227">
        <f t="shared" si="350"/>
        <v>0</v>
      </c>
      <c r="J608" s="227">
        <f t="shared" si="350"/>
        <v>0</v>
      </c>
      <c r="K608" s="227">
        <f t="shared" si="350"/>
        <v>0</v>
      </c>
      <c r="L608" s="227">
        <f t="shared" si="350"/>
        <v>0</v>
      </c>
      <c r="M608" s="227">
        <f t="shared" si="350"/>
        <v>0</v>
      </c>
      <c r="N608" s="227">
        <f t="shared" si="350"/>
        <v>0</v>
      </c>
      <c r="O608" s="227">
        <f t="shared" si="350"/>
        <v>0</v>
      </c>
      <c r="P608" s="227">
        <f t="shared" si="350"/>
        <v>0</v>
      </c>
      <c r="Q608" s="227">
        <f t="shared" si="350"/>
        <v>0</v>
      </c>
      <c r="R608" s="227">
        <f t="shared" si="350"/>
        <v>0</v>
      </c>
      <c r="S608" s="227">
        <f t="shared" si="350"/>
        <v>0</v>
      </c>
      <c r="T608" s="227">
        <f t="shared" si="350"/>
        <v>0</v>
      </c>
      <c r="U608" s="227">
        <f t="shared" si="350"/>
        <v>0</v>
      </c>
      <c r="V608" s="227">
        <f t="shared" si="350"/>
        <v>0</v>
      </c>
      <c r="W608" s="227">
        <f t="shared" si="350"/>
        <v>0</v>
      </c>
      <c r="X608" s="227">
        <f t="shared" si="350"/>
        <v>0</v>
      </c>
      <c r="Y608" s="227">
        <f t="shared" si="350"/>
        <v>0</v>
      </c>
      <c r="Z608" s="227">
        <f t="shared" si="350"/>
        <v>0</v>
      </c>
      <c r="AA608" s="227">
        <f t="shared" si="350"/>
        <v>0</v>
      </c>
      <c r="AB608" s="227">
        <f t="shared" si="350"/>
        <v>0</v>
      </c>
      <c r="AC608" s="227">
        <f t="shared" si="350"/>
        <v>0</v>
      </c>
      <c r="AD608" s="227">
        <f t="shared" si="350"/>
        <v>0</v>
      </c>
      <c r="AE608" s="227">
        <f t="shared" si="350"/>
        <v>0</v>
      </c>
      <c r="AF608" s="227">
        <f t="shared" si="350"/>
        <v>0</v>
      </c>
      <c r="AG608" s="227">
        <f t="shared" si="350"/>
        <v>0</v>
      </c>
      <c r="AH608" s="227">
        <f t="shared" si="350"/>
        <v>0</v>
      </c>
      <c r="AI608" s="227">
        <f t="shared" si="350"/>
        <v>0</v>
      </c>
      <c r="AJ608" s="227">
        <f t="shared" si="350"/>
        <v>0</v>
      </c>
      <c r="AK608" s="227">
        <f t="shared" si="350"/>
        <v>0</v>
      </c>
      <c r="AL608" s="227">
        <f t="shared" si="350"/>
        <v>0</v>
      </c>
      <c r="AM608" s="227">
        <f t="shared" si="350"/>
        <v>0</v>
      </c>
      <c r="AN608" s="227">
        <f t="shared" si="350"/>
        <v>0</v>
      </c>
      <c r="AO608" s="227">
        <f t="shared" si="350"/>
        <v>0</v>
      </c>
      <c r="AP608" s="227">
        <f t="shared" si="350"/>
        <v>0</v>
      </c>
    </row>
    <row r="609" spans="1:42" x14ac:dyDescent="0.2">
      <c r="A609" s="4">
        <f t="shared" si="349"/>
        <v>4</v>
      </c>
      <c r="B609" s="247">
        <f t="shared" si="346"/>
        <v>0</v>
      </c>
      <c r="C609" s="227">
        <f t="shared" ref="C609:AP609" si="351">IF(C$2&gt;analysis_period,0,IF(C$2=equip2_reserve_freq*$A609,equip2_reserve_cost*system_capacity*1000*(1+inflation_rate/100)^B$2,0))</f>
        <v>0</v>
      </c>
      <c r="D609" s="227">
        <f t="shared" si="351"/>
        <v>0</v>
      </c>
      <c r="E609" s="227">
        <f t="shared" si="351"/>
        <v>0</v>
      </c>
      <c r="F609" s="227">
        <f t="shared" si="351"/>
        <v>0</v>
      </c>
      <c r="G609" s="227">
        <f t="shared" si="351"/>
        <v>0</v>
      </c>
      <c r="H609" s="227">
        <f t="shared" si="351"/>
        <v>0</v>
      </c>
      <c r="I609" s="227">
        <f t="shared" si="351"/>
        <v>0</v>
      </c>
      <c r="J609" s="227">
        <f t="shared" si="351"/>
        <v>0</v>
      </c>
      <c r="K609" s="227">
        <f t="shared" si="351"/>
        <v>0</v>
      </c>
      <c r="L609" s="227">
        <f t="shared" si="351"/>
        <v>0</v>
      </c>
      <c r="M609" s="227">
        <f t="shared" si="351"/>
        <v>0</v>
      </c>
      <c r="N609" s="227">
        <f t="shared" si="351"/>
        <v>0</v>
      </c>
      <c r="O609" s="227">
        <f t="shared" si="351"/>
        <v>0</v>
      </c>
      <c r="P609" s="227">
        <f t="shared" si="351"/>
        <v>0</v>
      </c>
      <c r="Q609" s="227">
        <f t="shared" si="351"/>
        <v>0</v>
      </c>
      <c r="R609" s="227">
        <f t="shared" si="351"/>
        <v>0</v>
      </c>
      <c r="S609" s="227">
        <f t="shared" si="351"/>
        <v>0</v>
      </c>
      <c r="T609" s="227">
        <f t="shared" si="351"/>
        <v>0</v>
      </c>
      <c r="U609" s="227">
        <f t="shared" si="351"/>
        <v>0</v>
      </c>
      <c r="V609" s="227">
        <f t="shared" si="351"/>
        <v>0</v>
      </c>
      <c r="W609" s="227">
        <f t="shared" si="351"/>
        <v>0</v>
      </c>
      <c r="X609" s="227">
        <f t="shared" si="351"/>
        <v>0</v>
      </c>
      <c r="Y609" s="227">
        <f t="shared" si="351"/>
        <v>0</v>
      </c>
      <c r="Z609" s="227">
        <f t="shared" si="351"/>
        <v>0</v>
      </c>
      <c r="AA609" s="227">
        <f t="shared" si="351"/>
        <v>0</v>
      </c>
      <c r="AB609" s="227">
        <f t="shared" si="351"/>
        <v>0</v>
      </c>
      <c r="AC609" s="227">
        <f t="shared" si="351"/>
        <v>0</v>
      </c>
      <c r="AD609" s="227">
        <f t="shared" si="351"/>
        <v>0</v>
      </c>
      <c r="AE609" s="227">
        <f t="shared" si="351"/>
        <v>0</v>
      </c>
      <c r="AF609" s="227">
        <f t="shared" si="351"/>
        <v>0</v>
      </c>
      <c r="AG609" s="227">
        <f t="shared" si="351"/>
        <v>0</v>
      </c>
      <c r="AH609" s="227">
        <f t="shared" si="351"/>
        <v>0</v>
      </c>
      <c r="AI609" s="227">
        <f t="shared" si="351"/>
        <v>0</v>
      </c>
      <c r="AJ609" s="227">
        <f t="shared" si="351"/>
        <v>0</v>
      </c>
      <c r="AK609" s="227">
        <f t="shared" si="351"/>
        <v>0</v>
      </c>
      <c r="AL609" s="227">
        <f t="shared" si="351"/>
        <v>0</v>
      </c>
      <c r="AM609" s="227">
        <f t="shared" si="351"/>
        <v>0</v>
      </c>
      <c r="AN609" s="227">
        <f t="shared" si="351"/>
        <v>0</v>
      </c>
      <c r="AO609" s="227">
        <f t="shared" si="351"/>
        <v>0</v>
      </c>
      <c r="AP609" s="227">
        <f t="shared" si="351"/>
        <v>0</v>
      </c>
    </row>
    <row r="610" spans="1:42" x14ac:dyDescent="0.2">
      <c r="A610" s="4">
        <f t="shared" si="349"/>
        <v>5</v>
      </c>
      <c r="B610" s="247">
        <f t="shared" si="346"/>
        <v>0</v>
      </c>
      <c r="C610" s="227">
        <f t="shared" ref="C610:AP610" si="352">IF(C$2&gt;analysis_period,0,IF(C$2=equip2_reserve_freq*$A610,equip2_reserve_cost*system_capacity*1000*(1+inflation_rate/100)^B$2,0))</f>
        <v>0</v>
      </c>
      <c r="D610" s="227">
        <f t="shared" si="352"/>
        <v>0</v>
      </c>
      <c r="E610" s="227">
        <f t="shared" si="352"/>
        <v>0</v>
      </c>
      <c r="F610" s="227">
        <f t="shared" si="352"/>
        <v>0</v>
      </c>
      <c r="G610" s="227">
        <f t="shared" si="352"/>
        <v>0</v>
      </c>
      <c r="H610" s="227">
        <f t="shared" si="352"/>
        <v>0</v>
      </c>
      <c r="I610" s="227">
        <f t="shared" si="352"/>
        <v>0</v>
      </c>
      <c r="J610" s="227">
        <f t="shared" si="352"/>
        <v>0</v>
      </c>
      <c r="K610" s="227">
        <f t="shared" si="352"/>
        <v>0</v>
      </c>
      <c r="L610" s="227">
        <f t="shared" si="352"/>
        <v>0</v>
      </c>
      <c r="M610" s="227">
        <f t="shared" si="352"/>
        <v>0</v>
      </c>
      <c r="N610" s="227">
        <f t="shared" si="352"/>
        <v>0</v>
      </c>
      <c r="O610" s="227">
        <f t="shared" si="352"/>
        <v>0</v>
      </c>
      <c r="P610" s="227">
        <f t="shared" si="352"/>
        <v>0</v>
      </c>
      <c r="Q610" s="227">
        <f t="shared" si="352"/>
        <v>0</v>
      </c>
      <c r="R610" s="227">
        <f t="shared" si="352"/>
        <v>0</v>
      </c>
      <c r="S610" s="227">
        <f t="shared" si="352"/>
        <v>0</v>
      </c>
      <c r="T610" s="227">
        <f t="shared" si="352"/>
        <v>0</v>
      </c>
      <c r="U610" s="227">
        <f t="shared" si="352"/>
        <v>0</v>
      </c>
      <c r="V610" s="227">
        <f t="shared" si="352"/>
        <v>0</v>
      </c>
      <c r="W610" s="227">
        <f t="shared" si="352"/>
        <v>0</v>
      </c>
      <c r="X610" s="227">
        <f t="shared" si="352"/>
        <v>0</v>
      </c>
      <c r="Y610" s="227">
        <f t="shared" si="352"/>
        <v>0</v>
      </c>
      <c r="Z610" s="227">
        <f t="shared" si="352"/>
        <v>0</v>
      </c>
      <c r="AA610" s="227">
        <f t="shared" si="352"/>
        <v>0</v>
      </c>
      <c r="AB610" s="227">
        <f t="shared" si="352"/>
        <v>0</v>
      </c>
      <c r="AC610" s="227">
        <f t="shared" si="352"/>
        <v>0</v>
      </c>
      <c r="AD610" s="227">
        <f t="shared" si="352"/>
        <v>0</v>
      </c>
      <c r="AE610" s="227">
        <f t="shared" si="352"/>
        <v>0</v>
      </c>
      <c r="AF610" s="227">
        <f t="shared" si="352"/>
        <v>0</v>
      </c>
      <c r="AG610" s="227">
        <f t="shared" si="352"/>
        <v>0</v>
      </c>
      <c r="AH610" s="227">
        <f t="shared" si="352"/>
        <v>0</v>
      </c>
      <c r="AI610" s="227">
        <f t="shared" si="352"/>
        <v>0</v>
      </c>
      <c r="AJ610" s="227">
        <f t="shared" si="352"/>
        <v>0</v>
      </c>
      <c r="AK610" s="227">
        <f t="shared" si="352"/>
        <v>0</v>
      </c>
      <c r="AL610" s="227">
        <f t="shared" si="352"/>
        <v>0</v>
      </c>
      <c r="AM610" s="227">
        <f t="shared" si="352"/>
        <v>0</v>
      </c>
      <c r="AN610" s="227">
        <f t="shared" si="352"/>
        <v>0</v>
      </c>
      <c r="AO610" s="227">
        <f t="shared" si="352"/>
        <v>0</v>
      </c>
      <c r="AP610" s="227">
        <f t="shared" si="352"/>
        <v>0</v>
      </c>
    </row>
    <row r="611" spans="1:42" x14ac:dyDescent="0.2">
      <c r="A611" s="4">
        <f t="shared" si="349"/>
        <v>6</v>
      </c>
      <c r="B611" s="247">
        <f t="shared" si="346"/>
        <v>0</v>
      </c>
      <c r="C611" s="227">
        <f t="shared" ref="C611:AP611" si="353">IF(C$2&gt;analysis_period,0,IF(C$2=equip2_reserve_freq*$A611,equip2_reserve_cost*system_capacity*1000*(1+inflation_rate/100)^B$2,0))</f>
        <v>0</v>
      </c>
      <c r="D611" s="227">
        <f t="shared" si="353"/>
        <v>0</v>
      </c>
      <c r="E611" s="227">
        <f t="shared" si="353"/>
        <v>0</v>
      </c>
      <c r="F611" s="227">
        <f t="shared" si="353"/>
        <v>0</v>
      </c>
      <c r="G611" s="227">
        <f t="shared" si="353"/>
        <v>0</v>
      </c>
      <c r="H611" s="227">
        <f t="shared" si="353"/>
        <v>0</v>
      </c>
      <c r="I611" s="227">
        <f t="shared" si="353"/>
        <v>0</v>
      </c>
      <c r="J611" s="227">
        <f t="shared" si="353"/>
        <v>0</v>
      </c>
      <c r="K611" s="227">
        <f t="shared" si="353"/>
        <v>0</v>
      </c>
      <c r="L611" s="227">
        <f t="shared" si="353"/>
        <v>0</v>
      </c>
      <c r="M611" s="227">
        <f t="shared" si="353"/>
        <v>0</v>
      </c>
      <c r="N611" s="227">
        <f t="shared" si="353"/>
        <v>0</v>
      </c>
      <c r="O611" s="227">
        <f t="shared" si="353"/>
        <v>0</v>
      </c>
      <c r="P611" s="227">
        <f t="shared" si="353"/>
        <v>0</v>
      </c>
      <c r="Q611" s="227">
        <f t="shared" si="353"/>
        <v>0</v>
      </c>
      <c r="R611" s="227">
        <f t="shared" si="353"/>
        <v>0</v>
      </c>
      <c r="S611" s="227">
        <f t="shared" si="353"/>
        <v>0</v>
      </c>
      <c r="T611" s="227">
        <f t="shared" si="353"/>
        <v>0</v>
      </c>
      <c r="U611" s="227">
        <f t="shared" si="353"/>
        <v>0</v>
      </c>
      <c r="V611" s="227">
        <f t="shared" si="353"/>
        <v>0</v>
      </c>
      <c r="W611" s="227">
        <f t="shared" si="353"/>
        <v>0</v>
      </c>
      <c r="X611" s="227">
        <f t="shared" si="353"/>
        <v>0</v>
      </c>
      <c r="Y611" s="227">
        <f t="shared" si="353"/>
        <v>0</v>
      </c>
      <c r="Z611" s="227">
        <f t="shared" si="353"/>
        <v>0</v>
      </c>
      <c r="AA611" s="227">
        <f t="shared" si="353"/>
        <v>0</v>
      </c>
      <c r="AB611" s="227">
        <f t="shared" si="353"/>
        <v>0</v>
      </c>
      <c r="AC611" s="227">
        <f t="shared" si="353"/>
        <v>0</v>
      </c>
      <c r="AD611" s="227">
        <f t="shared" si="353"/>
        <v>0</v>
      </c>
      <c r="AE611" s="227">
        <f t="shared" si="353"/>
        <v>0</v>
      </c>
      <c r="AF611" s="227">
        <f t="shared" si="353"/>
        <v>0</v>
      </c>
      <c r="AG611" s="227">
        <f t="shared" si="353"/>
        <v>0</v>
      </c>
      <c r="AH611" s="227">
        <f t="shared" si="353"/>
        <v>0</v>
      </c>
      <c r="AI611" s="227">
        <f t="shared" si="353"/>
        <v>0</v>
      </c>
      <c r="AJ611" s="227">
        <f t="shared" si="353"/>
        <v>0</v>
      </c>
      <c r="AK611" s="227">
        <f t="shared" si="353"/>
        <v>0</v>
      </c>
      <c r="AL611" s="227">
        <f t="shared" si="353"/>
        <v>0</v>
      </c>
      <c r="AM611" s="227">
        <f t="shared" si="353"/>
        <v>0</v>
      </c>
      <c r="AN611" s="227">
        <f t="shared" si="353"/>
        <v>0</v>
      </c>
      <c r="AO611" s="227">
        <f t="shared" si="353"/>
        <v>0</v>
      </c>
      <c r="AP611" s="227">
        <f t="shared" si="353"/>
        <v>0</v>
      </c>
    </row>
    <row r="612" spans="1:42" x14ac:dyDescent="0.2">
      <c r="A612" s="4">
        <f t="shared" si="349"/>
        <v>7</v>
      </c>
      <c r="B612" s="247">
        <f t="shared" si="346"/>
        <v>0</v>
      </c>
      <c r="C612" s="227">
        <f t="shared" ref="C612:AP612" si="354">IF(C$2&gt;analysis_period,0,IF(C$2=equip2_reserve_freq*$A612,equip2_reserve_cost*system_capacity*1000*(1+inflation_rate/100)^B$2,0))</f>
        <v>0</v>
      </c>
      <c r="D612" s="227">
        <f t="shared" si="354"/>
        <v>0</v>
      </c>
      <c r="E612" s="227">
        <f t="shared" si="354"/>
        <v>0</v>
      </c>
      <c r="F612" s="227">
        <f t="shared" si="354"/>
        <v>0</v>
      </c>
      <c r="G612" s="227">
        <f t="shared" si="354"/>
        <v>0</v>
      </c>
      <c r="H612" s="227">
        <f t="shared" si="354"/>
        <v>0</v>
      </c>
      <c r="I612" s="227">
        <f t="shared" si="354"/>
        <v>0</v>
      </c>
      <c r="J612" s="227">
        <f t="shared" si="354"/>
        <v>0</v>
      </c>
      <c r="K612" s="227">
        <f t="shared" si="354"/>
        <v>0</v>
      </c>
      <c r="L612" s="227">
        <f t="shared" si="354"/>
        <v>0</v>
      </c>
      <c r="M612" s="227">
        <f t="shared" si="354"/>
        <v>0</v>
      </c>
      <c r="N612" s="227">
        <f t="shared" si="354"/>
        <v>0</v>
      </c>
      <c r="O612" s="227">
        <f t="shared" si="354"/>
        <v>0</v>
      </c>
      <c r="P612" s="227">
        <f t="shared" si="354"/>
        <v>0</v>
      </c>
      <c r="Q612" s="227">
        <f t="shared" si="354"/>
        <v>0</v>
      </c>
      <c r="R612" s="227">
        <f t="shared" si="354"/>
        <v>0</v>
      </c>
      <c r="S612" s="227">
        <f t="shared" si="354"/>
        <v>0</v>
      </c>
      <c r="T612" s="227">
        <f t="shared" si="354"/>
        <v>0</v>
      </c>
      <c r="U612" s="227">
        <f t="shared" si="354"/>
        <v>0</v>
      </c>
      <c r="V612" s="227">
        <f t="shared" si="354"/>
        <v>0</v>
      </c>
      <c r="W612" s="227">
        <f t="shared" si="354"/>
        <v>0</v>
      </c>
      <c r="X612" s="227">
        <f t="shared" si="354"/>
        <v>0</v>
      </c>
      <c r="Y612" s="227">
        <f t="shared" si="354"/>
        <v>0</v>
      </c>
      <c r="Z612" s="227">
        <f t="shared" si="354"/>
        <v>0</v>
      </c>
      <c r="AA612" s="227">
        <f t="shared" si="354"/>
        <v>0</v>
      </c>
      <c r="AB612" s="227">
        <f t="shared" si="354"/>
        <v>0</v>
      </c>
      <c r="AC612" s="227">
        <f t="shared" si="354"/>
        <v>0</v>
      </c>
      <c r="AD612" s="227">
        <f t="shared" si="354"/>
        <v>0</v>
      </c>
      <c r="AE612" s="227">
        <f t="shared" si="354"/>
        <v>0</v>
      </c>
      <c r="AF612" s="227">
        <f t="shared" si="354"/>
        <v>0</v>
      </c>
      <c r="AG612" s="227">
        <f t="shared" si="354"/>
        <v>0</v>
      </c>
      <c r="AH612" s="227">
        <f t="shared" si="354"/>
        <v>0</v>
      </c>
      <c r="AI612" s="227">
        <f t="shared" si="354"/>
        <v>0</v>
      </c>
      <c r="AJ612" s="227">
        <f t="shared" si="354"/>
        <v>0</v>
      </c>
      <c r="AK612" s="227">
        <f t="shared" si="354"/>
        <v>0</v>
      </c>
      <c r="AL612" s="227">
        <f t="shared" si="354"/>
        <v>0</v>
      </c>
      <c r="AM612" s="227">
        <f t="shared" si="354"/>
        <v>0</v>
      </c>
      <c r="AN612" s="227">
        <f t="shared" si="354"/>
        <v>0</v>
      </c>
      <c r="AO612" s="227">
        <f t="shared" si="354"/>
        <v>0</v>
      </c>
      <c r="AP612" s="227">
        <f t="shared" si="354"/>
        <v>0</v>
      </c>
    </row>
    <row r="613" spans="1:42" x14ac:dyDescent="0.2">
      <c r="A613" s="4">
        <f t="shared" si="349"/>
        <v>8</v>
      </c>
      <c r="B613" s="247">
        <f t="shared" si="346"/>
        <v>0</v>
      </c>
      <c r="C613" s="227">
        <f t="shared" ref="C613:AP613" si="355">IF(C$2&gt;analysis_period,0,IF(C$2=equip2_reserve_freq*$A613,equip2_reserve_cost*system_capacity*1000*(1+inflation_rate/100)^B$2,0))</f>
        <v>0</v>
      </c>
      <c r="D613" s="227">
        <f t="shared" si="355"/>
        <v>0</v>
      </c>
      <c r="E613" s="227">
        <f t="shared" si="355"/>
        <v>0</v>
      </c>
      <c r="F613" s="227">
        <f t="shared" si="355"/>
        <v>0</v>
      </c>
      <c r="G613" s="227">
        <f t="shared" si="355"/>
        <v>0</v>
      </c>
      <c r="H613" s="227">
        <f t="shared" si="355"/>
        <v>0</v>
      </c>
      <c r="I613" s="227">
        <f t="shared" si="355"/>
        <v>0</v>
      </c>
      <c r="J613" s="227">
        <f t="shared" si="355"/>
        <v>0</v>
      </c>
      <c r="K613" s="227">
        <f t="shared" si="355"/>
        <v>0</v>
      </c>
      <c r="L613" s="227">
        <f t="shared" si="355"/>
        <v>0</v>
      </c>
      <c r="M613" s="227">
        <f t="shared" si="355"/>
        <v>0</v>
      </c>
      <c r="N613" s="227">
        <f t="shared" si="355"/>
        <v>0</v>
      </c>
      <c r="O613" s="227">
        <f t="shared" si="355"/>
        <v>0</v>
      </c>
      <c r="P613" s="227">
        <f t="shared" si="355"/>
        <v>0</v>
      </c>
      <c r="Q613" s="227">
        <f t="shared" si="355"/>
        <v>0</v>
      </c>
      <c r="R613" s="227">
        <f t="shared" si="355"/>
        <v>0</v>
      </c>
      <c r="S613" s="227">
        <f t="shared" si="355"/>
        <v>0</v>
      </c>
      <c r="T613" s="227">
        <f t="shared" si="355"/>
        <v>0</v>
      </c>
      <c r="U613" s="227">
        <f t="shared" si="355"/>
        <v>0</v>
      </c>
      <c r="V613" s="227">
        <f t="shared" si="355"/>
        <v>0</v>
      </c>
      <c r="W613" s="227">
        <f t="shared" si="355"/>
        <v>0</v>
      </c>
      <c r="X613" s="227">
        <f t="shared" si="355"/>
        <v>0</v>
      </c>
      <c r="Y613" s="227">
        <f t="shared" si="355"/>
        <v>0</v>
      </c>
      <c r="Z613" s="227">
        <f t="shared" si="355"/>
        <v>0</v>
      </c>
      <c r="AA613" s="227">
        <f t="shared" si="355"/>
        <v>0</v>
      </c>
      <c r="AB613" s="227">
        <f t="shared" si="355"/>
        <v>0</v>
      </c>
      <c r="AC613" s="227">
        <f t="shared" si="355"/>
        <v>0</v>
      </c>
      <c r="AD613" s="227">
        <f t="shared" si="355"/>
        <v>0</v>
      </c>
      <c r="AE613" s="227">
        <f t="shared" si="355"/>
        <v>0</v>
      </c>
      <c r="AF613" s="227">
        <f t="shared" si="355"/>
        <v>0</v>
      </c>
      <c r="AG613" s="227">
        <f t="shared" si="355"/>
        <v>0</v>
      </c>
      <c r="AH613" s="227">
        <f t="shared" si="355"/>
        <v>0</v>
      </c>
      <c r="AI613" s="227">
        <f t="shared" si="355"/>
        <v>0</v>
      </c>
      <c r="AJ613" s="227">
        <f t="shared" si="355"/>
        <v>0</v>
      </c>
      <c r="AK613" s="227">
        <f t="shared" si="355"/>
        <v>0</v>
      </c>
      <c r="AL613" s="227">
        <f t="shared" si="355"/>
        <v>0</v>
      </c>
      <c r="AM613" s="227">
        <f t="shared" si="355"/>
        <v>0</v>
      </c>
      <c r="AN613" s="227">
        <f t="shared" si="355"/>
        <v>0</v>
      </c>
      <c r="AO613" s="227">
        <f t="shared" si="355"/>
        <v>0</v>
      </c>
      <c r="AP613" s="227">
        <f t="shared" si="355"/>
        <v>0</v>
      </c>
    </row>
    <row r="614" spans="1:42" x14ac:dyDescent="0.2">
      <c r="A614" s="4">
        <f>A613+1</f>
        <v>9</v>
      </c>
      <c r="B614" s="247">
        <f t="shared" si="346"/>
        <v>0</v>
      </c>
      <c r="C614" s="227">
        <f t="shared" ref="C614:AP614" si="356">IF(C$2&gt;analysis_period,0,IF(C$2=equip2_reserve_freq*$A614,equip2_reserve_cost*system_capacity*1000*(1+inflation_rate/100)^B$2,0))</f>
        <v>0</v>
      </c>
      <c r="D614" s="227">
        <f t="shared" si="356"/>
        <v>0</v>
      </c>
      <c r="E614" s="227">
        <f t="shared" si="356"/>
        <v>0</v>
      </c>
      <c r="F614" s="227">
        <f t="shared" si="356"/>
        <v>0</v>
      </c>
      <c r="G614" s="227">
        <f t="shared" si="356"/>
        <v>0</v>
      </c>
      <c r="H614" s="227">
        <f t="shared" si="356"/>
        <v>0</v>
      </c>
      <c r="I614" s="227">
        <f t="shared" si="356"/>
        <v>0</v>
      </c>
      <c r="J614" s="227">
        <f t="shared" si="356"/>
        <v>0</v>
      </c>
      <c r="K614" s="227">
        <f t="shared" si="356"/>
        <v>0</v>
      </c>
      <c r="L614" s="227">
        <f t="shared" si="356"/>
        <v>0</v>
      </c>
      <c r="M614" s="227">
        <f t="shared" si="356"/>
        <v>0</v>
      </c>
      <c r="N614" s="227">
        <f t="shared" si="356"/>
        <v>0</v>
      </c>
      <c r="O614" s="227">
        <f t="shared" si="356"/>
        <v>0</v>
      </c>
      <c r="P614" s="227">
        <f t="shared" si="356"/>
        <v>0</v>
      </c>
      <c r="Q614" s="227">
        <f t="shared" si="356"/>
        <v>0</v>
      </c>
      <c r="R614" s="227">
        <f t="shared" si="356"/>
        <v>0</v>
      </c>
      <c r="S614" s="227">
        <f t="shared" si="356"/>
        <v>0</v>
      </c>
      <c r="T614" s="227">
        <f t="shared" si="356"/>
        <v>0</v>
      </c>
      <c r="U614" s="227">
        <f t="shared" si="356"/>
        <v>0</v>
      </c>
      <c r="V614" s="227">
        <f t="shared" si="356"/>
        <v>0</v>
      </c>
      <c r="W614" s="227">
        <f t="shared" si="356"/>
        <v>0</v>
      </c>
      <c r="X614" s="227">
        <f t="shared" si="356"/>
        <v>0</v>
      </c>
      <c r="Y614" s="227">
        <f t="shared" si="356"/>
        <v>0</v>
      </c>
      <c r="Z614" s="227">
        <f t="shared" si="356"/>
        <v>0</v>
      </c>
      <c r="AA614" s="227">
        <f t="shared" si="356"/>
        <v>0</v>
      </c>
      <c r="AB614" s="227">
        <f t="shared" si="356"/>
        <v>0</v>
      </c>
      <c r="AC614" s="227">
        <f t="shared" si="356"/>
        <v>0</v>
      </c>
      <c r="AD614" s="227">
        <f t="shared" si="356"/>
        <v>0</v>
      </c>
      <c r="AE614" s="227">
        <f t="shared" si="356"/>
        <v>0</v>
      </c>
      <c r="AF614" s="227">
        <f t="shared" si="356"/>
        <v>0</v>
      </c>
      <c r="AG614" s="227">
        <f t="shared" si="356"/>
        <v>0</v>
      </c>
      <c r="AH614" s="227">
        <f t="shared" si="356"/>
        <v>0</v>
      </c>
      <c r="AI614" s="227">
        <f t="shared" si="356"/>
        <v>0</v>
      </c>
      <c r="AJ614" s="227">
        <f t="shared" si="356"/>
        <v>0</v>
      </c>
      <c r="AK614" s="227">
        <f t="shared" si="356"/>
        <v>0</v>
      </c>
      <c r="AL614" s="227">
        <f t="shared" si="356"/>
        <v>0</v>
      </c>
      <c r="AM614" s="227">
        <f t="shared" si="356"/>
        <v>0</v>
      </c>
      <c r="AN614" s="227">
        <f t="shared" si="356"/>
        <v>0</v>
      </c>
      <c r="AO614" s="227">
        <f t="shared" si="356"/>
        <v>0</v>
      </c>
      <c r="AP614" s="227">
        <f t="shared" si="356"/>
        <v>0</v>
      </c>
    </row>
    <row r="615" spans="1:42" x14ac:dyDescent="0.2">
      <c r="A615" s="4">
        <f t="shared" si="349"/>
        <v>10</v>
      </c>
      <c r="B615" s="247">
        <f t="shared" si="346"/>
        <v>0</v>
      </c>
      <c r="C615" s="227">
        <f t="shared" ref="C615:AP615" si="357">IF(C$2&gt;analysis_period,0,IF(C$2=equip2_reserve_freq*$A615,equip2_reserve_cost*system_capacity*1000*(1+inflation_rate/100)^B$2,0))</f>
        <v>0</v>
      </c>
      <c r="D615" s="227">
        <f t="shared" si="357"/>
        <v>0</v>
      </c>
      <c r="E615" s="227">
        <f t="shared" si="357"/>
        <v>0</v>
      </c>
      <c r="F615" s="227">
        <f t="shared" si="357"/>
        <v>0</v>
      </c>
      <c r="G615" s="227">
        <f t="shared" si="357"/>
        <v>0</v>
      </c>
      <c r="H615" s="227">
        <f t="shared" si="357"/>
        <v>0</v>
      </c>
      <c r="I615" s="227">
        <f t="shared" si="357"/>
        <v>0</v>
      </c>
      <c r="J615" s="227">
        <f t="shared" si="357"/>
        <v>0</v>
      </c>
      <c r="K615" s="227">
        <f t="shared" si="357"/>
        <v>0</v>
      </c>
      <c r="L615" s="227">
        <f t="shared" si="357"/>
        <v>0</v>
      </c>
      <c r="M615" s="227">
        <f t="shared" si="357"/>
        <v>0</v>
      </c>
      <c r="N615" s="227">
        <f t="shared" si="357"/>
        <v>0</v>
      </c>
      <c r="O615" s="227">
        <f t="shared" si="357"/>
        <v>0</v>
      </c>
      <c r="P615" s="227">
        <f t="shared" si="357"/>
        <v>0</v>
      </c>
      <c r="Q615" s="227">
        <f t="shared" si="357"/>
        <v>0</v>
      </c>
      <c r="R615" s="227">
        <f t="shared" si="357"/>
        <v>0</v>
      </c>
      <c r="S615" s="227">
        <f t="shared" si="357"/>
        <v>0</v>
      </c>
      <c r="T615" s="227">
        <f t="shared" si="357"/>
        <v>0</v>
      </c>
      <c r="U615" s="227">
        <f t="shared" si="357"/>
        <v>0</v>
      </c>
      <c r="V615" s="227">
        <f t="shared" si="357"/>
        <v>0</v>
      </c>
      <c r="W615" s="227">
        <f t="shared" si="357"/>
        <v>0</v>
      </c>
      <c r="X615" s="227">
        <f t="shared" si="357"/>
        <v>0</v>
      </c>
      <c r="Y615" s="227">
        <f t="shared" si="357"/>
        <v>0</v>
      </c>
      <c r="Z615" s="227">
        <f t="shared" si="357"/>
        <v>0</v>
      </c>
      <c r="AA615" s="227">
        <f t="shared" si="357"/>
        <v>0</v>
      </c>
      <c r="AB615" s="227">
        <f t="shared" si="357"/>
        <v>0</v>
      </c>
      <c r="AC615" s="227">
        <f t="shared" si="357"/>
        <v>0</v>
      </c>
      <c r="AD615" s="227">
        <f t="shared" si="357"/>
        <v>0</v>
      </c>
      <c r="AE615" s="227">
        <f t="shared" si="357"/>
        <v>0</v>
      </c>
      <c r="AF615" s="227">
        <f t="shared" si="357"/>
        <v>0</v>
      </c>
      <c r="AG615" s="227">
        <f t="shared" si="357"/>
        <v>0</v>
      </c>
      <c r="AH615" s="227">
        <f t="shared" si="357"/>
        <v>0</v>
      </c>
      <c r="AI615" s="227">
        <f t="shared" si="357"/>
        <v>0</v>
      </c>
      <c r="AJ615" s="227">
        <f t="shared" si="357"/>
        <v>0</v>
      </c>
      <c r="AK615" s="227">
        <f t="shared" si="357"/>
        <v>0</v>
      </c>
      <c r="AL615" s="227">
        <f t="shared" si="357"/>
        <v>0</v>
      </c>
      <c r="AM615" s="227">
        <f t="shared" si="357"/>
        <v>0</v>
      </c>
      <c r="AN615" s="227">
        <f t="shared" si="357"/>
        <v>0</v>
      </c>
      <c r="AO615" s="227">
        <f t="shared" si="357"/>
        <v>0</v>
      </c>
      <c r="AP615" s="227">
        <f t="shared" si="357"/>
        <v>0</v>
      </c>
    </row>
    <row r="616" spans="1:42" x14ac:dyDescent="0.2">
      <c r="A616" s="38" t="s">
        <v>15</v>
      </c>
      <c r="B616" s="29"/>
      <c r="C616" s="231">
        <f>SUM(C606:C615)</f>
        <v>0</v>
      </c>
      <c r="D616" s="231">
        <f t="shared" ref="D616:AP616" si="358">SUM(D606:D615)</f>
        <v>0</v>
      </c>
      <c r="E616" s="231">
        <f t="shared" si="358"/>
        <v>0</v>
      </c>
      <c r="F616" s="231">
        <f t="shared" si="358"/>
        <v>0</v>
      </c>
      <c r="G616" s="231">
        <f t="shared" si="358"/>
        <v>0</v>
      </c>
      <c r="H616" s="231">
        <f t="shared" si="358"/>
        <v>0</v>
      </c>
      <c r="I616" s="231">
        <f t="shared" si="358"/>
        <v>0</v>
      </c>
      <c r="J616" s="231">
        <f t="shared" si="358"/>
        <v>0</v>
      </c>
      <c r="K616" s="231">
        <f t="shared" si="358"/>
        <v>0</v>
      </c>
      <c r="L616" s="231">
        <f t="shared" si="358"/>
        <v>0</v>
      </c>
      <c r="M616" s="231">
        <f t="shared" si="358"/>
        <v>0</v>
      </c>
      <c r="N616" s="231">
        <f t="shared" si="358"/>
        <v>0</v>
      </c>
      <c r="O616" s="231">
        <f t="shared" si="358"/>
        <v>0</v>
      </c>
      <c r="P616" s="231">
        <f t="shared" si="358"/>
        <v>0</v>
      </c>
      <c r="Q616" s="231">
        <f t="shared" si="358"/>
        <v>0</v>
      </c>
      <c r="R616" s="231">
        <f t="shared" si="358"/>
        <v>0</v>
      </c>
      <c r="S616" s="231">
        <f t="shared" si="358"/>
        <v>0</v>
      </c>
      <c r="T616" s="231">
        <f t="shared" si="358"/>
        <v>0</v>
      </c>
      <c r="U616" s="231">
        <f t="shared" si="358"/>
        <v>0</v>
      </c>
      <c r="V616" s="231">
        <f t="shared" si="358"/>
        <v>0</v>
      </c>
      <c r="W616" s="231">
        <f t="shared" si="358"/>
        <v>0</v>
      </c>
      <c r="X616" s="231">
        <f t="shared" si="358"/>
        <v>0</v>
      </c>
      <c r="Y616" s="231">
        <f t="shared" si="358"/>
        <v>0</v>
      </c>
      <c r="Z616" s="231">
        <f t="shared" si="358"/>
        <v>0</v>
      </c>
      <c r="AA616" s="231">
        <f t="shared" si="358"/>
        <v>0</v>
      </c>
      <c r="AB616" s="231">
        <f t="shared" si="358"/>
        <v>0</v>
      </c>
      <c r="AC616" s="231">
        <f t="shared" si="358"/>
        <v>0</v>
      </c>
      <c r="AD616" s="231">
        <f t="shared" si="358"/>
        <v>0</v>
      </c>
      <c r="AE616" s="231">
        <f t="shared" si="358"/>
        <v>0</v>
      </c>
      <c r="AF616" s="231">
        <f t="shared" si="358"/>
        <v>0</v>
      </c>
      <c r="AG616" s="231">
        <f t="shared" si="358"/>
        <v>0</v>
      </c>
      <c r="AH616" s="231">
        <f t="shared" si="358"/>
        <v>0</v>
      </c>
      <c r="AI616" s="231">
        <f t="shared" si="358"/>
        <v>0</v>
      </c>
      <c r="AJ616" s="231">
        <f t="shared" si="358"/>
        <v>0</v>
      </c>
      <c r="AK616" s="231">
        <f t="shared" si="358"/>
        <v>0</v>
      </c>
      <c r="AL616" s="231">
        <f t="shared" si="358"/>
        <v>0</v>
      </c>
      <c r="AM616" s="231">
        <f t="shared" si="358"/>
        <v>0</v>
      </c>
      <c r="AN616" s="231">
        <f t="shared" si="358"/>
        <v>0</v>
      </c>
      <c r="AO616" s="231">
        <f t="shared" si="358"/>
        <v>0</v>
      </c>
      <c r="AP616" s="231">
        <f t="shared" si="358"/>
        <v>0</v>
      </c>
    </row>
    <row r="617" spans="1:42" s="132" customFormat="1" x14ac:dyDescent="0.2">
      <c r="A617" s="4" t="s">
        <v>95</v>
      </c>
      <c r="G617" s="217"/>
      <c r="H617" s="217"/>
      <c r="I617" s="217"/>
      <c r="J617" s="217"/>
      <c r="K617" s="217"/>
      <c r="L617" s="217"/>
      <c r="M617" s="217"/>
      <c r="N617" s="217"/>
      <c r="O617" s="217"/>
      <c r="P617" s="217"/>
      <c r="Q617" s="217"/>
      <c r="R617" s="217"/>
      <c r="S617" s="217"/>
      <c r="T617" s="217"/>
      <c r="U617" s="217"/>
      <c r="V617" s="217"/>
      <c r="W617" s="217"/>
      <c r="X617" s="217"/>
      <c r="Y617" s="217"/>
      <c r="Z617" s="217"/>
      <c r="AA617" s="217"/>
      <c r="AB617" s="217"/>
      <c r="AC617" s="217"/>
      <c r="AD617" s="217"/>
      <c r="AE617" s="217"/>
      <c r="AF617" s="217"/>
      <c r="AG617" s="217"/>
      <c r="AH617" s="217"/>
      <c r="AI617" s="217"/>
      <c r="AJ617" s="217"/>
      <c r="AK617" s="217"/>
      <c r="AL617" s="217"/>
      <c r="AM617" s="217"/>
      <c r="AN617" s="217"/>
      <c r="AO617" s="217"/>
      <c r="AP617" s="217"/>
    </row>
    <row r="618" spans="1:42" x14ac:dyDescent="0.2">
      <c r="A618" s="4">
        <v>1</v>
      </c>
      <c r="B618" s="252">
        <f t="shared" ref="B618:B627" si="359">SUM(C618:AP618)</f>
        <v>0</v>
      </c>
      <c r="C618" s="227">
        <f t="shared" ref="C618:AP618" si="360">IF(C$2&lt;=equip2_reserve_freq*$A$606,$B$606/(equip2_reserve_freq),0)</f>
        <v>0</v>
      </c>
      <c r="D618" s="227">
        <f t="shared" si="360"/>
        <v>0</v>
      </c>
      <c r="E618" s="227">
        <f t="shared" si="360"/>
        <v>0</v>
      </c>
      <c r="F618" s="227">
        <f t="shared" si="360"/>
        <v>0</v>
      </c>
      <c r="G618" s="227">
        <f t="shared" si="360"/>
        <v>0</v>
      </c>
      <c r="H618" s="227">
        <f t="shared" si="360"/>
        <v>0</v>
      </c>
      <c r="I618" s="227">
        <f t="shared" si="360"/>
        <v>0</v>
      </c>
      <c r="J618" s="227">
        <f t="shared" si="360"/>
        <v>0</v>
      </c>
      <c r="K618" s="227">
        <f t="shared" si="360"/>
        <v>0</v>
      </c>
      <c r="L618" s="227">
        <f t="shared" si="360"/>
        <v>0</v>
      </c>
      <c r="M618" s="227">
        <f t="shared" si="360"/>
        <v>0</v>
      </c>
      <c r="N618" s="227">
        <f t="shared" si="360"/>
        <v>0</v>
      </c>
      <c r="O618" s="227">
        <f t="shared" si="360"/>
        <v>0</v>
      </c>
      <c r="P618" s="227">
        <f t="shared" si="360"/>
        <v>0</v>
      </c>
      <c r="Q618" s="227">
        <f t="shared" si="360"/>
        <v>0</v>
      </c>
      <c r="R618" s="227">
        <f t="shared" si="360"/>
        <v>0</v>
      </c>
      <c r="S618" s="227">
        <f t="shared" si="360"/>
        <v>0</v>
      </c>
      <c r="T618" s="227">
        <f t="shared" si="360"/>
        <v>0</v>
      </c>
      <c r="U618" s="227">
        <f t="shared" si="360"/>
        <v>0</v>
      </c>
      <c r="V618" s="227">
        <f t="shared" si="360"/>
        <v>0</v>
      </c>
      <c r="W618" s="227">
        <f t="shared" si="360"/>
        <v>0</v>
      </c>
      <c r="X618" s="227">
        <f t="shared" si="360"/>
        <v>0</v>
      </c>
      <c r="Y618" s="227">
        <f t="shared" si="360"/>
        <v>0</v>
      </c>
      <c r="Z618" s="227">
        <f t="shared" si="360"/>
        <v>0</v>
      </c>
      <c r="AA618" s="227">
        <f t="shared" si="360"/>
        <v>0</v>
      </c>
      <c r="AB618" s="227">
        <f t="shared" si="360"/>
        <v>0</v>
      </c>
      <c r="AC618" s="227">
        <f t="shared" si="360"/>
        <v>0</v>
      </c>
      <c r="AD618" s="227">
        <f t="shared" si="360"/>
        <v>0</v>
      </c>
      <c r="AE618" s="227">
        <f t="shared" si="360"/>
        <v>0</v>
      </c>
      <c r="AF618" s="227">
        <f t="shared" si="360"/>
        <v>0</v>
      </c>
      <c r="AG618" s="227">
        <f t="shared" si="360"/>
        <v>0</v>
      </c>
      <c r="AH618" s="227">
        <f t="shared" si="360"/>
        <v>0</v>
      </c>
      <c r="AI618" s="227">
        <f t="shared" si="360"/>
        <v>0</v>
      </c>
      <c r="AJ618" s="227">
        <f t="shared" si="360"/>
        <v>0</v>
      </c>
      <c r="AK618" s="227">
        <f t="shared" si="360"/>
        <v>0</v>
      </c>
      <c r="AL618" s="227">
        <f t="shared" si="360"/>
        <v>0</v>
      </c>
      <c r="AM618" s="227">
        <f t="shared" si="360"/>
        <v>0</v>
      </c>
      <c r="AN618" s="227">
        <f t="shared" si="360"/>
        <v>0</v>
      </c>
      <c r="AO618" s="227">
        <f t="shared" si="360"/>
        <v>0</v>
      </c>
      <c r="AP618" s="227">
        <f t="shared" si="360"/>
        <v>0</v>
      </c>
    </row>
    <row r="619" spans="1:42" x14ac:dyDescent="0.2">
      <c r="A619" s="4">
        <f>A618+1</f>
        <v>2</v>
      </c>
      <c r="B619" s="252">
        <f t="shared" si="359"/>
        <v>0</v>
      </c>
      <c r="C619" s="227">
        <f t="shared" ref="C619:AP619" si="361">IF(AND(C$2&gt;equip2_reserve_freq*$A606,C$2&lt;=equip2_reserve_freq*$A607),$B607/(equip2_reserve_freq),0)</f>
        <v>0</v>
      </c>
      <c r="D619" s="227">
        <f t="shared" si="361"/>
        <v>0</v>
      </c>
      <c r="E619" s="227">
        <f t="shared" si="361"/>
        <v>0</v>
      </c>
      <c r="F619" s="227">
        <f t="shared" si="361"/>
        <v>0</v>
      </c>
      <c r="G619" s="227">
        <f t="shared" si="361"/>
        <v>0</v>
      </c>
      <c r="H619" s="227">
        <f t="shared" si="361"/>
        <v>0</v>
      </c>
      <c r="I619" s="227">
        <f t="shared" si="361"/>
        <v>0</v>
      </c>
      <c r="J619" s="227">
        <f t="shared" si="361"/>
        <v>0</v>
      </c>
      <c r="K619" s="227">
        <f t="shared" si="361"/>
        <v>0</v>
      </c>
      <c r="L619" s="227">
        <f t="shared" si="361"/>
        <v>0</v>
      </c>
      <c r="M619" s="227">
        <f t="shared" si="361"/>
        <v>0</v>
      </c>
      <c r="N619" s="227">
        <f t="shared" si="361"/>
        <v>0</v>
      </c>
      <c r="O619" s="227">
        <f t="shared" si="361"/>
        <v>0</v>
      </c>
      <c r="P619" s="227">
        <f t="shared" si="361"/>
        <v>0</v>
      </c>
      <c r="Q619" s="227">
        <f t="shared" si="361"/>
        <v>0</v>
      </c>
      <c r="R619" s="227">
        <f t="shared" si="361"/>
        <v>0</v>
      </c>
      <c r="S619" s="227">
        <f t="shared" si="361"/>
        <v>0</v>
      </c>
      <c r="T619" s="227">
        <f t="shared" si="361"/>
        <v>0</v>
      </c>
      <c r="U619" s="227">
        <f t="shared" si="361"/>
        <v>0</v>
      </c>
      <c r="V619" s="227">
        <f t="shared" si="361"/>
        <v>0</v>
      </c>
      <c r="W619" s="227">
        <f t="shared" si="361"/>
        <v>0</v>
      </c>
      <c r="X619" s="227">
        <f t="shared" si="361"/>
        <v>0</v>
      </c>
      <c r="Y619" s="227">
        <f t="shared" si="361"/>
        <v>0</v>
      </c>
      <c r="Z619" s="227">
        <f t="shared" si="361"/>
        <v>0</v>
      </c>
      <c r="AA619" s="227">
        <f t="shared" si="361"/>
        <v>0</v>
      </c>
      <c r="AB619" s="227">
        <f t="shared" si="361"/>
        <v>0</v>
      </c>
      <c r="AC619" s="227">
        <f t="shared" si="361"/>
        <v>0</v>
      </c>
      <c r="AD619" s="227">
        <f t="shared" si="361"/>
        <v>0</v>
      </c>
      <c r="AE619" s="227">
        <f t="shared" si="361"/>
        <v>0</v>
      </c>
      <c r="AF619" s="227">
        <f t="shared" si="361"/>
        <v>0</v>
      </c>
      <c r="AG619" s="227">
        <f t="shared" si="361"/>
        <v>0</v>
      </c>
      <c r="AH619" s="227">
        <f t="shared" si="361"/>
        <v>0</v>
      </c>
      <c r="AI619" s="227">
        <f t="shared" si="361"/>
        <v>0</v>
      </c>
      <c r="AJ619" s="227">
        <f t="shared" si="361"/>
        <v>0</v>
      </c>
      <c r="AK619" s="227">
        <f t="shared" si="361"/>
        <v>0</v>
      </c>
      <c r="AL619" s="227">
        <f t="shared" si="361"/>
        <v>0</v>
      </c>
      <c r="AM619" s="227">
        <f t="shared" si="361"/>
        <v>0</v>
      </c>
      <c r="AN619" s="227">
        <f t="shared" si="361"/>
        <v>0</v>
      </c>
      <c r="AO619" s="227">
        <f t="shared" si="361"/>
        <v>0</v>
      </c>
      <c r="AP619" s="227">
        <f t="shared" si="361"/>
        <v>0</v>
      </c>
    </row>
    <row r="620" spans="1:42" x14ac:dyDescent="0.2">
      <c r="A620" s="4">
        <f t="shared" ref="A620:A625" si="362">A619+1</f>
        <v>3</v>
      </c>
      <c r="B620" s="252">
        <f t="shared" si="359"/>
        <v>0</v>
      </c>
      <c r="C620" s="227">
        <f t="shared" ref="C620:AP620" si="363">IF(AND(C$2&gt;equip2_reserve_freq*$A607,C$2&lt;=equip2_reserve_freq*$A608),$B608/(equip2_reserve_freq),0)</f>
        <v>0</v>
      </c>
      <c r="D620" s="227">
        <f t="shared" si="363"/>
        <v>0</v>
      </c>
      <c r="E620" s="227">
        <f t="shared" si="363"/>
        <v>0</v>
      </c>
      <c r="F620" s="227">
        <f t="shared" si="363"/>
        <v>0</v>
      </c>
      <c r="G620" s="227">
        <f t="shared" si="363"/>
        <v>0</v>
      </c>
      <c r="H620" s="227">
        <f t="shared" si="363"/>
        <v>0</v>
      </c>
      <c r="I620" s="227">
        <f t="shared" si="363"/>
        <v>0</v>
      </c>
      <c r="J620" s="227">
        <f t="shared" si="363"/>
        <v>0</v>
      </c>
      <c r="K620" s="227">
        <f t="shared" si="363"/>
        <v>0</v>
      </c>
      <c r="L620" s="227">
        <f t="shared" si="363"/>
        <v>0</v>
      </c>
      <c r="M620" s="227">
        <f t="shared" si="363"/>
        <v>0</v>
      </c>
      <c r="N620" s="227">
        <f t="shared" si="363"/>
        <v>0</v>
      </c>
      <c r="O620" s="227">
        <f t="shared" si="363"/>
        <v>0</v>
      </c>
      <c r="P620" s="227">
        <f t="shared" si="363"/>
        <v>0</v>
      </c>
      <c r="Q620" s="227">
        <f t="shared" si="363"/>
        <v>0</v>
      </c>
      <c r="R620" s="227">
        <f t="shared" si="363"/>
        <v>0</v>
      </c>
      <c r="S620" s="227">
        <f t="shared" si="363"/>
        <v>0</v>
      </c>
      <c r="T620" s="227">
        <f t="shared" si="363"/>
        <v>0</v>
      </c>
      <c r="U620" s="227">
        <f t="shared" si="363"/>
        <v>0</v>
      </c>
      <c r="V620" s="227">
        <f t="shared" si="363"/>
        <v>0</v>
      </c>
      <c r="W620" s="227">
        <f t="shared" si="363"/>
        <v>0</v>
      </c>
      <c r="X620" s="227">
        <f t="shared" si="363"/>
        <v>0</v>
      </c>
      <c r="Y620" s="227">
        <f t="shared" si="363"/>
        <v>0</v>
      </c>
      <c r="Z620" s="227">
        <f t="shared" si="363"/>
        <v>0</v>
      </c>
      <c r="AA620" s="227">
        <f t="shared" si="363"/>
        <v>0</v>
      </c>
      <c r="AB620" s="227">
        <f t="shared" si="363"/>
        <v>0</v>
      </c>
      <c r="AC620" s="227">
        <f t="shared" si="363"/>
        <v>0</v>
      </c>
      <c r="AD620" s="227">
        <f t="shared" si="363"/>
        <v>0</v>
      </c>
      <c r="AE620" s="227">
        <f t="shared" si="363"/>
        <v>0</v>
      </c>
      <c r="AF620" s="227">
        <f t="shared" si="363"/>
        <v>0</v>
      </c>
      <c r="AG620" s="227">
        <f t="shared" si="363"/>
        <v>0</v>
      </c>
      <c r="AH620" s="227">
        <f t="shared" si="363"/>
        <v>0</v>
      </c>
      <c r="AI620" s="227">
        <f t="shared" si="363"/>
        <v>0</v>
      </c>
      <c r="AJ620" s="227">
        <f t="shared" si="363"/>
        <v>0</v>
      </c>
      <c r="AK620" s="227">
        <f t="shared" si="363"/>
        <v>0</v>
      </c>
      <c r="AL620" s="227">
        <f t="shared" si="363"/>
        <v>0</v>
      </c>
      <c r="AM620" s="227">
        <f t="shared" si="363"/>
        <v>0</v>
      </c>
      <c r="AN620" s="227">
        <f t="shared" si="363"/>
        <v>0</v>
      </c>
      <c r="AO620" s="227">
        <f t="shared" si="363"/>
        <v>0</v>
      </c>
      <c r="AP620" s="227">
        <f t="shared" si="363"/>
        <v>0</v>
      </c>
    </row>
    <row r="621" spans="1:42" x14ac:dyDescent="0.2">
      <c r="A621" s="4">
        <f t="shared" si="362"/>
        <v>4</v>
      </c>
      <c r="B621" s="252">
        <f t="shared" si="359"/>
        <v>0</v>
      </c>
      <c r="C621" s="227">
        <f t="shared" ref="C621:AP621" si="364">IF(AND(C$2&gt;equip2_reserve_freq*$A608,C$2&lt;=equip2_reserve_freq*$A609),$B609/(equip2_reserve_freq),0)</f>
        <v>0</v>
      </c>
      <c r="D621" s="227">
        <f t="shared" si="364"/>
        <v>0</v>
      </c>
      <c r="E621" s="227">
        <f t="shared" si="364"/>
        <v>0</v>
      </c>
      <c r="F621" s="227">
        <f t="shared" si="364"/>
        <v>0</v>
      </c>
      <c r="G621" s="227">
        <f t="shared" si="364"/>
        <v>0</v>
      </c>
      <c r="H621" s="227">
        <f t="shared" si="364"/>
        <v>0</v>
      </c>
      <c r="I621" s="227">
        <f t="shared" si="364"/>
        <v>0</v>
      </c>
      <c r="J621" s="227">
        <f t="shared" si="364"/>
        <v>0</v>
      </c>
      <c r="K621" s="227">
        <f t="shared" si="364"/>
        <v>0</v>
      </c>
      <c r="L621" s="227">
        <f t="shared" si="364"/>
        <v>0</v>
      </c>
      <c r="M621" s="227">
        <f t="shared" si="364"/>
        <v>0</v>
      </c>
      <c r="N621" s="227">
        <f t="shared" si="364"/>
        <v>0</v>
      </c>
      <c r="O621" s="227">
        <f t="shared" si="364"/>
        <v>0</v>
      </c>
      <c r="P621" s="227">
        <f t="shared" si="364"/>
        <v>0</v>
      </c>
      <c r="Q621" s="227">
        <f t="shared" si="364"/>
        <v>0</v>
      </c>
      <c r="R621" s="227">
        <f t="shared" si="364"/>
        <v>0</v>
      </c>
      <c r="S621" s="227">
        <f t="shared" si="364"/>
        <v>0</v>
      </c>
      <c r="T621" s="227">
        <f t="shared" si="364"/>
        <v>0</v>
      </c>
      <c r="U621" s="227">
        <f t="shared" si="364"/>
        <v>0</v>
      </c>
      <c r="V621" s="227">
        <f t="shared" si="364"/>
        <v>0</v>
      </c>
      <c r="W621" s="227">
        <f t="shared" si="364"/>
        <v>0</v>
      </c>
      <c r="X621" s="227">
        <f t="shared" si="364"/>
        <v>0</v>
      </c>
      <c r="Y621" s="227">
        <f t="shared" si="364"/>
        <v>0</v>
      </c>
      <c r="Z621" s="227">
        <f t="shared" si="364"/>
        <v>0</v>
      </c>
      <c r="AA621" s="227">
        <f t="shared" si="364"/>
        <v>0</v>
      </c>
      <c r="AB621" s="227">
        <f t="shared" si="364"/>
        <v>0</v>
      </c>
      <c r="AC621" s="227">
        <f t="shared" si="364"/>
        <v>0</v>
      </c>
      <c r="AD621" s="227">
        <f t="shared" si="364"/>
        <v>0</v>
      </c>
      <c r="AE621" s="227">
        <f t="shared" si="364"/>
        <v>0</v>
      </c>
      <c r="AF621" s="227">
        <f t="shared" si="364"/>
        <v>0</v>
      </c>
      <c r="AG621" s="227">
        <f t="shared" si="364"/>
        <v>0</v>
      </c>
      <c r="AH621" s="227">
        <f t="shared" si="364"/>
        <v>0</v>
      </c>
      <c r="AI621" s="227">
        <f t="shared" si="364"/>
        <v>0</v>
      </c>
      <c r="AJ621" s="227">
        <f t="shared" si="364"/>
        <v>0</v>
      </c>
      <c r="AK621" s="227">
        <f t="shared" si="364"/>
        <v>0</v>
      </c>
      <c r="AL621" s="227">
        <f t="shared" si="364"/>
        <v>0</v>
      </c>
      <c r="AM621" s="227">
        <f t="shared" si="364"/>
        <v>0</v>
      </c>
      <c r="AN621" s="227">
        <f t="shared" si="364"/>
        <v>0</v>
      </c>
      <c r="AO621" s="227">
        <f t="shared" si="364"/>
        <v>0</v>
      </c>
      <c r="AP621" s="227">
        <f t="shared" si="364"/>
        <v>0</v>
      </c>
    </row>
    <row r="622" spans="1:42" x14ac:dyDescent="0.2">
      <c r="A622" s="4">
        <f t="shared" si="362"/>
        <v>5</v>
      </c>
      <c r="B622" s="252">
        <f t="shared" si="359"/>
        <v>0</v>
      </c>
      <c r="C622" s="227">
        <f t="shared" ref="C622:AP622" si="365">IF(AND(C$2&gt;equip2_reserve_freq*$A609,C$2&lt;=equip2_reserve_freq*$A610),$B610/(equip2_reserve_freq),0)</f>
        <v>0</v>
      </c>
      <c r="D622" s="227">
        <f t="shared" si="365"/>
        <v>0</v>
      </c>
      <c r="E622" s="227">
        <f t="shared" si="365"/>
        <v>0</v>
      </c>
      <c r="F622" s="227">
        <f t="shared" si="365"/>
        <v>0</v>
      </c>
      <c r="G622" s="227">
        <f t="shared" si="365"/>
        <v>0</v>
      </c>
      <c r="H622" s="227">
        <f t="shared" si="365"/>
        <v>0</v>
      </c>
      <c r="I622" s="227">
        <f t="shared" si="365"/>
        <v>0</v>
      </c>
      <c r="J622" s="227">
        <f t="shared" si="365"/>
        <v>0</v>
      </c>
      <c r="K622" s="227">
        <f t="shared" si="365"/>
        <v>0</v>
      </c>
      <c r="L622" s="227">
        <f t="shared" si="365"/>
        <v>0</v>
      </c>
      <c r="M622" s="227">
        <f t="shared" si="365"/>
        <v>0</v>
      </c>
      <c r="N622" s="227">
        <f t="shared" si="365"/>
        <v>0</v>
      </c>
      <c r="O622" s="227">
        <f t="shared" si="365"/>
        <v>0</v>
      </c>
      <c r="P622" s="227">
        <f t="shared" si="365"/>
        <v>0</v>
      </c>
      <c r="Q622" s="227">
        <f t="shared" si="365"/>
        <v>0</v>
      </c>
      <c r="R622" s="227">
        <f t="shared" si="365"/>
        <v>0</v>
      </c>
      <c r="S622" s="227">
        <f t="shared" si="365"/>
        <v>0</v>
      </c>
      <c r="T622" s="227">
        <f t="shared" si="365"/>
        <v>0</v>
      </c>
      <c r="U622" s="227">
        <f t="shared" si="365"/>
        <v>0</v>
      </c>
      <c r="V622" s="227">
        <f t="shared" si="365"/>
        <v>0</v>
      </c>
      <c r="W622" s="227">
        <f t="shared" si="365"/>
        <v>0</v>
      </c>
      <c r="X622" s="227">
        <f t="shared" si="365"/>
        <v>0</v>
      </c>
      <c r="Y622" s="227">
        <f t="shared" si="365"/>
        <v>0</v>
      </c>
      <c r="Z622" s="227">
        <f t="shared" si="365"/>
        <v>0</v>
      </c>
      <c r="AA622" s="227">
        <f t="shared" si="365"/>
        <v>0</v>
      </c>
      <c r="AB622" s="227">
        <f t="shared" si="365"/>
        <v>0</v>
      </c>
      <c r="AC622" s="227">
        <f t="shared" si="365"/>
        <v>0</v>
      </c>
      <c r="AD622" s="227">
        <f t="shared" si="365"/>
        <v>0</v>
      </c>
      <c r="AE622" s="227">
        <f t="shared" si="365"/>
        <v>0</v>
      </c>
      <c r="AF622" s="227">
        <f t="shared" si="365"/>
        <v>0</v>
      </c>
      <c r="AG622" s="227">
        <f t="shared" si="365"/>
        <v>0</v>
      </c>
      <c r="AH622" s="227">
        <f t="shared" si="365"/>
        <v>0</v>
      </c>
      <c r="AI622" s="227">
        <f t="shared" si="365"/>
        <v>0</v>
      </c>
      <c r="AJ622" s="227">
        <f t="shared" si="365"/>
        <v>0</v>
      </c>
      <c r="AK622" s="227">
        <f t="shared" si="365"/>
        <v>0</v>
      </c>
      <c r="AL622" s="227">
        <f t="shared" si="365"/>
        <v>0</v>
      </c>
      <c r="AM622" s="227">
        <f t="shared" si="365"/>
        <v>0</v>
      </c>
      <c r="AN622" s="227">
        <f t="shared" si="365"/>
        <v>0</v>
      </c>
      <c r="AO622" s="227">
        <f t="shared" si="365"/>
        <v>0</v>
      </c>
      <c r="AP622" s="227">
        <f t="shared" si="365"/>
        <v>0</v>
      </c>
    </row>
    <row r="623" spans="1:42" x14ac:dyDescent="0.2">
      <c r="A623" s="4">
        <f t="shared" si="362"/>
        <v>6</v>
      </c>
      <c r="B623" s="252">
        <f t="shared" si="359"/>
        <v>0</v>
      </c>
      <c r="C623" s="227">
        <f t="shared" ref="C623:AP623" si="366">IF(AND(C$2&gt;equip2_reserve_freq*$A610,C$2&lt;=equip2_reserve_freq*$A611),$B611/(equip2_reserve_freq),0)</f>
        <v>0</v>
      </c>
      <c r="D623" s="227">
        <f t="shared" si="366"/>
        <v>0</v>
      </c>
      <c r="E623" s="227">
        <f t="shared" si="366"/>
        <v>0</v>
      </c>
      <c r="F623" s="227">
        <f t="shared" si="366"/>
        <v>0</v>
      </c>
      <c r="G623" s="227">
        <f t="shared" si="366"/>
        <v>0</v>
      </c>
      <c r="H623" s="227">
        <f t="shared" si="366"/>
        <v>0</v>
      </c>
      <c r="I623" s="227">
        <f t="shared" si="366"/>
        <v>0</v>
      </c>
      <c r="J623" s="227">
        <f t="shared" si="366"/>
        <v>0</v>
      </c>
      <c r="K623" s="227">
        <f t="shared" si="366"/>
        <v>0</v>
      </c>
      <c r="L623" s="227">
        <f t="shared" si="366"/>
        <v>0</v>
      </c>
      <c r="M623" s="227">
        <f t="shared" si="366"/>
        <v>0</v>
      </c>
      <c r="N623" s="227">
        <f t="shared" si="366"/>
        <v>0</v>
      </c>
      <c r="O623" s="227">
        <f t="shared" si="366"/>
        <v>0</v>
      </c>
      <c r="P623" s="227">
        <f t="shared" si="366"/>
        <v>0</v>
      </c>
      <c r="Q623" s="227">
        <f t="shared" si="366"/>
        <v>0</v>
      </c>
      <c r="R623" s="227">
        <f t="shared" si="366"/>
        <v>0</v>
      </c>
      <c r="S623" s="227">
        <f t="shared" si="366"/>
        <v>0</v>
      </c>
      <c r="T623" s="227">
        <f t="shared" si="366"/>
        <v>0</v>
      </c>
      <c r="U623" s="227">
        <f t="shared" si="366"/>
        <v>0</v>
      </c>
      <c r="V623" s="227">
        <f t="shared" si="366"/>
        <v>0</v>
      </c>
      <c r="W623" s="227">
        <f t="shared" si="366"/>
        <v>0</v>
      </c>
      <c r="X623" s="227">
        <f t="shared" si="366"/>
        <v>0</v>
      </c>
      <c r="Y623" s="227">
        <f t="shared" si="366"/>
        <v>0</v>
      </c>
      <c r="Z623" s="227">
        <f t="shared" si="366"/>
        <v>0</v>
      </c>
      <c r="AA623" s="227">
        <f t="shared" si="366"/>
        <v>0</v>
      </c>
      <c r="AB623" s="227">
        <f t="shared" si="366"/>
        <v>0</v>
      </c>
      <c r="AC623" s="227">
        <f t="shared" si="366"/>
        <v>0</v>
      </c>
      <c r="AD623" s="227">
        <f t="shared" si="366"/>
        <v>0</v>
      </c>
      <c r="AE623" s="227">
        <f t="shared" si="366"/>
        <v>0</v>
      </c>
      <c r="AF623" s="227">
        <f t="shared" si="366"/>
        <v>0</v>
      </c>
      <c r="AG623" s="227">
        <f t="shared" si="366"/>
        <v>0</v>
      </c>
      <c r="AH623" s="227">
        <f t="shared" si="366"/>
        <v>0</v>
      </c>
      <c r="AI623" s="227">
        <f t="shared" si="366"/>
        <v>0</v>
      </c>
      <c r="AJ623" s="227">
        <f t="shared" si="366"/>
        <v>0</v>
      </c>
      <c r="AK623" s="227">
        <f t="shared" si="366"/>
        <v>0</v>
      </c>
      <c r="AL623" s="227">
        <f t="shared" si="366"/>
        <v>0</v>
      </c>
      <c r="AM623" s="227">
        <f t="shared" si="366"/>
        <v>0</v>
      </c>
      <c r="AN623" s="227">
        <f t="shared" si="366"/>
        <v>0</v>
      </c>
      <c r="AO623" s="227">
        <f t="shared" si="366"/>
        <v>0</v>
      </c>
      <c r="AP623" s="227">
        <f t="shared" si="366"/>
        <v>0</v>
      </c>
    </row>
    <row r="624" spans="1:42" x14ac:dyDescent="0.2">
      <c r="A624" s="4">
        <f t="shared" si="362"/>
        <v>7</v>
      </c>
      <c r="B624" s="252">
        <f t="shared" si="359"/>
        <v>0</v>
      </c>
      <c r="C624" s="227">
        <f t="shared" ref="C624:AP624" si="367">IF(AND(C$2&gt;equip2_reserve_freq*$A611,C$2&lt;=equip2_reserve_freq*$A612),$B612/(equip2_reserve_freq),0)</f>
        <v>0</v>
      </c>
      <c r="D624" s="227">
        <f t="shared" si="367"/>
        <v>0</v>
      </c>
      <c r="E624" s="227">
        <f t="shared" si="367"/>
        <v>0</v>
      </c>
      <c r="F624" s="227">
        <f t="shared" si="367"/>
        <v>0</v>
      </c>
      <c r="G624" s="227">
        <f t="shared" si="367"/>
        <v>0</v>
      </c>
      <c r="H624" s="227">
        <f t="shared" si="367"/>
        <v>0</v>
      </c>
      <c r="I624" s="227">
        <f t="shared" si="367"/>
        <v>0</v>
      </c>
      <c r="J624" s="227">
        <f t="shared" si="367"/>
        <v>0</v>
      </c>
      <c r="K624" s="227">
        <f t="shared" si="367"/>
        <v>0</v>
      </c>
      <c r="L624" s="227">
        <f t="shared" si="367"/>
        <v>0</v>
      </c>
      <c r="M624" s="227">
        <f t="shared" si="367"/>
        <v>0</v>
      </c>
      <c r="N624" s="227">
        <f t="shared" si="367"/>
        <v>0</v>
      </c>
      <c r="O624" s="227">
        <f t="shared" si="367"/>
        <v>0</v>
      </c>
      <c r="P624" s="227">
        <f t="shared" si="367"/>
        <v>0</v>
      </c>
      <c r="Q624" s="227">
        <f t="shared" si="367"/>
        <v>0</v>
      </c>
      <c r="R624" s="227">
        <f t="shared" si="367"/>
        <v>0</v>
      </c>
      <c r="S624" s="227">
        <f t="shared" si="367"/>
        <v>0</v>
      </c>
      <c r="T624" s="227">
        <f t="shared" si="367"/>
        <v>0</v>
      </c>
      <c r="U624" s="227">
        <f t="shared" si="367"/>
        <v>0</v>
      </c>
      <c r="V624" s="227">
        <f t="shared" si="367"/>
        <v>0</v>
      </c>
      <c r="W624" s="227">
        <f t="shared" si="367"/>
        <v>0</v>
      </c>
      <c r="X624" s="227">
        <f t="shared" si="367"/>
        <v>0</v>
      </c>
      <c r="Y624" s="227">
        <f t="shared" si="367"/>
        <v>0</v>
      </c>
      <c r="Z624" s="227">
        <f t="shared" si="367"/>
        <v>0</v>
      </c>
      <c r="AA624" s="227">
        <f t="shared" si="367"/>
        <v>0</v>
      </c>
      <c r="AB624" s="227">
        <f t="shared" si="367"/>
        <v>0</v>
      </c>
      <c r="AC624" s="227">
        <f t="shared" si="367"/>
        <v>0</v>
      </c>
      <c r="AD624" s="227">
        <f t="shared" si="367"/>
        <v>0</v>
      </c>
      <c r="AE624" s="227">
        <f t="shared" si="367"/>
        <v>0</v>
      </c>
      <c r="AF624" s="227">
        <f t="shared" si="367"/>
        <v>0</v>
      </c>
      <c r="AG624" s="227">
        <f t="shared" si="367"/>
        <v>0</v>
      </c>
      <c r="AH624" s="227">
        <f t="shared" si="367"/>
        <v>0</v>
      </c>
      <c r="AI624" s="227">
        <f t="shared" si="367"/>
        <v>0</v>
      </c>
      <c r="AJ624" s="227">
        <f t="shared" si="367"/>
        <v>0</v>
      </c>
      <c r="AK624" s="227">
        <f t="shared" si="367"/>
        <v>0</v>
      </c>
      <c r="AL624" s="227">
        <f t="shared" si="367"/>
        <v>0</v>
      </c>
      <c r="AM624" s="227">
        <f t="shared" si="367"/>
        <v>0</v>
      </c>
      <c r="AN624" s="227">
        <f t="shared" si="367"/>
        <v>0</v>
      </c>
      <c r="AO624" s="227">
        <f t="shared" si="367"/>
        <v>0</v>
      </c>
      <c r="AP624" s="227">
        <f t="shared" si="367"/>
        <v>0</v>
      </c>
    </row>
    <row r="625" spans="1:42" x14ac:dyDescent="0.2">
      <c r="A625" s="4">
        <f t="shared" si="362"/>
        <v>8</v>
      </c>
      <c r="B625" s="252">
        <f t="shared" si="359"/>
        <v>0</v>
      </c>
      <c r="C625" s="227">
        <f t="shared" ref="C625:AP625" si="368">IF(AND(C$2&gt;equip2_reserve_freq*$A612,C$2&lt;=equip2_reserve_freq*$A613),$B613/(equip2_reserve_freq),0)</f>
        <v>0</v>
      </c>
      <c r="D625" s="227">
        <f t="shared" si="368"/>
        <v>0</v>
      </c>
      <c r="E625" s="227">
        <f t="shared" si="368"/>
        <v>0</v>
      </c>
      <c r="F625" s="227">
        <f t="shared" si="368"/>
        <v>0</v>
      </c>
      <c r="G625" s="227">
        <f t="shared" si="368"/>
        <v>0</v>
      </c>
      <c r="H625" s="227">
        <f t="shared" si="368"/>
        <v>0</v>
      </c>
      <c r="I625" s="227">
        <f t="shared" si="368"/>
        <v>0</v>
      </c>
      <c r="J625" s="227">
        <f t="shared" si="368"/>
        <v>0</v>
      </c>
      <c r="K625" s="227">
        <f t="shared" si="368"/>
        <v>0</v>
      </c>
      <c r="L625" s="227">
        <f t="shared" si="368"/>
        <v>0</v>
      </c>
      <c r="M625" s="227">
        <f t="shared" si="368"/>
        <v>0</v>
      </c>
      <c r="N625" s="227">
        <f t="shared" si="368"/>
        <v>0</v>
      </c>
      <c r="O625" s="227">
        <f t="shared" si="368"/>
        <v>0</v>
      </c>
      <c r="P625" s="227">
        <f t="shared" si="368"/>
        <v>0</v>
      </c>
      <c r="Q625" s="227">
        <f t="shared" si="368"/>
        <v>0</v>
      </c>
      <c r="R625" s="227">
        <f t="shared" si="368"/>
        <v>0</v>
      </c>
      <c r="S625" s="227">
        <f t="shared" si="368"/>
        <v>0</v>
      </c>
      <c r="T625" s="227">
        <f t="shared" si="368"/>
        <v>0</v>
      </c>
      <c r="U625" s="227">
        <f t="shared" si="368"/>
        <v>0</v>
      </c>
      <c r="V625" s="227">
        <f t="shared" si="368"/>
        <v>0</v>
      </c>
      <c r="W625" s="227">
        <f t="shared" si="368"/>
        <v>0</v>
      </c>
      <c r="X625" s="227">
        <f t="shared" si="368"/>
        <v>0</v>
      </c>
      <c r="Y625" s="227">
        <f t="shared" si="368"/>
        <v>0</v>
      </c>
      <c r="Z625" s="227">
        <f t="shared" si="368"/>
        <v>0</v>
      </c>
      <c r="AA625" s="227">
        <f t="shared" si="368"/>
        <v>0</v>
      </c>
      <c r="AB625" s="227">
        <f t="shared" si="368"/>
        <v>0</v>
      </c>
      <c r="AC625" s="227">
        <f t="shared" si="368"/>
        <v>0</v>
      </c>
      <c r="AD625" s="227">
        <f t="shared" si="368"/>
        <v>0</v>
      </c>
      <c r="AE625" s="227">
        <f t="shared" si="368"/>
        <v>0</v>
      </c>
      <c r="AF625" s="227">
        <f t="shared" si="368"/>
        <v>0</v>
      </c>
      <c r="AG625" s="227">
        <f t="shared" si="368"/>
        <v>0</v>
      </c>
      <c r="AH625" s="227">
        <f t="shared" si="368"/>
        <v>0</v>
      </c>
      <c r="AI625" s="227">
        <f t="shared" si="368"/>
        <v>0</v>
      </c>
      <c r="AJ625" s="227">
        <f t="shared" si="368"/>
        <v>0</v>
      </c>
      <c r="AK625" s="227">
        <f t="shared" si="368"/>
        <v>0</v>
      </c>
      <c r="AL625" s="227">
        <f t="shared" si="368"/>
        <v>0</v>
      </c>
      <c r="AM625" s="227">
        <f t="shared" si="368"/>
        <v>0</v>
      </c>
      <c r="AN625" s="227">
        <f t="shared" si="368"/>
        <v>0</v>
      </c>
      <c r="AO625" s="227">
        <f t="shared" si="368"/>
        <v>0</v>
      </c>
      <c r="AP625" s="227">
        <f t="shared" si="368"/>
        <v>0</v>
      </c>
    </row>
    <row r="626" spans="1:42" x14ac:dyDescent="0.2">
      <c r="A626" s="4">
        <f>A625+1</f>
        <v>9</v>
      </c>
      <c r="B626" s="252">
        <f t="shared" si="359"/>
        <v>0</v>
      </c>
      <c r="C626" s="227">
        <f t="shared" ref="C626:AP626" si="369">IF(AND(C$2&gt;equip2_reserve_freq*$A613,C$2&lt;=equip2_reserve_freq*$A614),$B614/(equip2_reserve_freq),0)</f>
        <v>0</v>
      </c>
      <c r="D626" s="227">
        <f t="shared" si="369"/>
        <v>0</v>
      </c>
      <c r="E626" s="227">
        <f t="shared" si="369"/>
        <v>0</v>
      </c>
      <c r="F626" s="227">
        <f t="shared" si="369"/>
        <v>0</v>
      </c>
      <c r="G626" s="227">
        <f t="shared" si="369"/>
        <v>0</v>
      </c>
      <c r="H626" s="227">
        <f t="shared" si="369"/>
        <v>0</v>
      </c>
      <c r="I626" s="227">
        <f t="shared" si="369"/>
        <v>0</v>
      </c>
      <c r="J626" s="227">
        <f t="shared" si="369"/>
        <v>0</v>
      </c>
      <c r="K626" s="227">
        <f t="shared" si="369"/>
        <v>0</v>
      </c>
      <c r="L626" s="227">
        <f t="shared" si="369"/>
        <v>0</v>
      </c>
      <c r="M626" s="227">
        <f t="shared" si="369"/>
        <v>0</v>
      </c>
      <c r="N626" s="227">
        <f t="shared" si="369"/>
        <v>0</v>
      </c>
      <c r="O626" s="227">
        <f t="shared" si="369"/>
        <v>0</v>
      </c>
      <c r="P626" s="227">
        <f t="shared" si="369"/>
        <v>0</v>
      </c>
      <c r="Q626" s="227">
        <f t="shared" si="369"/>
        <v>0</v>
      </c>
      <c r="R626" s="227">
        <f t="shared" si="369"/>
        <v>0</v>
      </c>
      <c r="S626" s="227">
        <f t="shared" si="369"/>
        <v>0</v>
      </c>
      <c r="T626" s="227">
        <f t="shared" si="369"/>
        <v>0</v>
      </c>
      <c r="U626" s="227">
        <f t="shared" si="369"/>
        <v>0</v>
      </c>
      <c r="V626" s="227">
        <f t="shared" si="369"/>
        <v>0</v>
      </c>
      <c r="W626" s="227">
        <f t="shared" si="369"/>
        <v>0</v>
      </c>
      <c r="X626" s="227">
        <f t="shared" si="369"/>
        <v>0</v>
      </c>
      <c r="Y626" s="227">
        <f t="shared" si="369"/>
        <v>0</v>
      </c>
      <c r="Z626" s="227">
        <f t="shared" si="369"/>
        <v>0</v>
      </c>
      <c r="AA626" s="227">
        <f t="shared" si="369"/>
        <v>0</v>
      </c>
      <c r="AB626" s="227">
        <f t="shared" si="369"/>
        <v>0</v>
      </c>
      <c r="AC626" s="227">
        <f t="shared" si="369"/>
        <v>0</v>
      </c>
      <c r="AD626" s="227">
        <f t="shared" si="369"/>
        <v>0</v>
      </c>
      <c r="AE626" s="227">
        <f t="shared" si="369"/>
        <v>0</v>
      </c>
      <c r="AF626" s="227">
        <f t="shared" si="369"/>
        <v>0</v>
      </c>
      <c r="AG626" s="227">
        <f t="shared" si="369"/>
        <v>0</v>
      </c>
      <c r="AH626" s="227">
        <f t="shared" si="369"/>
        <v>0</v>
      </c>
      <c r="AI626" s="227">
        <f t="shared" si="369"/>
        <v>0</v>
      </c>
      <c r="AJ626" s="227">
        <f t="shared" si="369"/>
        <v>0</v>
      </c>
      <c r="AK626" s="227">
        <f t="shared" si="369"/>
        <v>0</v>
      </c>
      <c r="AL626" s="227">
        <f t="shared" si="369"/>
        <v>0</v>
      </c>
      <c r="AM626" s="227">
        <f t="shared" si="369"/>
        <v>0</v>
      </c>
      <c r="AN626" s="227">
        <f t="shared" si="369"/>
        <v>0</v>
      </c>
      <c r="AO626" s="227">
        <f t="shared" si="369"/>
        <v>0</v>
      </c>
      <c r="AP626" s="227">
        <f t="shared" si="369"/>
        <v>0</v>
      </c>
    </row>
    <row r="627" spans="1:42" x14ac:dyDescent="0.2">
      <c r="A627" s="4">
        <f t="shared" ref="A627" si="370">A626+1</f>
        <v>10</v>
      </c>
      <c r="B627" s="252">
        <f t="shared" si="359"/>
        <v>0</v>
      </c>
      <c r="C627" s="232">
        <f t="shared" ref="C627:AP627" si="371">IF(AND(C$2&gt;equip2_reserve_freq*$A614,C$2&lt;=equip2_reserve_freq*$A615),$B615/(equip2_reserve_freq),0)</f>
        <v>0</v>
      </c>
      <c r="D627" s="232">
        <f t="shared" si="371"/>
        <v>0</v>
      </c>
      <c r="E627" s="232">
        <f t="shared" si="371"/>
        <v>0</v>
      </c>
      <c r="F627" s="232">
        <f t="shared" si="371"/>
        <v>0</v>
      </c>
      <c r="G627" s="232">
        <f t="shared" si="371"/>
        <v>0</v>
      </c>
      <c r="H627" s="232">
        <f t="shared" si="371"/>
        <v>0</v>
      </c>
      <c r="I627" s="232">
        <f t="shared" si="371"/>
        <v>0</v>
      </c>
      <c r="J627" s="232">
        <f t="shared" si="371"/>
        <v>0</v>
      </c>
      <c r="K627" s="232">
        <f t="shared" si="371"/>
        <v>0</v>
      </c>
      <c r="L627" s="232">
        <f t="shared" si="371"/>
        <v>0</v>
      </c>
      <c r="M627" s="232">
        <f t="shared" si="371"/>
        <v>0</v>
      </c>
      <c r="N627" s="232">
        <f t="shared" si="371"/>
        <v>0</v>
      </c>
      <c r="O627" s="232">
        <f t="shared" si="371"/>
        <v>0</v>
      </c>
      <c r="P627" s="232">
        <f t="shared" si="371"/>
        <v>0</v>
      </c>
      <c r="Q627" s="232">
        <f t="shared" si="371"/>
        <v>0</v>
      </c>
      <c r="R627" s="232">
        <f t="shared" si="371"/>
        <v>0</v>
      </c>
      <c r="S627" s="232">
        <f t="shared" si="371"/>
        <v>0</v>
      </c>
      <c r="T627" s="232">
        <f t="shared" si="371"/>
        <v>0</v>
      </c>
      <c r="U627" s="232">
        <f t="shared" si="371"/>
        <v>0</v>
      </c>
      <c r="V627" s="232">
        <f t="shared" si="371"/>
        <v>0</v>
      </c>
      <c r="W627" s="232">
        <f t="shared" si="371"/>
        <v>0</v>
      </c>
      <c r="X627" s="232">
        <f t="shared" si="371"/>
        <v>0</v>
      </c>
      <c r="Y627" s="232">
        <f t="shared" si="371"/>
        <v>0</v>
      </c>
      <c r="Z627" s="232">
        <f t="shared" si="371"/>
        <v>0</v>
      </c>
      <c r="AA627" s="232">
        <f t="shared" si="371"/>
        <v>0</v>
      </c>
      <c r="AB627" s="232">
        <f t="shared" si="371"/>
        <v>0</v>
      </c>
      <c r="AC627" s="232">
        <f t="shared" si="371"/>
        <v>0</v>
      </c>
      <c r="AD627" s="232">
        <f t="shared" si="371"/>
        <v>0</v>
      </c>
      <c r="AE627" s="232">
        <f t="shared" si="371"/>
        <v>0</v>
      </c>
      <c r="AF627" s="232">
        <f t="shared" si="371"/>
        <v>0</v>
      </c>
      <c r="AG627" s="232">
        <f t="shared" si="371"/>
        <v>0</v>
      </c>
      <c r="AH627" s="232">
        <f t="shared" si="371"/>
        <v>0</v>
      </c>
      <c r="AI627" s="232">
        <f t="shared" si="371"/>
        <v>0</v>
      </c>
      <c r="AJ627" s="232">
        <f t="shared" si="371"/>
        <v>0</v>
      </c>
      <c r="AK627" s="232">
        <f t="shared" si="371"/>
        <v>0</v>
      </c>
      <c r="AL627" s="232">
        <f t="shared" si="371"/>
        <v>0</v>
      </c>
      <c r="AM627" s="232">
        <f t="shared" si="371"/>
        <v>0</v>
      </c>
      <c r="AN627" s="232">
        <f t="shared" si="371"/>
        <v>0</v>
      </c>
      <c r="AO627" s="232">
        <f t="shared" si="371"/>
        <v>0</v>
      </c>
      <c r="AP627" s="232">
        <f t="shared" si="371"/>
        <v>0</v>
      </c>
    </row>
    <row r="628" spans="1:42" x14ac:dyDescent="0.2">
      <c r="A628" s="38" t="s">
        <v>15</v>
      </c>
      <c r="B628" s="29"/>
      <c r="C628" s="231">
        <f>SUM(C618:C627)</f>
        <v>0</v>
      </c>
      <c r="D628" s="231">
        <f t="shared" ref="D628:AP628" si="372">SUM(D618:D627)</f>
        <v>0</v>
      </c>
      <c r="E628" s="231">
        <f t="shared" si="372"/>
        <v>0</v>
      </c>
      <c r="F628" s="231">
        <f t="shared" si="372"/>
        <v>0</v>
      </c>
      <c r="G628" s="231">
        <f t="shared" si="372"/>
        <v>0</v>
      </c>
      <c r="H628" s="231">
        <f t="shared" si="372"/>
        <v>0</v>
      </c>
      <c r="I628" s="231">
        <f t="shared" si="372"/>
        <v>0</v>
      </c>
      <c r="J628" s="231">
        <f t="shared" si="372"/>
        <v>0</v>
      </c>
      <c r="K628" s="231">
        <f t="shared" si="372"/>
        <v>0</v>
      </c>
      <c r="L628" s="231">
        <f t="shared" si="372"/>
        <v>0</v>
      </c>
      <c r="M628" s="231">
        <f t="shared" si="372"/>
        <v>0</v>
      </c>
      <c r="N628" s="231">
        <f t="shared" si="372"/>
        <v>0</v>
      </c>
      <c r="O628" s="231">
        <f t="shared" si="372"/>
        <v>0</v>
      </c>
      <c r="P628" s="231">
        <f t="shared" si="372"/>
        <v>0</v>
      </c>
      <c r="Q628" s="231">
        <f t="shared" si="372"/>
        <v>0</v>
      </c>
      <c r="R628" s="231">
        <f t="shared" si="372"/>
        <v>0</v>
      </c>
      <c r="S628" s="231">
        <f t="shared" si="372"/>
        <v>0</v>
      </c>
      <c r="T628" s="231">
        <f t="shared" si="372"/>
        <v>0</v>
      </c>
      <c r="U628" s="231">
        <f t="shared" si="372"/>
        <v>0</v>
      </c>
      <c r="V628" s="231">
        <f t="shared" si="372"/>
        <v>0</v>
      </c>
      <c r="W628" s="231">
        <f t="shared" si="372"/>
        <v>0</v>
      </c>
      <c r="X628" s="231">
        <f t="shared" si="372"/>
        <v>0</v>
      </c>
      <c r="Y628" s="231">
        <f t="shared" si="372"/>
        <v>0</v>
      </c>
      <c r="Z628" s="231">
        <f t="shared" si="372"/>
        <v>0</v>
      </c>
      <c r="AA628" s="231">
        <f t="shared" si="372"/>
        <v>0</v>
      </c>
      <c r="AB628" s="231">
        <f t="shared" si="372"/>
        <v>0</v>
      </c>
      <c r="AC628" s="231">
        <f t="shared" si="372"/>
        <v>0</v>
      </c>
      <c r="AD628" s="231">
        <f t="shared" si="372"/>
        <v>0</v>
      </c>
      <c r="AE628" s="231">
        <f t="shared" si="372"/>
        <v>0</v>
      </c>
      <c r="AF628" s="231">
        <f t="shared" si="372"/>
        <v>0</v>
      </c>
      <c r="AG628" s="231">
        <f t="shared" si="372"/>
        <v>0</v>
      </c>
      <c r="AH628" s="231">
        <f t="shared" si="372"/>
        <v>0</v>
      </c>
      <c r="AI628" s="231">
        <f t="shared" si="372"/>
        <v>0</v>
      </c>
      <c r="AJ628" s="231">
        <f t="shared" si="372"/>
        <v>0</v>
      </c>
      <c r="AK628" s="231">
        <f t="shared" si="372"/>
        <v>0</v>
      </c>
      <c r="AL628" s="231">
        <f t="shared" si="372"/>
        <v>0</v>
      </c>
      <c r="AM628" s="231">
        <f t="shared" si="372"/>
        <v>0</v>
      </c>
      <c r="AN628" s="231">
        <f t="shared" si="372"/>
        <v>0</v>
      </c>
      <c r="AO628" s="231">
        <f t="shared" si="372"/>
        <v>0</v>
      </c>
      <c r="AP628" s="231">
        <f t="shared" si="372"/>
        <v>0</v>
      </c>
    </row>
    <row r="629" spans="1:42" s="132" customFormat="1" x14ac:dyDescent="0.2">
      <c r="A629" s="4"/>
      <c r="B629" s="217"/>
    </row>
    <row r="630" spans="1:42" s="132" customFormat="1" x14ac:dyDescent="0.2">
      <c r="A630" s="26" t="s">
        <v>129</v>
      </c>
    </row>
    <row r="631" spans="1:42" x14ac:dyDescent="0.2">
      <c r="A631" s="4" t="s">
        <v>31</v>
      </c>
      <c r="B631" s="231">
        <v>0</v>
      </c>
      <c r="C631" s="231">
        <f>B634</f>
        <v>0</v>
      </c>
      <c r="D631" s="231">
        <f t="shared" ref="D631:AP631" si="373">C634</f>
        <v>0</v>
      </c>
      <c r="E631" s="231">
        <f t="shared" si="373"/>
        <v>0</v>
      </c>
      <c r="F631" s="231">
        <f t="shared" si="373"/>
        <v>0</v>
      </c>
      <c r="G631" s="231">
        <f t="shared" si="373"/>
        <v>0</v>
      </c>
      <c r="H631" s="231">
        <f t="shared" si="373"/>
        <v>0</v>
      </c>
      <c r="I631" s="231">
        <f t="shared" si="373"/>
        <v>0</v>
      </c>
      <c r="J631" s="231">
        <f t="shared" si="373"/>
        <v>0</v>
      </c>
      <c r="K631" s="231">
        <f t="shared" si="373"/>
        <v>0</v>
      </c>
      <c r="L631" s="231">
        <f t="shared" si="373"/>
        <v>0</v>
      </c>
      <c r="M631" s="231">
        <f t="shared" si="373"/>
        <v>0</v>
      </c>
      <c r="N631" s="231">
        <f t="shared" si="373"/>
        <v>0</v>
      </c>
      <c r="O631" s="231">
        <f t="shared" si="373"/>
        <v>0</v>
      </c>
      <c r="P631" s="231">
        <f t="shared" si="373"/>
        <v>0</v>
      </c>
      <c r="Q631" s="231">
        <f t="shared" si="373"/>
        <v>0</v>
      </c>
      <c r="R631" s="231">
        <f t="shared" si="373"/>
        <v>0</v>
      </c>
      <c r="S631" s="231">
        <f t="shared" si="373"/>
        <v>0</v>
      </c>
      <c r="T631" s="231">
        <f t="shared" si="373"/>
        <v>0</v>
      </c>
      <c r="U631" s="231">
        <f t="shared" si="373"/>
        <v>0</v>
      </c>
      <c r="V631" s="231">
        <f t="shared" si="373"/>
        <v>0</v>
      </c>
      <c r="W631" s="231">
        <f t="shared" si="373"/>
        <v>0</v>
      </c>
      <c r="X631" s="231">
        <f t="shared" si="373"/>
        <v>0</v>
      </c>
      <c r="Y631" s="231">
        <f t="shared" si="373"/>
        <v>0</v>
      </c>
      <c r="Z631" s="231">
        <f t="shared" si="373"/>
        <v>0</v>
      </c>
      <c r="AA631" s="231">
        <f t="shared" si="373"/>
        <v>0</v>
      </c>
      <c r="AB631" s="231">
        <f t="shared" si="373"/>
        <v>0</v>
      </c>
      <c r="AC631" s="231">
        <f t="shared" si="373"/>
        <v>0</v>
      </c>
      <c r="AD631" s="231">
        <f t="shared" si="373"/>
        <v>0</v>
      </c>
      <c r="AE631" s="231">
        <f t="shared" si="373"/>
        <v>0</v>
      </c>
      <c r="AF631" s="231">
        <f t="shared" si="373"/>
        <v>0</v>
      </c>
      <c r="AG631" s="231">
        <f t="shared" si="373"/>
        <v>0</v>
      </c>
      <c r="AH631" s="231">
        <f t="shared" si="373"/>
        <v>0</v>
      </c>
      <c r="AI631" s="231">
        <f t="shared" si="373"/>
        <v>0</v>
      </c>
      <c r="AJ631" s="231">
        <f t="shared" si="373"/>
        <v>0</v>
      </c>
      <c r="AK631" s="231">
        <f t="shared" si="373"/>
        <v>0</v>
      </c>
      <c r="AL631" s="231">
        <f t="shared" si="373"/>
        <v>0</v>
      </c>
      <c r="AM631" s="231">
        <f t="shared" si="373"/>
        <v>0</v>
      </c>
      <c r="AN631" s="231">
        <f t="shared" si="373"/>
        <v>0</v>
      </c>
      <c r="AO631" s="231">
        <f t="shared" si="373"/>
        <v>0</v>
      </c>
      <c r="AP631" s="231">
        <f t="shared" si="373"/>
        <v>0</v>
      </c>
    </row>
    <row r="632" spans="1:42" x14ac:dyDescent="0.2">
      <c r="A632" s="4" t="s">
        <v>94</v>
      </c>
      <c r="B632" s="231">
        <v>0</v>
      </c>
      <c r="C632" s="231">
        <f>C660</f>
        <v>0</v>
      </c>
      <c r="D632" s="231">
        <f t="shared" ref="D632:AP632" si="374">D660</f>
        <v>0</v>
      </c>
      <c r="E632" s="231">
        <f t="shared" si="374"/>
        <v>0</v>
      </c>
      <c r="F632" s="231">
        <f t="shared" si="374"/>
        <v>0</v>
      </c>
      <c r="G632" s="231">
        <f t="shared" si="374"/>
        <v>0</v>
      </c>
      <c r="H632" s="231">
        <f t="shared" si="374"/>
        <v>0</v>
      </c>
      <c r="I632" s="231">
        <f t="shared" si="374"/>
        <v>0</v>
      </c>
      <c r="J632" s="231">
        <f t="shared" si="374"/>
        <v>0</v>
      </c>
      <c r="K632" s="231">
        <f t="shared" si="374"/>
        <v>0</v>
      </c>
      <c r="L632" s="231">
        <f t="shared" si="374"/>
        <v>0</v>
      </c>
      <c r="M632" s="231">
        <f t="shared" si="374"/>
        <v>0</v>
      </c>
      <c r="N632" s="231">
        <f t="shared" si="374"/>
        <v>0</v>
      </c>
      <c r="O632" s="231">
        <f t="shared" si="374"/>
        <v>0</v>
      </c>
      <c r="P632" s="231">
        <f t="shared" si="374"/>
        <v>0</v>
      </c>
      <c r="Q632" s="231">
        <f t="shared" si="374"/>
        <v>0</v>
      </c>
      <c r="R632" s="231">
        <f t="shared" si="374"/>
        <v>0</v>
      </c>
      <c r="S632" s="231">
        <f t="shared" si="374"/>
        <v>0</v>
      </c>
      <c r="T632" s="231">
        <f t="shared" si="374"/>
        <v>0</v>
      </c>
      <c r="U632" s="231">
        <f t="shared" si="374"/>
        <v>0</v>
      </c>
      <c r="V632" s="231">
        <f t="shared" si="374"/>
        <v>0</v>
      </c>
      <c r="W632" s="231">
        <f t="shared" si="374"/>
        <v>0</v>
      </c>
      <c r="X632" s="231">
        <f t="shared" si="374"/>
        <v>0</v>
      </c>
      <c r="Y632" s="231">
        <f t="shared" si="374"/>
        <v>0</v>
      </c>
      <c r="Z632" s="231">
        <f t="shared" si="374"/>
        <v>0</v>
      </c>
      <c r="AA632" s="231">
        <f t="shared" si="374"/>
        <v>0</v>
      </c>
      <c r="AB632" s="231">
        <f t="shared" si="374"/>
        <v>0</v>
      </c>
      <c r="AC632" s="231">
        <f t="shared" si="374"/>
        <v>0</v>
      </c>
      <c r="AD632" s="231">
        <f t="shared" si="374"/>
        <v>0</v>
      </c>
      <c r="AE632" s="231">
        <f t="shared" si="374"/>
        <v>0</v>
      </c>
      <c r="AF632" s="231">
        <f t="shared" si="374"/>
        <v>0</v>
      </c>
      <c r="AG632" s="231">
        <f t="shared" si="374"/>
        <v>0</v>
      </c>
      <c r="AH632" s="231">
        <f t="shared" si="374"/>
        <v>0</v>
      </c>
      <c r="AI632" s="231">
        <f t="shared" si="374"/>
        <v>0</v>
      </c>
      <c r="AJ632" s="231">
        <f t="shared" si="374"/>
        <v>0</v>
      </c>
      <c r="AK632" s="231">
        <f t="shared" si="374"/>
        <v>0</v>
      </c>
      <c r="AL632" s="231">
        <f t="shared" si="374"/>
        <v>0</v>
      </c>
      <c r="AM632" s="231">
        <f t="shared" si="374"/>
        <v>0</v>
      </c>
      <c r="AN632" s="231">
        <f t="shared" si="374"/>
        <v>0</v>
      </c>
      <c r="AO632" s="231">
        <f t="shared" si="374"/>
        <v>0</v>
      </c>
      <c r="AP632" s="231">
        <f t="shared" si="374"/>
        <v>0</v>
      </c>
    </row>
    <row r="633" spans="1:42" x14ac:dyDescent="0.2">
      <c r="A633" s="4" t="s">
        <v>38</v>
      </c>
      <c r="B633" s="232">
        <v>0</v>
      </c>
      <c r="C633" s="232">
        <f>-C648</f>
        <v>0</v>
      </c>
      <c r="D633" s="232">
        <f t="shared" ref="D633:AP633" si="375">-D648</f>
        <v>0</v>
      </c>
      <c r="E633" s="232">
        <f t="shared" si="375"/>
        <v>0</v>
      </c>
      <c r="F633" s="232">
        <f t="shared" si="375"/>
        <v>0</v>
      </c>
      <c r="G633" s="232">
        <f t="shared" si="375"/>
        <v>0</v>
      </c>
      <c r="H633" s="232">
        <f t="shared" si="375"/>
        <v>0</v>
      </c>
      <c r="I633" s="232">
        <f t="shared" si="375"/>
        <v>0</v>
      </c>
      <c r="J633" s="232">
        <f t="shared" si="375"/>
        <v>0</v>
      </c>
      <c r="K633" s="232">
        <f t="shared" si="375"/>
        <v>0</v>
      </c>
      <c r="L633" s="232">
        <f t="shared" si="375"/>
        <v>0</v>
      </c>
      <c r="M633" s="232">
        <f t="shared" si="375"/>
        <v>0</v>
      </c>
      <c r="N633" s="232">
        <f t="shared" si="375"/>
        <v>0</v>
      </c>
      <c r="O633" s="232">
        <f t="shared" si="375"/>
        <v>0</v>
      </c>
      <c r="P633" s="232">
        <f t="shared" si="375"/>
        <v>0</v>
      </c>
      <c r="Q633" s="232">
        <f t="shared" si="375"/>
        <v>0</v>
      </c>
      <c r="R633" s="232">
        <f t="shared" si="375"/>
        <v>0</v>
      </c>
      <c r="S633" s="232">
        <f t="shared" si="375"/>
        <v>0</v>
      </c>
      <c r="T633" s="232">
        <f t="shared" si="375"/>
        <v>0</v>
      </c>
      <c r="U633" s="232">
        <f t="shared" si="375"/>
        <v>0</v>
      </c>
      <c r="V633" s="232">
        <f t="shared" si="375"/>
        <v>0</v>
      </c>
      <c r="W633" s="232">
        <f t="shared" si="375"/>
        <v>0</v>
      </c>
      <c r="X633" s="232">
        <f t="shared" si="375"/>
        <v>0</v>
      </c>
      <c r="Y633" s="232">
        <f t="shared" si="375"/>
        <v>0</v>
      </c>
      <c r="Z633" s="232">
        <f t="shared" si="375"/>
        <v>0</v>
      </c>
      <c r="AA633" s="232">
        <f t="shared" si="375"/>
        <v>0</v>
      </c>
      <c r="AB633" s="232">
        <f t="shared" si="375"/>
        <v>0</v>
      </c>
      <c r="AC633" s="232">
        <f t="shared" si="375"/>
        <v>0</v>
      </c>
      <c r="AD633" s="232">
        <f t="shared" si="375"/>
        <v>0</v>
      </c>
      <c r="AE633" s="232">
        <f t="shared" si="375"/>
        <v>0</v>
      </c>
      <c r="AF633" s="232">
        <f t="shared" si="375"/>
        <v>0</v>
      </c>
      <c r="AG633" s="232">
        <f t="shared" si="375"/>
        <v>0</v>
      </c>
      <c r="AH633" s="232">
        <f t="shared" si="375"/>
        <v>0</v>
      </c>
      <c r="AI633" s="232">
        <f t="shared" si="375"/>
        <v>0</v>
      </c>
      <c r="AJ633" s="232">
        <f t="shared" si="375"/>
        <v>0</v>
      </c>
      <c r="AK633" s="232">
        <f t="shared" si="375"/>
        <v>0</v>
      </c>
      <c r="AL633" s="232">
        <f t="shared" si="375"/>
        <v>0</v>
      </c>
      <c r="AM633" s="232">
        <f t="shared" si="375"/>
        <v>0</v>
      </c>
      <c r="AN633" s="232">
        <f t="shared" si="375"/>
        <v>0</v>
      </c>
      <c r="AO633" s="232">
        <f t="shared" si="375"/>
        <v>0</v>
      </c>
      <c r="AP633" s="232">
        <f t="shared" si="375"/>
        <v>0</v>
      </c>
    </row>
    <row r="634" spans="1:42" x14ac:dyDescent="0.2">
      <c r="A634" s="4" t="s">
        <v>34</v>
      </c>
      <c r="B634" s="231">
        <f>SUM(B631:B633)</f>
        <v>0</v>
      </c>
      <c r="C634" s="231">
        <f>SUM(C631:C633)</f>
        <v>0</v>
      </c>
      <c r="D634" s="231">
        <f t="shared" ref="D634:AP634" si="376">SUM(D631:D633)</f>
        <v>0</v>
      </c>
      <c r="E634" s="231">
        <f t="shared" si="376"/>
        <v>0</v>
      </c>
      <c r="F634" s="231">
        <f t="shared" si="376"/>
        <v>0</v>
      </c>
      <c r="G634" s="231">
        <f t="shared" si="376"/>
        <v>0</v>
      </c>
      <c r="H634" s="231">
        <f t="shared" si="376"/>
        <v>0</v>
      </c>
      <c r="I634" s="231">
        <f t="shared" si="376"/>
        <v>0</v>
      </c>
      <c r="J634" s="231">
        <f t="shared" si="376"/>
        <v>0</v>
      </c>
      <c r="K634" s="231">
        <f t="shared" si="376"/>
        <v>0</v>
      </c>
      <c r="L634" s="231">
        <f t="shared" si="376"/>
        <v>0</v>
      </c>
      <c r="M634" s="231">
        <f t="shared" si="376"/>
        <v>0</v>
      </c>
      <c r="N634" s="231">
        <f t="shared" si="376"/>
        <v>0</v>
      </c>
      <c r="O634" s="231">
        <f t="shared" si="376"/>
        <v>0</v>
      </c>
      <c r="P634" s="231">
        <f t="shared" si="376"/>
        <v>0</v>
      </c>
      <c r="Q634" s="231">
        <f t="shared" si="376"/>
        <v>0</v>
      </c>
      <c r="R634" s="231">
        <f t="shared" si="376"/>
        <v>0</v>
      </c>
      <c r="S634" s="231">
        <f t="shared" si="376"/>
        <v>0</v>
      </c>
      <c r="T634" s="231">
        <f t="shared" si="376"/>
        <v>0</v>
      </c>
      <c r="U634" s="231">
        <f t="shared" si="376"/>
        <v>0</v>
      </c>
      <c r="V634" s="231">
        <f t="shared" si="376"/>
        <v>0</v>
      </c>
      <c r="W634" s="231">
        <f t="shared" si="376"/>
        <v>0</v>
      </c>
      <c r="X634" s="231">
        <f t="shared" si="376"/>
        <v>0</v>
      </c>
      <c r="Y634" s="231">
        <f t="shared" si="376"/>
        <v>0</v>
      </c>
      <c r="Z634" s="231">
        <f t="shared" si="376"/>
        <v>0</v>
      </c>
      <c r="AA634" s="231">
        <f t="shared" si="376"/>
        <v>0</v>
      </c>
      <c r="AB634" s="231">
        <f t="shared" si="376"/>
        <v>0</v>
      </c>
      <c r="AC634" s="231">
        <f t="shared" si="376"/>
        <v>0</v>
      </c>
      <c r="AD634" s="231">
        <f t="shared" si="376"/>
        <v>0</v>
      </c>
      <c r="AE634" s="231">
        <f t="shared" si="376"/>
        <v>0</v>
      </c>
      <c r="AF634" s="231">
        <f t="shared" si="376"/>
        <v>0</v>
      </c>
      <c r="AG634" s="231">
        <f t="shared" si="376"/>
        <v>0</v>
      </c>
      <c r="AH634" s="231">
        <f t="shared" si="376"/>
        <v>0</v>
      </c>
      <c r="AI634" s="231">
        <f t="shared" si="376"/>
        <v>0</v>
      </c>
      <c r="AJ634" s="231">
        <f t="shared" si="376"/>
        <v>0</v>
      </c>
      <c r="AK634" s="231">
        <f t="shared" si="376"/>
        <v>0</v>
      </c>
      <c r="AL634" s="231">
        <f t="shared" si="376"/>
        <v>0</v>
      </c>
      <c r="AM634" s="231">
        <f t="shared" si="376"/>
        <v>0</v>
      </c>
      <c r="AN634" s="231">
        <f t="shared" si="376"/>
        <v>0</v>
      </c>
      <c r="AO634" s="231">
        <f t="shared" si="376"/>
        <v>0</v>
      </c>
      <c r="AP634" s="231">
        <f t="shared" si="376"/>
        <v>0</v>
      </c>
    </row>
    <row r="635" spans="1:42" s="132" customFormat="1" x14ac:dyDescent="0.2">
      <c r="A635" s="4"/>
      <c r="G635" s="217"/>
      <c r="H635" s="217"/>
      <c r="I635" s="217"/>
      <c r="J635" s="217"/>
      <c r="K635" s="217"/>
      <c r="L635" s="217"/>
      <c r="M635" s="217"/>
      <c r="N635" s="217"/>
      <c r="O635" s="217"/>
      <c r="P635" s="217"/>
      <c r="Q635" s="217"/>
      <c r="R635" s="217"/>
      <c r="S635" s="217"/>
      <c r="T635" s="217"/>
      <c r="U635" s="217"/>
      <c r="V635" s="217"/>
      <c r="W635" s="217"/>
      <c r="X635" s="217"/>
      <c r="Y635" s="217"/>
      <c r="Z635" s="217"/>
      <c r="AA635" s="217"/>
      <c r="AB635" s="217"/>
      <c r="AC635" s="217"/>
      <c r="AD635" s="217"/>
      <c r="AE635" s="217"/>
      <c r="AF635" s="217"/>
      <c r="AG635" s="217"/>
      <c r="AH635" s="217"/>
      <c r="AI635" s="217"/>
      <c r="AJ635" s="217"/>
      <c r="AK635" s="217"/>
      <c r="AL635" s="217"/>
      <c r="AM635" s="217"/>
      <c r="AN635" s="217"/>
      <c r="AO635" s="217"/>
      <c r="AP635" s="217"/>
    </row>
    <row r="636" spans="1:42" s="132" customFormat="1" x14ac:dyDescent="0.2">
      <c r="A636" s="4" t="s">
        <v>92</v>
      </c>
      <c r="G636" s="217"/>
      <c r="H636" s="217"/>
      <c r="I636" s="217"/>
      <c r="J636" s="217"/>
      <c r="K636" s="217"/>
      <c r="L636" s="217"/>
      <c r="M636" s="217"/>
      <c r="N636" s="217"/>
      <c r="O636" s="217"/>
      <c r="P636" s="217"/>
      <c r="Q636" s="217"/>
      <c r="R636" s="217"/>
      <c r="S636" s="217"/>
      <c r="T636" s="217"/>
      <c r="U636" s="217"/>
      <c r="V636" s="217"/>
      <c r="W636" s="217"/>
      <c r="X636" s="217"/>
      <c r="Y636" s="217"/>
      <c r="Z636" s="217"/>
      <c r="AA636" s="217"/>
      <c r="AB636" s="217"/>
      <c r="AC636" s="217"/>
      <c r="AD636" s="217"/>
      <c r="AE636" s="217"/>
      <c r="AF636" s="217"/>
      <c r="AG636" s="217"/>
      <c r="AH636" s="217"/>
      <c r="AI636" s="217"/>
      <c r="AJ636" s="217"/>
      <c r="AK636" s="217"/>
      <c r="AL636" s="217"/>
      <c r="AM636" s="217"/>
      <c r="AN636" s="217"/>
      <c r="AO636" s="217"/>
      <c r="AP636" s="217"/>
    </row>
    <row r="637" spans="1:42" s="132" customFormat="1" x14ac:dyDescent="0.2">
      <c r="A637" s="4" t="s">
        <v>93</v>
      </c>
      <c r="G637" s="217"/>
      <c r="H637" s="217"/>
      <c r="I637" s="217"/>
      <c r="J637" s="217"/>
      <c r="K637" s="217"/>
      <c r="L637" s="217"/>
      <c r="M637" s="217"/>
      <c r="N637" s="217"/>
      <c r="O637" s="217"/>
      <c r="P637" s="217"/>
      <c r="Q637" s="217"/>
      <c r="R637" s="217"/>
      <c r="S637" s="217"/>
      <c r="T637" s="217"/>
      <c r="U637" s="217"/>
      <c r="V637" s="217"/>
      <c r="W637" s="217"/>
      <c r="X637" s="217"/>
      <c r="Y637" s="217"/>
      <c r="Z637" s="217"/>
      <c r="AA637" s="217"/>
      <c r="AB637" s="217"/>
      <c r="AC637" s="217"/>
      <c r="AD637" s="217"/>
      <c r="AE637" s="217"/>
      <c r="AF637" s="217"/>
      <c r="AG637" s="217"/>
      <c r="AH637" s="217"/>
      <c r="AI637" s="217"/>
      <c r="AJ637" s="217"/>
      <c r="AK637" s="217"/>
      <c r="AL637" s="217"/>
      <c r="AM637" s="217"/>
      <c r="AN637" s="217"/>
      <c r="AO637" s="217"/>
      <c r="AP637" s="217"/>
    </row>
    <row r="638" spans="1:42" x14ac:dyDescent="0.2">
      <c r="A638" s="4">
        <v>1</v>
      </c>
      <c r="B638" s="252">
        <f t="shared" ref="B638:B647" si="377">SUM(C638:AP638)</f>
        <v>0</v>
      </c>
      <c r="C638" s="227">
        <f t="shared" ref="C638:AP638" si="378">IF(C$2&gt;analysis_period,0,IF(C$2=equip3_reserve_freq*$A638,equip3_reserve_cost*system_capacity*1000*(1+inflation_rate/100)^B$2,0))</f>
        <v>0</v>
      </c>
      <c r="D638" s="227">
        <f t="shared" si="378"/>
        <v>0</v>
      </c>
      <c r="E638" s="227">
        <f t="shared" si="378"/>
        <v>0</v>
      </c>
      <c r="F638" s="227">
        <f t="shared" si="378"/>
        <v>0</v>
      </c>
      <c r="G638" s="227">
        <f t="shared" si="378"/>
        <v>0</v>
      </c>
      <c r="H638" s="227">
        <f t="shared" si="378"/>
        <v>0</v>
      </c>
      <c r="I638" s="227">
        <f t="shared" si="378"/>
        <v>0</v>
      </c>
      <c r="J638" s="227">
        <f t="shared" si="378"/>
        <v>0</v>
      </c>
      <c r="K638" s="227">
        <f t="shared" si="378"/>
        <v>0</v>
      </c>
      <c r="L638" s="227">
        <f t="shared" si="378"/>
        <v>0</v>
      </c>
      <c r="M638" s="227">
        <f t="shared" si="378"/>
        <v>0</v>
      </c>
      <c r="N638" s="227">
        <f t="shared" si="378"/>
        <v>0</v>
      </c>
      <c r="O638" s="227">
        <f t="shared" si="378"/>
        <v>0</v>
      </c>
      <c r="P638" s="227">
        <f t="shared" si="378"/>
        <v>0</v>
      </c>
      <c r="Q638" s="227">
        <f t="shared" si="378"/>
        <v>0</v>
      </c>
      <c r="R638" s="227">
        <f t="shared" si="378"/>
        <v>0</v>
      </c>
      <c r="S638" s="227">
        <f t="shared" si="378"/>
        <v>0</v>
      </c>
      <c r="T638" s="227">
        <f t="shared" si="378"/>
        <v>0</v>
      </c>
      <c r="U638" s="227">
        <f t="shared" si="378"/>
        <v>0</v>
      </c>
      <c r="V638" s="227">
        <f t="shared" si="378"/>
        <v>0</v>
      </c>
      <c r="W638" s="227">
        <f t="shared" si="378"/>
        <v>0</v>
      </c>
      <c r="X638" s="227">
        <f t="shared" si="378"/>
        <v>0</v>
      </c>
      <c r="Y638" s="227">
        <f t="shared" si="378"/>
        <v>0</v>
      </c>
      <c r="Z638" s="227">
        <f t="shared" si="378"/>
        <v>0</v>
      </c>
      <c r="AA638" s="227">
        <f t="shared" si="378"/>
        <v>0</v>
      </c>
      <c r="AB638" s="227">
        <f t="shared" si="378"/>
        <v>0</v>
      </c>
      <c r="AC638" s="227">
        <f t="shared" si="378"/>
        <v>0</v>
      </c>
      <c r="AD638" s="227">
        <f t="shared" si="378"/>
        <v>0</v>
      </c>
      <c r="AE638" s="227">
        <f t="shared" si="378"/>
        <v>0</v>
      </c>
      <c r="AF638" s="227">
        <f t="shared" si="378"/>
        <v>0</v>
      </c>
      <c r="AG638" s="227">
        <f t="shared" si="378"/>
        <v>0</v>
      </c>
      <c r="AH638" s="227">
        <f t="shared" si="378"/>
        <v>0</v>
      </c>
      <c r="AI638" s="227">
        <f t="shared" si="378"/>
        <v>0</v>
      </c>
      <c r="AJ638" s="227">
        <f t="shared" si="378"/>
        <v>0</v>
      </c>
      <c r="AK638" s="227">
        <f t="shared" si="378"/>
        <v>0</v>
      </c>
      <c r="AL638" s="227">
        <f t="shared" si="378"/>
        <v>0</v>
      </c>
      <c r="AM638" s="227">
        <f t="shared" si="378"/>
        <v>0</v>
      </c>
      <c r="AN638" s="227">
        <f t="shared" si="378"/>
        <v>0</v>
      </c>
      <c r="AO638" s="227">
        <f t="shared" si="378"/>
        <v>0</v>
      </c>
      <c r="AP638" s="227">
        <f t="shared" si="378"/>
        <v>0</v>
      </c>
    </row>
    <row r="639" spans="1:42" x14ac:dyDescent="0.2">
      <c r="A639" s="4">
        <f>A638+1</f>
        <v>2</v>
      </c>
      <c r="B639" s="252">
        <f t="shared" si="377"/>
        <v>0</v>
      </c>
      <c r="C639" s="227">
        <f t="shared" ref="C639:AP639" si="379">IF(C$2&gt;analysis_period,0,IF(C$2=equip3_reserve_freq*$A639,equip3_reserve_cost*system_capacity*1000*(1+inflation_rate/100)^B$2,0))</f>
        <v>0</v>
      </c>
      <c r="D639" s="227">
        <f t="shared" si="379"/>
        <v>0</v>
      </c>
      <c r="E639" s="227">
        <f t="shared" si="379"/>
        <v>0</v>
      </c>
      <c r="F639" s="227">
        <f t="shared" si="379"/>
        <v>0</v>
      </c>
      <c r="G639" s="227">
        <f t="shared" si="379"/>
        <v>0</v>
      </c>
      <c r="H639" s="227">
        <f t="shared" si="379"/>
        <v>0</v>
      </c>
      <c r="I639" s="227">
        <f t="shared" si="379"/>
        <v>0</v>
      </c>
      <c r="J639" s="227">
        <f t="shared" si="379"/>
        <v>0</v>
      </c>
      <c r="K639" s="227">
        <f t="shared" si="379"/>
        <v>0</v>
      </c>
      <c r="L639" s="227">
        <f t="shared" si="379"/>
        <v>0</v>
      </c>
      <c r="M639" s="227">
        <f t="shared" si="379"/>
        <v>0</v>
      </c>
      <c r="N639" s="227">
        <f t="shared" si="379"/>
        <v>0</v>
      </c>
      <c r="O639" s="227">
        <f t="shared" si="379"/>
        <v>0</v>
      </c>
      <c r="P639" s="227">
        <f t="shared" si="379"/>
        <v>0</v>
      </c>
      <c r="Q639" s="227">
        <f t="shared" si="379"/>
        <v>0</v>
      </c>
      <c r="R639" s="227">
        <f t="shared" si="379"/>
        <v>0</v>
      </c>
      <c r="S639" s="227">
        <f t="shared" si="379"/>
        <v>0</v>
      </c>
      <c r="T639" s="227">
        <f t="shared" si="379"/>
        <v>0</v>
      </c>
      <c r="U639" s="227">
        <f t="shared" si="379"/>
        <v>0</v>
      </c>
      <c r="V639" s="227">
        <f t="shared" si="379"/>
        <v>0</v>
      </c>
      <c r="W639" s="227">
        <f t="shared" si="379"/>
        <v>0</v>
      </c>
      <c r="X639" s="227">
        <f t="shared" si="379"/>
        <v>0</v>
      </c>
      <c r="Y639" s="227">
        <f t="shared" si="379"/>
        <v>0</v>
      </c>
      <c r="Z639" s="227">
        <f t="shared" si="379"/>
        <v>0</v>
      </c>
      <c r="AA639" s="227">
        <f t="shared" si="379"/>
        <v>0</v>
      </c>
      <c r="AB639" s="227">
        <f t="shared" si="379"/>
        <v>0</v>
      </c>
      <c r="AC639" s="227">
        <f t="shared" si="379"/>
        <v>0</v>
      </c>
      <c r="AD639" s="227">
        <f t="shared" si="379"/>
        <v>0</v>
      </c>
      <c r="AE639" s="227">
        <f t="shared" si="379"/>
        <v>0</v>
      </c>
      <c r="AF639" s="227">
        <f t="shared" si="379"/>
        <v>0</v>
      </c>
      <c r="AG639" s="227">
        <f t="shared" si="379"/>
        <v>0</v>
      </c>
      <c r="AH639" s="227">
        <f t="shared" si="379"/>
        <v>0</v>
      </c>
      <c r="AI639" s="227">
        <f t="shared" si="379"/>
        <v>0</v>
      </c>
      <c r="AJ639" s="227">
        <f t="shared" si="379"/>
        <v>0</v>
      </c>
      <c r="AK639" s="227">
        <f t="shared" si="379"/>
        <v>0</v>
      </c>
      <c r="AL639" s="227">
        <f t="shared" si="379"/>
        <v>0</v>
      </c>
      <c r="AM639" s="227">
        <f t="shared" si="379"/>
        <v>0</v>
      </c>
      <c r="AN639" s="227">
        <f t="shared" si="379"/>
        <v>0</v>
      </c>
      <c r="AO639" s="227">
        <f t="shared" si="379"/>
        <v>0</v>
      </c>
      <c r="AP639" s="227">
        <f t="shared" si="379"/>
        <v>0</v>
      </c>
    </row>
    <row r="640" spans="1:42" x14ac:dyDescent="0.2">
      <c r="A640" s="4">
        <f t="shared" ref="A640:A647" si="380">A639+1</f>
        <v>3</v>
      </c>
      <c r="B640" s="252">
        <f t="shared" si="377"/>
        <v>0</v>
      </c>
      <c r="C640" s="227">
        <f t="shared" ref="C640:AP640" si="381">IF(C$2&gt;analysis_period,0,IF(C$2=equip3_reserve_freq*$A640,equip3_reserve_cost*system_capacity*1000*(1+inflation_rate/100)^B$2,0))</f>
        <v>0</v>
      </c>
      <c r="D640" s="227">
        <f t="shared" si="381"/>
        <v>0</v>
      </c>
      <c r="E640" s="227">
        <f t="shared" si="381"/>
        <v>0</v>
      </c>
      <c r="F640" s="227">
        <f t="shared" si="381"/>
        <v>0</v>
      </c>
      <c r="G640" s="227">
        <f t="shared" si="381"/>
        <v>0</v>
      </c>
      <c r="H640" s="227">
        <f t="shared" si="381"/>
        <v>0</v>
      </c>
      <c r="I640" s="227">
        <f t="shared" si="381"/>
        <v>0</v>
      </c>
      <c r="J640" s="227">
        <f t="shared" si="381"/>
        <v>0</v>
      </c>
      <c r="K640" s="227">
        <f t="shared" si="381"/>
        <v>0</v>
      </c>
      <c r="L640" s="227">
        <f t="shared" si="381"/>
        <v>0</v>
      </c>
      <c r="M640" s="227">
        <f t="shared" si="381"/>
        <v>0</v>
      </c>
      <c r="N640" s="227">
        <f t="shared" si="381"/>
        <v>0</v>
      </c>
      <c r="O640" s="227">
        <f t="shared" si="381"/>
        <v>0</v>
      </c>
      <c r="P640" s="227">
        <f t="shared" si="381"/>
        <v>0</v>
      </c>
      <c r="Q640" s="227">
        <f t="shared" si="381"/>
        <v>0</v>
      </c>
      <c r="R640" s="227">
        <f t="shared" si="381"/>
        <v>0</v>
      </c>
      <c r="S640" s="227">
        <f t="shared" si="381"/>
        <v>0</v>
      </c>
      <c r="T640" s="227">
        <f t="shared" si="381"/>
        <v>0</v>
      </c>
      <c r="U640" s="227">
        <f t="shared" si="381"/>
        <v>0</v>
      </c>
      <c r="V640" s="227">
        <f t="shared" si="381"/>
        <v>0</v>
      </c>
      <c r="W640" s="227">
        <f t="shared" si="381"/>
        <v>0</v>
      </c>
      <c r="X640" s="227">
        <f t="shared" si="381"/>
        <v>0</v>
      </c>
      <c r="Y640" s="227">
        <f t="shared" si="381"/>
        <v>0</v>
      </c>
      <c r="Z640" s="227">
        <f t="shared" si="381"/>
        <v>0</v>
      </c>
      <c r="AA640" s="227">
        <f t="shared" si="381"/>
        <v>0</v>
      </c>
      <c r="AB640" s="227">
        <f t="shared" si="381"/>
        <v>0</v>
      </c>
      <c r="AC640" s="227">
        <f t="shared" si="381"/>
        <v>0</v>
      </c>
      <c r="AD640" s="227">
        <f t="shared" si="381"/>
        <v>0</v>
      </c>
      <c r="AE640" s="227">
        <f t="shared" si="381"/>
        <v>0</v>
      </c>
      <c r="AF640" s="227">
        <f t="shared" si="381"/>
        <v>0</v>
      </c>
      <c r="AG640" s="227">
        <f t="shared" si="381"/>
        <v>0</v>
      </c>
      <c r="AH640" s="227">
        <f t="shared" si="381"/>
        <v>0</v>
      </c>
      <c r="AI640" s="227">
        <f t="shared" si="381"/>
        <v>0</v>
      </c>
      <c r="AJ640" s="227">
        <f t="shared" si="381"/>
        <v>0</v>
      </c>
      <c r="AK640" s="227">
        <f t="shared" si="381"/>
        <v>0</v>
      </c>
      <c r="AL640" s="227">
        <f t="shared" si="381"/>
        <v>0</v>
      </c>
      <c r="AM640" s="227">
        <f t="shared" si="381"/>
        <v>0</v>
      </c>
      <c r="AN640" s="227">
        <f t="shared" si="381"/>
        <v>0</v>
      </c>
      <c r="AO640" s="227">
        <f t="shared" si="381"/>
        <v>0</v>
      </c>
      <c r="AP640" s="227">
        <f t="shared" si="381"/>
        <v>0</v>
      </c>
    </row>
    <row r="641" spans="1:42" x14ac:dyDescent="0.2">
      <c r="A641" s="4">
        <f t="shared" si="380"/>
        <v>4</v>
      </c>
      <c r="B641" s="252">
        <f t="shared" si="377"/>
        <v>0</v>
      </c>
      <c r="C641" s="227">
        <f t="shared" ref="C641:AP641" si="382">IF(C$2&gt;analysis_period,0,IF(C$2=equip3_reserve_freq*$A641,equip3_reserve_cost*system_capacity*1000*(1+inflation_rate/100)^B$2,0))</f>
        <v>0</v>
      </c>
      <c r="D641" s="227">
        <f t="shared" si="382"/>
        <v>0</v>
      </c>
      <c r="E641" s="227">
        <f t="shared" si="382"/>
        <v>0</v>
      </c>
      <c r="F641" s="227">
        <f t="shared" si="382"/>
        <v>0</v>
      </c>
      <c r="G641" s="227">
        <f t="shared" si="382"/>
        <v>0</v>
      </c>
      <c r="H641" s="227">
        <f t="shared" si="382"/>
        <v>0</v>
      </c>
      <c r="I641" s="227">
        <f t="shared" si="382"/>
        <v>0</v>
      </c>
      <c r="J641" s="227">
        <f t="shared" si="382"/>
        <v>0</v>
      </c>
      <c r="K641" s="227">
        <f t="shared" si="382"/>
        <v>0</v>
      </c>
      <c r="L641" s="227">
        <f t="shared" si="382"/>
        <v>0</v>
      </c>
      <c r="M641" s="227">
        <f t="shared" si="382"/>
        <v>0</v>
      </c>
      <c r="N641" s="227">
        <f t="shared" si="382"/>
        <v>0</v>
      </c>
      <c r="O641" s="227">
        <f t="shared" si="382"/>
        <v>0</v>
      </c>
      <c r="P641" s="227">
        <f t="shared" si="382"/>
        <v>0</v>
      </c>
      <c r="Q641" s="227">
        <f t="shared" si="382"/>
        <v>0</v>
      </c>
      <c r="R641" s="227">
        <f t="shared" si="382"/>
        <v>0</v>
      </c>
      <c r="S641" s="227">
        <f t="shared" si="382"/>
        <v>0</v>
      </c>
      <c r="T641" s="227">
        <f t="shared" si="382"/>
        <v>0</v>
      </c>
      <c r="U641" s="227">
        <f t="shared" si="382"/>
        <v>0</v>
      </c>
      <c r="V641" s="227">
        <f t="shared" si="382"/>
        <v>0</v>
      </c>
      <c r="W641" s="227">
        <f t="shared" si="382"/>
        <v>0</v>
      </c>
      <c r="X641" s="227">
        <f t="shared" si="382"/>
        <v>0</v>
      </c>
      <c r="Y641" s="227">
        <f t="shared" si="382"/>
        <v>0</v>
      </c>
      <c r="Z641" s="227">
        <f t="shared" si="382"/>
        <v>0</v>
      </c>
      <c r="AA641" s="227">
        <f t="shared" si="382"/>
        <v>0</v>
      </c>
      <c r="AB641" s="227">
        <f t="shared" si="382"/>
        <v>0</v>
      </c>
      <c r="AC641" s="227">
        <f t="shared" si="382"/>
        <v>0</v>
      </c>
      <c r="AD641" s="227">
        <f t="shared" si="382"/>
        <v>0</v>
      </c>
      <c r="AE641" s="227">
        <f t="shared" si="382"/>
        <v>0</v>
      </c>
      <c r="AF641" s="227">
        <f t="shared" si="382"/>
        <v>0</v>
      </c>
      <c r="AG641" s="227">
        <f t="shared" si="382"/>
        <v>0</v>
      </c>
      <c r="AH641" s="227">
        <f t="shared" si="382"/>
        <v>0</v>
      </c>
      <c r="AI641" s="227">
        <f t="shared" si="382"/>
        <v>0</v>
      </c>
      <c r="AJ641" s="227">
        <f t="shared" si="382"/>
        <v>0</v>
      </c>
      <c r="AK641" s="227">
        <f t="shared" si="382"/>
        <v>0</v>
      </c>
      <c r="AL641" s="227">
        <f t="shared" si="382"/>
        <v>0</v>
      </c>
      <c r="AM641" s="227">
        <f t="shared" si="382"/>
        <v>0</v>
      </c>
      <c r="AN641" s="227">
        <f t="shared" si="382"/>
        <v>0</v>
      </c>
      <c r="AO641" s="227">
        <f t="shared" si="382"/>
        <v>0</v>
      </c>
      <c r="AP641" s="227">
        <f t="shared" si="382"/>
        <v>0</v>
      </c>
    </row>
    <row r="642" spans="1:42" x14ac:dyDescent="0.2">
      <c r="A642" s="4">
        <f t="shared" si="380"/>
        <v>5</v>
      </c>
      <c r="B642" s="252">
        <f t="shared" si="377"/>
        <v>0</v>
      </c>
      <c r="C642" s="227">
        <f t="shared" ref="C642:AP642" si="383">IF(C$2&gt;analysis_period,0,IF(C$2=equip3_reserve_freq*$A642,equip3_reserve_cost*system_capacity*1000*(1+inflation_rate/100)^B$2,0))</f>
        <v>0</v>
      </c>
      <c r="D642" s="227">
        <f t="shared" si="383"/>
        <v>0</v>
      </c>
      <c r="E642" s="227">
        <f t="shared" si="383"/>
        <v>0</v>
      </c>
      <c r="F642" s="227">
        <f t="shared" si="383"/>
        <v>0</v>
      </c>
      <c r="G642" s="227">
        <f t="shared" si="383"/>
        <v>0</v>
      </c>
      <c r="H642" s="227">
        <f t="shared" si="383"/>
        <v>0</v>
      </c>
      <c r="I642" s="227">
        <f t="shared" si="383"/>
        <v>0</v>
      </c>
      <c r="J642" s="227">
        <f t="shared" si="383"/>
        <v>0</v>
      </c>
      <c r="K642" s="227">
        <f t="shared" si="383"/>
        <v>0</v>
      </c>
      <c r="L642" s="227">
        <f t="shared" si="383"/>
        <v>0</v>
      </c>
      <c r="M642" s="227">
        <f t="shared" si="383"/>
        <v>0</v>
      </c>
      <c r="N642" s="227">
        <f t="shared" si="383"/>
        <v>0</v>
      </c>
      <c r="O642" s="227">
        <f t="shared" si="383"/>
        <v>0</v>
      </c>
      <c r="P642" s="227">
        <f t="shared" si="383"/>
        <v>0</v>
      </c>
      <c r="Q642" s="227">
        <f t="shared" si="383"/>
        <v>0</v>
      </c>
      <c r="R642" s="227">
        <f t="shared" si="383"/>
        <v>0</v>
      </c>
      <c r="S642" s="227">
        <f t="shared" si="383"/>
        <v>0</v>
      </c>
      <c r="T642" s="227">
        <f t="shared" si="383"/>
        <v>0</v>
      </c>
      <c r="U642" s="227">
        <f t="shared" si="383"/>
        <v>0</v>
      </c>
      <c r="V642" s="227">
        <f t="shared" si="383"/>
        <v>0</v>
      </c>
      <c r="W642" s="227">
        <f t="shared" si="383"/>
        <v>0</v>
      </c>
      <c r="X642" s="227">
        <f t="shared" si="383"/>
        <v>0</v>
      </c>
      <c r="Y642" s="227">
        <f t="shared" si="383"/>
        <v>0</v>
      </c>
      <c r="Z642" s="227">
        <f t="shared" si="383"/>
        <v>0</v>
      </c>
      <c r="AA642" s="227">
        <f t="shared" si="383"/>
        <v>0</v>
      </c>
      <c r="AB642" s="227">
        <f t="shared" si="383"/>
        <v>0</v>
      </c>
      <c r="AC642" s="227">
        <f t="shared" si="383"/>
        <v>0</v>
      </c>
      <c r="AD642" s="227">
        <f t="shared" si="383"/>
        <v>0</v>
      </c>
      <c r="AE642" s="227">
        <f t="shared" si="383"/>
        <v>0</v>
      </c>
      <c r="AF642" s="227">
        <f t="shared" si="383"/>
        <v>0</v>
      </c>
      <c r="AG642" s="227">
        <f t="shared" si="383"/>
        <v>0</v>
      </c>
      <c r="AH642" s="227">
        <f t="shared" si="383"/>
        <v>0</v>
      </c>
      <c r="AI642" s="227">
        <f t="shared" si="383"/>
        <v>0</v>
      </c>
      <c r="AJ642" s="227">
        <f t="shared" si="383"/>
        <v>0</v>
      </c>
      <c r="AK642" s="227">
        <f t="shared" si="383"/>
        <v>0</v>
      </c>
      <c r="AL642" s="227">
        <f t="shared" si="383"/>
        <v>0</v>
      </c>
      <c r="AM642" s="227">
        <f t="shared" si="383"/>
        <v>0</v>
      </c>
      <c r="AN642" s="227">
        <f t="shared" si="383"/>
        <v>0</v>
      </c>
      <c r="AO642" s="227">
        <f t="shared" si="383"/>
        <v>0</v>
      </c>
      <c r="AP642" s="227">
        <f t="shared" si="383"/>
        <v>0</v>
      </c>
    </row>
    <row r="643" spans="1:42" x14ac:dyDescent="0.2">
      <c r="A643" s="4">
        <f t="shared" si="380"/>
        <v>6</v>
      </c>
      <c r="B643" s="252">
        <f t="shared" si="377"/>
        <v>0</v>
      </c>
      <c r="C643" s="227">
        <f t="shared" ref="C643:AP643" si="384">IF(C$2&gt;analysis_period,0,IF(C$2=equip3_reserve_freq*$A643,equip3_reserve_cost*system_capacity*1000*(1+inflation_rate/100)^B$2,0))</f>
        <v>0</v>
      </c>
      <c r="D643" s="227">
        <f t="shared" si="384"/>
        <v>0</v>
      </c>
      <c r="E643" s="227">
        <f t="shared" si="384"/>
        <v>0</v>
      </c>
      <c r="F643" s="227">
        <f t="shared" si="384"/>
        <v>0</v>
      </c>
      <c r="G643" s="227">
        <f t="shared" si="384"/>
        <v>0</v>
      </c>
      <c r="H643" s="227">
        <f t="shared" si="384"/>
        <v>0</v>
      </c>
      <c r="I643" s="227">
        <f t="shared" si="384"/>
        <v>0</v>
      </c>
      <c r="J643" s="227">
        <f t="shared" si="384"/>
        <v>0</v>
      </c>
      <c r="K643" s="227">
        <f t="shared" si="384"/>
        <v>0</v>
      </c>
      <c r="L643" s="227">
        <f t="shared" si="384"/>
        <v>0</v>
      </c>
      <c r="M643" s="227">
        <f t="shared" si="384"/>
        <v>0</v>
      </c>
      <c r="N643" s="227">
        <f t="shared" si="384"/>
        <v>0</v>
      </c>
      <c r="O643" s="227">
        <f t="shared" si="384"/>
        <v>0</v>
      </c>
      <c r="P643" s="227">
        <f t="shared" si="384"/>
        <v>0</v>
      </c>
      <c r="Q643" s="227">
        <f t="shared" si="384"/>
        <v>0</v>
      </c>
      <c r="R643" s="227">
        <f t="shared" si="384"/>
        <v>0</v>
      </c>
      <c r="S643" s="227">
        <f t="shared" si="384"/>
        <v>0</v>
      </c>
      <c r="T643" s="227">
        <f t="shared" si="384"/>
        <v>0</v>
      </c>
      <c r="U643" s="227">
        <f t="shared" si="384"/>
        <v>0</v>
      </c>
      <c r="V643" s="227">
        <f t="shared" si="384"/>
        <v>0</v>
      </c>
      <c r="W643" s="227">
        <f t="shared" si="384"/>
        <v>0</v>
      </c>
      <c r="X643" s="227">
        <f t="shared" si="384"/>
        <v>0</v>
      </c>
      <c r="Y643" s="227">
        <f t="shared" si="384"/>
        <v>0</v>
      </c>
      <c r="Z643" s="227">
        <f t="shared" si="384"/>
        <v>0</v>
      </c>
      <c r="AA643" s="227">
        <f t="shared" si="384"/>
        <v>0</v>
      </c>
      <c r="AB643" s="227">
        <f t="shared" si="384"/>
        <v>0</v>
      </c>
      <c r="AC643" s="227">
        <f t="shared" si="384"/>
        <v>0</v>
      </c>
      <c r="AD643" s="227">
        <f t="shared" si="384"/>
        <v>0</v>
      </c>
      <c r="AE643" s="227">
        <f t="shared" si="384"/>
        <v>0</v>
      </c>
      <c r="AF643" s="227">
        <f t="shared" si="384"/>
        <v>0</v>
      </c>
      <c r="AG643" s="227">
        <f t="shared" si="384"/>
        <v>0</v>
      </c>
      <c r="AH643" s="227">
        <f t="shared" si="384"/>
        <v>0</v>
      </c>
      <c r="AI643" s="227">
        <f t="shared" si="384"/>
        <v>0</v>
      </c>
      <c r="AJ643" s="227">
        <f t="shared" si="384"/>
        <v>0</v>
      </c>
      <c r="AK643" s="227">
        <f t="shared" si="384"/>
        <v>0</v>
      </c>
      <c r="AL643" s="227">
        <f t="shared" si="384"/>
        <v>0</v>
      </c>
      <c r="AM643" s="227">
        <f t="shared" si="384"/>
        <v>0</v>
      </c>
      <c r="AN643" s="227">
        <f t="shared" si="384"/>
        <v>0</v>
      </c>
      <c r="AO643" s="227">
        <f t="shared" si="384"/>
        <v>0</v>
      </c>
      <c r="AP643" s="227">
        <f t="shared" si="384"/>
        <v>0</v>
      </c>
    </row>
    <row r="644" spans="1:42" x14ac:dyDescent="0.2">
      <c r="A644" s="4">
        <f t="shared" si="380"/>
        <v>7</v>
      </c>
      <c r="B644" s="252">
        <f t="shared" si="377"/>
        <v>0</v>
      </c>
      <c r="C644" s="227">
        <f t="shared" ref="C644:AP644" si="385">IF(C$2&gt;analysis_period,0,IF(C$2=equip3_reserve_freq*$A644,equip3_reserve_cost*system_capacity*1000*(1+inflation_rate/100)^B$2,0))</f>
        <v>0</v>
      </c>
      <c r="D644" s="227">
        <f t="shared" si="385"/>
        <v>0</v>
      </c>
      <c r="E644" s="227">
        <f t="shared" si="385"/>
        <v>0</v>
      </c>
      <c r="F644" s="227">
        <f t="shared" si="385"/>
        <v>0</v>
      </c>
      <c r="G644" s="227">
        <f t="shared" si="385"/>
        <v>0</v>
      </c>
      <c r="H644" s="227">
        <f t="shared" si="385"/>
        <v>0</v>
      </c>
      <c r="I644" s="227">
        <f t="shared" si="385"/>
        <v>0</v>
      </c>
      <c r="J644" s="227">
        <f t="shared" si="385"/>
        <v>0</v>
      </c>
      <c r="K644" s="227">
        <f t="shared" si="385"/>
        <v>0</v>
      </c>
      <c r="L644" s="227">
        <f t="shared" si="385"/>
        <v>0</v>
      </c>
      <c r="M644" s="227">
        <f t="shared" si="385"/>
        <v>0</v>
      </c>
      <c r="N644" s="227">
        <f t="shared" si="385"/>
        <v>0</v>
      </c>
      <c r="O644" s="227">
        <f t="shared" si="385"/>
        <v>0</v>
      </c>
      <c r="P644" s="227">
        <f t="shared" si="385"/>
        <v>0</v>
      </c>
      <c r="Q644" s="227">
        <f t="shared" si="385"/>
        <v>0</v>
      </c>
      <c r="R644" s="227">
        <f t="shared" si="385"/>
        <v>0</v>
      </c>
      <c r="S644" s="227">
        <f t="shared" si="385"/>
        <v>0</v>
      </c>
      <c r="T644" s="227">
        <f t="shared" si="385"/>
        <v>0</v>
      </c>
      <c r="U644" s="227">
        <f t="shared" si="385"/>
        <v>0</v>
      </c>
      <c r="V644" s="227">
        <f t="shared" si="385"/>
        <v>0</v>
      </c>
      <c r="W644" s="227">
        <f t="shared" si="385"/>
        <v>0</v>
      </c>
      <c r="X644" s="227">
        <f t="shared" si="385"/>
        <v>0</v>
      </c>
      <c r="Y644" s="227">
        <f t="shared" si="385"/>
        <v>0</v>
      </c>
      <c r="Z644" s="227">
        <f t="shared" si="385"/>
        <v>0</v>
      </c>
      <c r="AA644" s="227">
        <f t="shared" si="385"/>
        <v>0</v>
      </c>
      <c r="AB644" s="227">
        <f t="shared" si="385"/>
        <v>0</v>
      </c>
      <c r="AC644" s="227">
        <f t="shared" si="385"/>
        <v>0</v>
      </c>
      <c r="AD644" s="227">
        <f t="shared" si="385"/>
        <v>0</v>
      </c>
      <c r="AE644" s="227">
        <f t="shared" si="385"/>
        <v>0</v>
      </c>
      <c r="AF644" s="227">
        <f t="shared" si="385"/>
        <v>0</v>
      </c>
      <c r="AG644" s="227">
        <f t="shared" si="385"/>
        <v>0</v>
      </c>
      <c r="AH644" s="227">
        <f t="shared" si="385"/>
        <v>0</v>
      </c>
      <c r="AI644" s="227">
        <f t="shared" si="385"/>
        <v>0</v>
      </c>
      <c r="AJ644" s="227">
        <f t="shared" si="385"/>
        <v>0</v>
      </c>
      <c r="AK644" s="227">
        <f t="shared" si="385"/>
        <v>0</v>
      </c>
      <c r="AL644" s="227">
        <f t="shared" si="385"/>
        <v>0</v>
      </c>
      <c r="AM644" s="227">
        <f t="shared" si="385"/>
        <v>0</v>
      </c>
      <c r="AN644" s="227">
        <f t="shared" si="385"/>
        <v>0</v>
      </c>
      <c r="AO644" s="227">
        <f t="shared" si="385"/>
        <v>0</v>
      </c>
      <c r="AP644" s="227">
        <f t="shared" si="385"/>
        <v>0</v>
      </c>
    </row>
    <row r="645" spans="1:42" x14ac:dyDescent="0.2">
      <c r="A645" s="4">
        <f t="shared" si="380"/>
        <v>8</v>
      </c>
      <c r="B645" s="252">
        <f t="shared" si="377"/>
        <v>0</v>
      </c>
      <c r="C645" s="227">
        <f t="shared" ref="C645:AP645" si="386">IF(C$2&gt;analysis_period,0,IF(C$2=equip3_reserve_freq*$A645,equip3_reserve_cost*system_capacity*1000*(1+inflation_rate/100)^B$2,0))</f>
        <v>0</v>
      </c>
      <c r="D645" s="227">
        <f t="shared" si="386"/>
        <v>0</v>
      </c>
      <c r="E645" s="227">
        <f t="shared" si="386"/>
        <v>0</v>
      </c>
      <c r="F645" s="227">
        <f t="shared" si="386"/>
        <v>0</v>
      </c>
      <c r="G645" s="227">
        <f t="shared" si="386"/>
        <v>0</v>
      </c>
      <c r="H645" s="227">
        <f t="shared" si="386"/>
        <v>0</v>
      </c>
      <c r="I645" s="227">
        <f t="shared" si="386"/>
        <v>0</v>
      </c>
      <c r="J645" s="227">
        <f t="shared" si="386"/>
        <v>0</v>
      </c>
      <c r="K645" s="227">
        <f t="shared" si="386"/>
        <v>0</v>
      </c>
      <c r="L645" s="227">
        <f t="shared" si="386"/>
        <v>0</v>
      </c>
      <c r="M645" s="227">
        <f t="shared" si="386"/>
        <v>0</v>
      </c>
      <c r="N645" s="227">
        <f t="shared" si="386"/>
        <v>0</v>
      </c>
      <c r="O645" s="227">
        <f t="shared" si="386"/>
        <v>0</v>
      </c>
      <c r="P645" s="227">
        <f t="shared" si="386"/>
        <v>0</v>
      </c>
      <c r="Q645" s="227">
        <f t="shared" si="386"/>
        <v>0</v>
      </c>
      <c r="R645" s="227">
        <f t="shared" si="386"/>
        <v>0</v>
      </c>
      <c r="S645" s="227">
        <f t="shared" si="386"/>
        <v>0</v>
      </c>
      <c r="T645" s="227">
        <f t="shared" si="386"/>
        <v>0</v>
      </c>
      <c r="U645" s="227">
        <f t="shared" si="386"/>
        <v>0</v>
      </c>
      <c r="V645" s="227">
        <f t="shared" si="386"/>
        <v>0</v>
      </c>
      <c r="W645" s="227">
        <f t="shared" si="386"/>
        <v>0</v>
      </c>
      <c r="X645" s="227">
        <f t="shared" si="386"/>
        <v>0</v>
      </c>
      <c r="Y645" s="227">
        <f t="shared" si="386"/>
        <v>0</v>
      </c>
      <c r="Z645" s="227">
        <f t="shared" si="386"/>
        <v>0</v>
      </c>
      <c r="AA645" s="227">
        <f t="shared" si="386"/>
        <v>0</v>
      </c>
      <c r="AB645" s="227">
        <f t="shared" si="386"/>
        <v>0</v>
      </c>
      <c r="AC645" s="227">
        <f t="shared" si="386"/>
        <v>0</v>
      </c>
      <c r="AD645" s="227">
        <f t="shared" si="386"/>
        <v>0</v>
      </c>
      <c r="AE645" s="227">
        <f t="shared" si="386"/>
        <v>0</v>
      </c>
      <c r="AF645" s="227">
        <f t="shared" si="386"/>
        <v>0</v>
      </c>
      <c r="AG645" s="227">
        <f t="shared" si="386"/>
        <v>0</v>
      </c>
      <c r="AH645" s="227">
        <f t="shared" si="386"/>
        <v>0</v>
      </c>
      <c r="AI645" s="227">
        <f t="shared" si="386"/>
        <v>0</v>
      </c>
      <c r="AJ645" s="227">
        <f t="shared" si="386"/>
        <v>0</v>
      </c>
      <c r="AK645" s="227">
        <f t="shared" si="386"/>
        <v>0</v>
      </c>
      <c r="AL645" s="227">
        <f t="shared" si="386"/>
        <v>0</v>
      </c>
      <c r="AM645" s="227">
        <f t="shared" si="386"/>
        <v>0</v>
      </c>
      <c r="AN645" s="227">
        <f t="shared" si="386"/>
        <v>0</v>
      </c>
      <c r="AO645" s="227">
        <f t="shared" si="386"/>
        <v>0</v>
      </c>
      <c r="AP645" s="227">
        <f t="shared" si="386"/>
        <v>0</v>
      </c>
    </row>
    <row r="646" spans="1:42" x14ac:dyDescent="0.2">
      <c r="A646" s="4">
        <f>A645+1</f>
        <v>9</v>
      </c>
      <c r="B646" s="252">
        <f t="shared" si="377"/>
        <v>0</v>
      </c>
      <c r="C646" s="227">
        <f t="shared" ref="C646:AP646" si="387">IF(C$2&gt;analysis_period,0,IF(C$2=equip3_reserve_freq*$A646,equip3_reserve_cost*system_capacity*1000*(1+inflation_rate/100)^B$2,0))</f>
        <v>0</v>
      </c>
      <c r="D646" s="227">
        <f t="shared" si="387"/>
        <v>0</v>
      </c>
      <c r="E646" s="227">
        <f t="shared" si="387"/>
        <v>0</v>
      </c>
      <c r="F646" s="227">
        <f t="shared" si="387"/>
        <v>0</v>
      </c>
      <c r="G646" s="227">
        <f t="shared" si="387"/>
        <v>0</v>
      </c>
      <c r="H646" s="227">
        <f t="shared" si="387"/>
        <v>0</v>
      </c>
      <c r="I646" s="227">
        <f t="shared" si="387"/>
        <v>0</v>
      </c>
      <c r="J646" s="227">
        <f t="shared" si="387"/>
        <v>0</v>
      </c>
      <c r="K646" s="227">
        <f t="shared" si="387"/>
        <v>0</v>
      </c>
      <c r="L646" s="227">
        <f t="shared" si="387"/>
        <v>0</v>
      </c>
      <c r="M646" s="227">
        <f t="shared" si="387"/>
        <v>0</v>
      </c>
      <c r="N646" s="227">
        <f t="shared" si="387"/>
        <v>0</v>
      </c>
      <c r="O646" s="227">
        <f t="shared" si="387"/>
        <v>0</v>
      </c>
      <c r="P646" s="227">
        <f t="shared" si="387"/>
        <v>0</v>
      </c>
      <c r="Q646" s="227">
        <f t="shared" si="387"/>
        <v>0</v>
      </c>
      <c r="R646" s="227">
        <f t="shared" si="387"/>
        <v>0</v>
      </c>
      <c r="S646" s="227">
        <f t="shared" si="387"/>
        <v>0</v>
      </c>
      <c r="T646" s="227">
        <f t="shared" si="387"/>
        <v>0</v>
      </c>
      <c r="U646" s="227">
        <f t="shared" si="387"/>
        <v>0</v>
      </c>
      <c r="V646" s="227">
        <f t="shared" si="387"/>
        <v>0</v>
      </c>
      <c r="W646" s="227">
        <f t="shared" si="387"/>
        <v>0</v>
      </c>
      <c r="X646" s="227">
        <f t="shared" si="387"/>
        <v>0</v>
      </c>
      <c r="Y646" s="227">
        <f t="shared" si="387"/>
        <v>0</v>
      </c>
      <c r="Z646" s="227">
        <f t="shared" si="387"/>
        <v>0</v>
      </c>
      <c r="AA646" s="227">
        <f t="shared" si="387"/>
        <v>0</v>
      </c>
      <c r="AB646" s="227">
        <f t="shared" si="387"/>
        <v>0</v>
      </c>
      <c r="AC646" s="227">
        <f t="shared" si="387"/>
        <v>0</v>
      </c>
      <c r="AD646" s="227">
        <f t="shared" si="387"/>
        <v>0</v>
      </c>
      <c r="AE646" s="227">
        <f t="shared" si="387"/>
        <v>0</v>
      </c>
      <c r="AF646" s="227">
        <f t="shared" si="387"/>
        <v>0</v>
      </c>
      <c r="AG646" s="227">
        <f t="shared" si="387"/>
        <v>0</v>
      </c>
      <c r="AH646" s="227">
        <f t="shared" si="387"/>
        <v>0</v>
      </c>
      <c r="AI646" s="227">
        <f t="shared" si="387"/>
        <v>0</v>
      </c>
      <c r="AJ646" s="227">
        <f t="shared" si="387"/>
        <v>0</v>
      </c>
      <c r="AK646" s="227">
        <f t="shared" si="387"/>
        <v>0</v>
      </c>
      <c r="AL646" s="227">
        <f t="shared" si="387"/>
        <v>0</v>
      </c>
      <c r="AM646" s="227">
        <f t="shared" si="387"/>
        <v>0</v>
      </c>
      <c r="AN646" s="227">
        <f t="shared" si="387"/>
        <v>0</v>
      </c>
      <c r="AO646" s="227">
        <f t="shared" si="387"/>
        <v>0</v>
      </c>
      <c r="AP646" s="227">
        <f t="shared" si="387"/>
        <v>0</v>
      </c>
    </row>
    <row r="647" spans="1:42" x14ac:dyDescent="0.2">
      <c r="A647" s="4">
        <f t="shared" si="380"/>
        <v>10</v>
      </c>
      <c r="B647" s="252">
        <f t="shared" si="377"/>
        <v>0</v>
      </c>
      <c r="C647" s="227">
        <f t="shared" ref="C647:AP647" si="388">IF(C$2&gt;analysis_period,0,IF(C$2=equip3_reserve_freq*$A647,equip3_reserve_cost*system_capacity*1000*(1+inflation_rate/100)^B$2,0))</f>
        <v>0</v>
      </c>
      <c r="D647" s="227">
        <f t="shared" si="388"/>
        <v>0</v>
      </c>
      <c r="E647" s="227">
        <f t="shared" si="388"/>
        <v>0</v>
      </c>
      <c r="F647" s="227">
        <f t="shared" si="388"/>
        <v>0</v>
      </c>
      <c r="G647" s="227">
        <f t="shared" si="388"/>
        <v>0</v>
      </c>
      <c r="H647" s="227">
        <f t="shared" si="388"/>
        <v>0</v>
      </c>
      <c r="I647" s="227">
        <f t="shared" si="388"/>
        <v>0</v>
      </c>
      <c r="J647" s="227">
        <f t="shared" si="388"/>
        <v>0</v>
      </c>
      <c r="K647" s="227">
        <f t="shared" si="388"/>
        <v>0</v>
      </c>
      <c r="L647" s="227">
        <f t="shared" si="388"/>
        <v>0</v>
      </c>
      <c r="M647" s="227">
        <f t="shared" si="388"/>
        <v>0</v>
      </c>
      <c r="N647" s="227">
        <f t="shared" si="388"/>
        <v>0</v>
      </c>
      <c r="O647" s="227">
        <f t="shared" si="388"/>
        <v>0</v>
      </c>
      <c r="P647" s="227">
        <f t="shared" si="388"/>
        <v>0</v>
      </c>
      <c r="Q647" s="227">
        <f t="shared" si="388"/>
        <v>0</v>
      </c>
      <c r="R647" s="227">
        <f t="shared" si="388"/>
        <v>0</v>
      </c>
      <c r="S647" s="227">
        <f t="shared" si="388"/>
        <v>0</v>
      </c>
      <c r="T647" s="227">
        <f t="shared" si="388"/>
        <v>0</v>
      </c>
      <c r="U647" s="227">
        <f t="shared" si="388"/>
        <v>0</v>
      </c>
      <c r="V647" s="227">
        <f t="shared" si="388"/>
        <v>0</v>
      </c>
      <c r="W647" s="227">
        <f t="shared" si="388"/>
        <v>0</v>
      </c>
      <c r="X647" s="227">
        <f t="shared" si="388"/>
        <v>0</v>
      </c>
      <c r="Y647" s="227">
        <f t="shared" si="388"/>
        <v>0</v>
      </c>
      <c r="Z647" s="227">
        <f t="shared" si="388"/>
        <v>0</v>
      </c>
      <c r="AA647" s="227">
        <f t="shared" si="388"/>
        <v>0</v>
      </c>
      <c r="AB647" s="227">
        <f t="shared" si="388"/>
        <v>0</v>
      </c>
      <c r="AC647" s="227">
        <f t="shared" si="388"/>
        <v>0</v>
      </c>
      <c r="AD647" s="227">
        <f t="shared" si="388"/>
        <v>0</v>
      </c>
      <c r="AE647" s="227">
        <f t="shared" si="388"/>
        <v>0</v>
      </c>
      <c r="AF647" s="227">
        <f t="shared" si="388"/>
        <v>0</v>
      </c>
      <c r="AG647" s="227">
        <f t="shared" si="388"/>
        <v>0</v>
      </c>
      <c r="AH647" s="227">
        <f t="shared" si="388"/>
        <v>0</v>
      </c>
      <c r="AI647" s="227">
        <f t="shared" si="388"/>
        <v>0</v>
      </c>
      <c r="AJ647" s="227">
        <f t="shared" si="388"/>
        <v>0</v>
      </c>
      <c r="AK647" s="227">
        <f t="shared" si="388"/>
        <v>0</v>
      </c>
      <c r="AL647" s="227">
        <f t="shared" si="388"/>
        <v>0</v>
      </c>
      <c r="AM647" s="227">
        <f t="shared" si="388"/>
        <v>0</v>
      </c>
      <c r="AN647" s="227">
        <f t="shared" si="388"/>
        <v>0</v>
      </c>
      <c r="AO647" s="227">
        <f t="shared" si="388"/>
        <v>0</v>
      </c>
      <c r="AP647" s="227">
        <f t="shared" si="388"/>
        <v>0</v>
      </c>
    </row>
    <row r="648" spans="1:42" x14ac:dyDescent="0.2">
      <c r="A648" s="38" t="s">
        <v>15</v>
      </c>
      <c r="B648" s="29"/>
      <c r="C648" s="231">
        <f>SUM(C638:C647)</f>
        <v>0</v>
      </c>
      <c r="D648" s="231">
        <f t="shared" ref="D648:AP648" si="389">SUM(D638:D647)</f>
        <v>0</v>
      </c>
      <c r="E648" s="231">
        <f t="shared" si="389"/>
        <v>0</v>
      </c>
      <c r="F648" s="231">
        <f t="shared" si="389"/>
        <v>0</v>
      </c>
      <c r="G648" s="231">
        <f t="shared" si="389"/>
        <v>0</v>
      </c>
      <c r="H648" s="231">
        <f t="shared" si="389"/>
        <v>0</v>
      </c>
      <c r="I648" s="231">
        <f t="shared" si="389"/>
        <v>0</v>
      </c>
      <c r="J648" s="231">
        <f t="shared" si="389"/>
        <v>0</v>
      </c>
      <c r="K648" s="231">
        <f t="shared" si="389"/>
        <v>0</v>
      </c>
      <c r="L648" s="231">
        <f t="shared" si="389"/>
        <v>0</v>
      </c>
      <c r="M648" s="231">
        <f t="shared" si="389"/>
        <v>0</v>
      </c>
      <c r="N648" s="231">
        <f t="shared" si="389"/>
        <v>0</v>
      </c>
      <c r="O648" s="231">
        <f t="shared" si="389"/>
        <v>0</v>
      </c>
      <c r="P648" s="231">
        <f t="shared" si="389"/>
        <v>0</v>
      </c>
      <c r="Q648" s="231">
        <f t="shared" si="389"/>
        <v>0</v>
      </c>
      <c r="R648" s="231">
        <f t="shared" si="389"/>
        <v>0</v>
      </c>
      <c r="S648" s="231">
        <f t="shared" si="389"/>
        <v>0</v>
      </c>
      <c r="T648" s="231">
        <f t="shared" si="389"/>
        <v>0</v>
      </c>
      <c r="U648" s="231">
        <f t="shared" si="389"/>
        <v>0</v>
      </c>
      <c r="V648" s="231">
        <f t="shared" si="389"/>
        <v>0</v>
      </c>
      <c r="W648" s="231">
        <f t="shared" si="389"/>
        <v>0</v>
      </c>
      <c r="X648" s="231">
        <f t="shared" si="389"/>
        <v>0</v>
      </c>
      <c r="Y648" s="231">
        <f t="shared" si="389"/>
        <v>0</v>
      </c>
      <c r="Z648" s="231">
        <f t="shared" si="389"/>
        <v>0</v>
      </c>
      <c r="AA648" s="231">
        <f t="shared" si="389"/>
        <v>0</v>
      </c>
      <c r="AB648" s="231">
        <f t="shared" si="389"/>
        <v>0</v>
      </c>
      <c r="AC648" s="231">
        <f t="shared" si="389"/>
        <v>0</v>
      </c>
      <c r="AD648" s="231">
        <f t="shared" si="389"/>
        <v>0</v>
      </c>
      <c r="AE648" s="231">
        <f t="shared" si="389"/>
        <v>0</v>
      </c>
      <c r="AF648" s="231">
        <f t="shared" si="389"/>
        <v>0</v>
      </c>
      <c r="AG648" s="231">
        <f t="shared" si="389"/>
        <v>0</v>
      </c>
      <c r="AH648" s="231">
        <f t="shared" si="389"/>
        <v>0</v>
      </c>
      <c r="AI648" s="231">
        <f t="shared" si="389"/>
        <v>0</v>
      </c>
      <c r="AJ648" s="231">
        <f t="shared" si="389"/>
        <v>0</v>
      </c>
      <c r="AK648" s="231">
        <f t="shared" si="389"/>
        <v>0</v>
      </c>
      <c r="AL648" s="231">
        <f t="shared" si="389"/>
        <v>0</v>
      </c>
      <c r="AM648" s="231">
        <f t="shared" si="389"/>
        <v>0</v>
      </c>
      <c r="AN648" s="231">
        <f t="shared" si="389"/>
        <v>0</v>
      </c>
      <c r="AO648" s="231">
        <f t="shared" si="389"/>
        <v>0</v>
      </c>
      <c r="AP648" s="231">
        <f t="shared" si="389"/>
        <v>0</v>
      </c>
    </row>
    <row r="649" spans="1:42" s="132" customFormat="1" x14ac:dyDescent="0.2">
      <c r="A649" s="4" t="s">
        <v>95</v>
      </c>
      <c r="G649" s="217"/>
      <c r="H649" s="217"/>
      <c r="I649" s="217"/>
      <c r="J649" s="217"/>
      <c r="K649" s="217"/>
      <c r="L649" s="217"/>
      <c r="M649" s="217"/>
      <c r="N649" s="217"/>
      <c r="O649" s="217"/>
      <c r="P649" s="217"/>
      <c r="Q649" s="217"/>
      <c r="R649" s="217"/>
      <c r="S649" s="217"/>
      <c r="T649" s="217"/>
      <c r="U649" s="217"/>
      <c r="V649" s="217"/>
      <c r="W649" s="217"/>
      <c r="X649" s="217"/>
      <c r="Y649" s="217"/>
      <c r="Z649" s="217"/>
      <c r="AA649" s="217"/>
      <c r="AB649" s="217"/>
      <c r="AC649" s="217"/>
      <c r="AD649" s="217"/>
      <c r="AE649" s="217"/>
      <c r="AF649" s="217"/>
      <c r="AG649" s="217"/>
      <c r="AH649" s="217"/>
      <c r="AI649" s="217"/>
      <c r="AJ649" s="217"/>
      <c r="AK649" s="217"/>
      <c r="AL649" s="217"/>
      <c r="AM649" s="217"/>
      <c r="AN649" s="217"/>
      <c r="AO649" s="217"/>
      <c r="AP649" s="217"/>
    </row>
    <row r="650" spans="1:42" x14ac:dyDescent="0.2">
      <c r="A650" s="4">
        <v>1</v>
      </c>
      <c r="B650" s="252">
        <f t="shared" ref="B650:B659" si="390">SUM(C650:AP650)</f>
        <v>0</v>
      </c>
      <c r="C650" s="227">
        <f t="shared" ref="C650:AP650" si="391">IF(C$2&lt;=equip3_reserve_freq*$A$638,$B$638/(equip3_reserve_freq),0)</f>
        <v>0</v>
      </c>
      <c r="D650" s="227">
        <f t="shared" si="391"/>
        <v>0</v>
      </c>
      <c r="E650" s="227">
        <f t="shared" si="391"/>
        <v>0</v>
      </c>
      <c r="F650" s="227">
        <f t="shared" si="391"/>
        <v>0</v>
      </c>
      <c r="G650" s="227">
        <f t="shared" si="391"/>
        <v>0</v>
      </c>
      <c r="H650" s="227">
        <f t="shared" si="391"/>
        <v>0</v>
      </c>
      <c r="I650" s="227">
        <f t="shared" si="391"/>
        <v>0</v>
      </c>
      <c r="J650" s="227">
        <f t="shared" si="391"/>
        <v>0</v>
      </c>
      <c r="K650" s="227">
        <f t="shared" si="391"/>
        <v>0</v>
      </c>
      <c r="L650" s="227">
        <f t="shared" si="391"/>
        <v>0</v>
      </c>
      <c r="M650" s="227">
        <f t="shared" si="391"/>
        <v>0</v>
      </c>
      <c r="N650" s="227">
        <f t="shared" si="391"/>
        <v>0</v>
      </c>
      <c r="O650" s="227">
        <f t="shared" si="391"/>
        <v>0</v>
      </c>
      <c r="P650" s="227">
        <f t="shared" si="391"/>
        <v>0</v>
      </c>
      <c r="Q650" s="227">
        <f t="shared" si="391"/>
        <v>0</v>
      </c>
      <c r="R650" s="227">
        <f t="shared" si="391"/>
        <v>0</v>
      </c>
      <c r="S650" s="227">
        <f t="shared" si="391"/>
        <v>0</v>
      </c>
      <c r="T650" s="227">
        <f t="shared" si="391"/>
        <v>0</v>
      </c>
      <c r="U650" s="227">
        <f t="shared" si="391"/>
        <v>0</v>
      </c>
      <c r="V650" s="227">
        <f t="shared" si="391"/>
        <v>0</v>
      </c>
      <c r="W650" s="227">
        <f t="shared" si="391"/>
        <v>0</v>
      </c>
      <c r="X650" s="227">
        <f t="shared" si="391"/>
        <v>0</v>
      </c>
      <c r="Y650" s="227">
        <f t="shared" si="391"/>
        <v>0</v>
      </c>
      <c r="Z650" s="227">
        <f t="shared" si="391"/>
        <v>0</v>
      </c>
      <c r="AA650" s="227">
        <f t="shared" si="391"/>
        <v>0</v>
      </c>
      <c r="AB650" s="227">
        <f t="shared" si="391"/>
        <v>0</v>
      </c>
      <c r="AC650" s="227">
        <f t="shared" si="391"/>
        <v>0</v>
      </c>
      <c r="AD650" s="227">
        <f t="shared" si="391"/>
        <v>0</v>
      </c>
      <c r="AE650" s="227">
        <f t="shared" si="391"/>
        <v>0</v>
      </c>
      <c r="AF650" s="227">
        <f t="shared" si="391"/>
        <v>0</v>
      </c>
      <c r="AG650" s="227">
        <f t="shared" si="391"/>
        <v>0</v>
      </c>
      <c r="AH650" s="227">
        <f t="shared" si="391"/>
        <v>0</v>
      </c>
      <c r="AI650" s="227">
        <f t="shared" si="391"/>
        <v>0</v>
      </c>
      <c r="AJ650" s="227">
        <f t="shared" si="391"/>
        <v>0</v>
      </c>
      <c r="AK650" s="227">
        <f t="shared" si="391"/>
        <v>0</v>
      </c>
      <c r="AL650" s="227">
        <f t="shared" si="391"/>
        <v>0</v>
      </c>
      <c r="AM650" s="227">
        <f t="shared" si="391"/>
        <v>0</v>
      </c>
      <c r="AN650" s="227">
        <f t="shared" si="391"/>
        <v>0</v>
      </c>
      <c r="AO650" s="227">
        <f t="shared" si="391"/>
        <v>0</v>
      </c>
      <c r="AP650" s="227">
        <f t="shared" si="391"/>
        <v>0</v>
      </c>
    </row>
    <row r="651" spans="1:42" x14ac:dyDescent="0.2">
      <c r="A651" s="4">
        <f>A650+1</f>
        <v>2</v>
      </c>
      <c r="B651" s="252">
        <f t="shared" si="390"/>
        <v>0</v>
      </c>
      <c r="C651" s="227">
        <f t="shared" ref="C651:AP651" si="392">IF(AND(C$2&gt;equip3_reserve_freq*$A638,C$2&lt;=equip3_reserve_freq*$A639),$B639/(equip3_reserve_freq),0)</f>
        <v>0</v>
      </c>
      <c r="D651" s="227">
        <f t="shared" si="392"/>
        <v>0</v>
      </c>
      <c r="E651" s="227">
        <f t="shared" si="392"/>
        <v>0</v>
      </c>
      <c r="F651" s="227">
        <f t="shared" si="392"/>
        <v>0</v>
      </c>
      <c r="G651" s="227">
        <f t="shared" si="392"/>
        <v>0</v>
      </c>
      <c r="H651" s="227">
        <f t="shared" si="392"/>
        <v>0</v>
      </c>
      <c r="I651" s="227">
        <f t="shared" si="392"/>
        <v>0</v>
      </c>
      <c r="J651" s="227">
        <f t="shared" si="392"/>
        <v>0</v>
      </c>
      <c r="K651" s="227">
        <f t="shared" si="392"/>
        <v>0</v>
      </c>
      <c r="L651" s="227">
        <f t="shared" si="392"/>
        <v>0</v>
      </c>
      <c r="M651" s="227">
        <f t="shared" si="392"/>
        <v>0</v>
      </c>
      <c r="N651" s="227">
        <f t="shared" si="392"/>
        <v>0</v>
      </c>
      <c r="O651" s="227">
        <f t="shared" si="392"/>
        <v>0</v>
      </c>
      <c r="P651" s="227">
        <f t="shared" si="392"/>
        <v>0</v>
      </c>
      <c r="Q651" s="227">
        <f t="shared" si="392"/>
        <v>0</v>
      </c>
      <c r="R651" s="227">
        <f t="shared" si="392"/>
        <v>0</v>
      </c>
      <c r="S651" s="227">
        <f t="shared" si="392"/>
        <v>0</v>
      </c>
      <c r="T651" s="227">
        <f t="shared" si="392"/>
        <v>0</v>
      </c>
      <c r="U651" s="227">
        <f t="shared" si="392"/>
        <v>0</v>
      </c>
      <c r="V651" s="227">
        <f t="shared" si="392"/>
        <v>0</v>
      </c>
      <c r="W651" s="227">
        <f t="shared" si="392"/>
        <v>0</v>
      </c>
      <c r="X651" s="227">
        <f t="shared" si="392"/>
        <v>0</v>
      </c>
      <c r="Y651" s="227">
        <f t="shared" si="392"/>
        <v>0</v>
      </c>
      <c r="Z651" s="227">
        <f t="shared" si="392"/>
        <v>0</v>
      </c>
      <c r="AA651" s="227">
        <f t="shared" si="392"/>
        <v>0</v>
      </c>
      <c r="AB651" s="227">
        <f t="shared" si="392"/>
        <v>0</v>
      </c>
      <c r="AC651" s="227">
        <f t="shared" si="392"/>
        <v>0</v>
      </c>
      <c r="AD651" s="227">
        <f t="shared" si="392"/>
        <v>0</v>
      </c>
      <c r="AE651" s="227">
        <f t="shared" si="392"/>
        <v>0</v>
      </c>
      <c r="AF651" s="227">
        <f t="shared" si="392"/>
        <v>0</v>
      </c>
      <c r="AG651" s="227">
        <f t="shared" si="392"/>
        <v>0</v>
      </c>
      <c r="AH651" s="227">
        <f t="shared" si="392"/>
        <v>0</v>
      </c>
      <c r="AI651" s="227">
        <f t="shared" si="392"/>
        <v>0</v>
      </c>
      <c r="AJ651" s="227">
        <f t="shared" si="392"/>
        <v>0</v>
      </c>
      <c r="AK651" s="227">
        <f t="shared" si="392"/>
        <v>0</v>
      </c>
      <c r="AL651" s="227">
        <f t="shared" si="392"/>
        <v>0</v>
      </c>
      <c r="AM651" s="227">
        <f t="shared" si="392"/>
        <v>0</v>
      </c>
      <c r="AN651" s="227">
        <f t="shared" si="392"/>
        <v>0</v>
      </c>
      <c r="AO651" s="227">
        <f t="shared" si="392"/>
        <v>0</v>
      </c>
      <c r="AP651" s="227">
        <f t="shared" si="392"/>
        <v>0</v>
      </c>
    </row>
    <row r="652" spans="1:42" x14ac:dyDescent="0.2">
      <c r="A652" s="4">
        <f t="shared" ref="A652:A657" si="393">A651+1</f>
        <v>3</v>
      </c>
      <c r="B652" s="252">
        <f t="shared" si="390"/>
        <v>0</v>
      </c>
      <c r="C652" s="227">
        <f t="shared" ref="C652:AP652" si="394">IF(AND(C$2&gt;equip3_reserve_freq*$A639,C$2&lt;=equip3_reserve_freq*$A640),$B640/(equip3_reserve_freq),0)</f>
        <v>0</v>
      </c>
      <c r="D652" s="227">
        <f t="shared" si="394"/>
        <v>0</v>
      </c>
      <c r="E652" s="227">
        <f t="shared" si="394"/>
        <v>0</v>
      </c>
      <c r="F652" s="227">
        <f t="shared" si="394"/>
        <v>0</v>
      </c>
      <c r="G652" s="227">
        <f t="shared" si="394"/>
        <v>0</v>
      </c>
      <c r="H652" s="227">
        <f t="shared" si="394"/>
        <v>0</v>
      </c>
      <c r="I652" s="227">
        <f t="shared" si="394"/>
        <v>0</v>
      </c>
      <c r="J652" s="227">
        <f t="shared" si="394"/>
        <v>0</v>
      </c>
      <c r="K652" s="227">
        <f t="shared" si="394"/>
        <v>0</v>
      </c>
      <c r="L652" s="227">
        <f t="shared" si="394"/>
        <v>0</v>
      </c>
      <c r="M652" s="227">
        <f t="shared" si="394"/>
        <v>0</v>
      </c>
      <c r="N652" s="227">
        <f t="shared" si="394"/>
        <v>0</v>
      </c>
      <c r="O652" s="227">
        <f t="shared" si="394"/>
        <v>0</v>
      </c>
      <c r="P652" s="227">
        <f t="shared" si="394"/>
        <v>0</v>
      </c>
      <c r="Q652" s="227">
        <f t="shared" si="394"/>
        <v>0</v>
      </c>
      <c r="R652" s="227">
        <f t="shared" si="394"/>
        <v>0</v>
      </c>
      <c r="S652" s="227">
        <f t="shared" si="394"/>
        <v>0</v>
      </c>
      <c r="T652" s="227">
        <f t="shared" si="394"/>
        <v>0</v>
      </c>
      <c r="U652" s="227">
        <f t="shared" si="394"/>
        <v>0</v>
      </c>
      <c r="V652" s="227">
        <f t="shared" si="394"/>
        <v>0</v>
      </c>
      <c r="W652" s="227">
        <f t="shared" si="394"/>
        <v>0</v>
      </c>
      <c r="X652" s="227">
        <f t="shared" si="394"/>
        <v>0</v>
      </c>
      <c r="Y652" s="227">
        <f t="shared" si="394"/>
        <v>0</v>
      </c>
      <c r="Z652" s="227">
        <f t="shared" si="394"/>
        <v>0</v>
      </c>
      <c r="AA652" s="227">
        <f t="shared" si="394"/>
        <v>0</v>
      </c>
      <c r="AB652" s="227">
        <f t="shared" si="394"/>
        <v>0</v>
      </c>
      <c r="AC652" s="227">
        <f t="shared" si="394"/>
        <v>0</v>
      </c>
      <c r="AD652" s="227">
        <f t="shared" si="394"/>
        <v>0</v>
      </c>
      <c r="AE652" s="227">
        <f t="shared" si="394"/>
        <v>0</v>
      </c>
      <c r="AF652" s="227">
        <f t="shared" si="394"/>
        <v>0</v>
      </c>
      <c r="AG652" s="227">
        <f t="shared" si="394"/>
        <v>0</v>
      </c>
      <c r="AH652" s="227">
        <f t="shared" si="394"/>
        <v>0</v>
      </c>
      <c r="AI652" s="227">
        <f t="shared" si="394"/>
        <v>0</v>
      </c>
      <c r="AJ652" s="227">
        <f t="shared" si="394"/>
        <v>0</v>
      </c>
      <c r="AK652" s="227">
        <f t="shared" si="394"/>
        <v>0</v>
      </c>
      <c r="AL652" s="227">
        <f t="shared" si="394"/>
        <v>0</v>
      </c>
      <c r="AM652" s="227">
        <f t="shared" si="394"/>
        <v>0</v>
      </c>
      <c r="AN652" s="227">
        <f t="shared" si="394"/>
        <v>0</v>
      </c>
      <c r="AO652" s="227">
        <f t="shared" si="394"/>
        <v>0</v>
      </c>
      <c r="AP652" s="227">
        <f t="shared" si="394"/>
        <v>0</v>
      </c>
    </row>
    <row r="653" spans="1:42" x14ac:dyDescent="0.2">
      <c r="A653" s="4">
        <f t="shared" si="393"/>
        <v>4</v>
      </c>
      <c r="B653" s="252">
        <f t="shared" si="390"/>
        <v>0</v>
      </c>
      <c r="C653" s="227">
        <f t="shared" ref="C653:AP653" si="395">IF(AND(C$2&gt;equip3_reserve_freq*$A640,C$2&lt;=equip3_reserve_freq*$A641),$B641/(equip3_reserve_freq),0)</f>
        <v>0</v>
      </c>
      <c r="D653" s="227">
        <f t="shared" si="395"/>
        <v>0</v>
      </c>
      <c r="E653" s="227">
        <f t="shared" si="395"/>
        <v>0</v>
      </c>
      <c r="F653" s="227">
        <f t="shared" si="395"/>
        <v>0</v>
      </c>
      <c r="G653" s="227">
        <f t="shared" si="395"/>
        <v>0</v>
      </c>
      <c r="H653" s="227">
        <f t="shared" si="395"/>
        <v>0</v>
      </c>
      <c r="I653" s="227">
        <f t="shared" si="395"/>
        <v>0</v>
      </c>
      <c r="J653" s="227">
        <f t="shared" si="395"/>
        <v>0</v>
      </c>
      <c r="K653" s="227">
        <f t="shared" si="395"/>
        <v>0</v>
      </c>
      <c r="L653" s="227">
        <f t="shared" si="395"/>
        <v>0</v>
      </c>
      <c r="M653" s="227">
        <f t="shared" si="395"/>
        <v>0</v>
      </c>
      <c r="N653" s="227">
        <f t="shared" si="395"/>
        <v>0</v>
      </c>
      <c r="O653" s="227">
        <f t="shared" si="395"/>
        <v>0</v>
      </c>
      <c r="P653" s="227">
        <f t="shared" si="395"/>
        <v>0</v>
      </c>
      <c r="Q653" s="227">
        <f t="shared" si="395"/>
        <v>0</v>
      </c>
      <c r="R653" s="227">
        <f t="shared" si="395"/>
        <v>0</v>
      </c>
      <c r="S653" s="227">
        <f t="shared" si="395"/>
        <v>0</v>
      </c>
      <c r="T653" s="227">
        <f t="shared" si="395"/>
        <v>0</v>
      </c>
      <c r="U653" s="227">
        <f t="shared" si="395"/>
        <v>0</v>
      </c>
      <c r="V653" s="227">
        <f t="shared" si="395"/>
        <v>0</v>
      </c>
      <c r="W653" s="227">
        <f t="shared" si="395"/>
        <v>0</v>
      </c>
      <c r="X653" s="227">
        <f t="shared" si="395"/>
        <v>0</v>
      </c>
      <c r="Y653" s="227">
        <f t="shared" si="395"/>
        <v>0</v>
      </c>
      <c r="Z653" s="227">
        <f t="shared" si="395"/>
        <v>0</v>
      </c>
      <c r="AA653" s="227">
        <f t="shared" si="395"/>
        <v>0</v>
      </c>
      <c r="AB653" s="227">
        <f t="shared" si="395"/>
        <v>0</v>
      </c>
      <c r="AC653" s="227">
        <f t="shared" si="395"/>
        <v>0</v>
      </c>
      <c r="AD653" s="227">
        <f t="shared" si="395"/>
        <v>0</v>
      </c>
      <c r="AE653" s="227">
        <f t="shared" si="395"/>
        <v>0</v>
      </c>
      <c r="AF653" s="227">
        <f t="shared" si="395"/>
        <v>0</v>
      </c>
      <c r="AG653" s="227">
        <f t="shared" si="395"/>
        <v>0</v>
      </c>
      <c r="AH653" s="227">
        <f t="shared" si="395"/>
        <v>0</v>
      </c>
      <c r="AI653" s="227">
        <f t="shared" si="395"/>
        <v>0</v>
      </c>
      <c r="AJ653" s="227">
        <f t="shared" si="395"/>
        <v>0</v>
      </c>
      <c r="AK653" s="227">
        <f t="shared" si="395"/>
        <v>0</v>
      </c>
      <c r="AL653" s="227">
        <f t="shared" si="395"/>
        <v>0</v>
      </c>
      <c r="AM653" s="227">
        <f t="shared" si="395"/>
        <v>0</v>
      </c>
      <c r="AN653" s="227">
        <f t="shared" si="395"/>
        <v>0</v>
      </c>
      <c r="AO653" s="227">
        <f t="shared" si="395"/>
        <v>0</v>
      </c>
      <c r="AP653" s="227">
        <f t="shared" si="395"/>
        <v>0</v>
      </c>
    </row>
    <row r="654" spans="1:42" x14ac:dyDescent="0.2">
      <c r="A654" s="4">
        <f t="shared" si="393"/>
        <v>5</v>
      </c>
      <c r="B654" s="252">
        <f t="shared" si="390"/>
        <v>0</v>
      </c>
      <c r="C654" s="227">
        <f t="shared" ref="C654:AP654" si="396">IF(AND(C$2&gt;equip3_reserve_freq*$A641,C$2&lt;=equip3_reserve_freq*$A642),$B642/(equip3_reserve_freq),0)</f>
        <v>0</v>
      </c>
      <c r="D654" s="227">
        <f t="shared" si="396"/>
        <v>0</v>
      </c>
      <c r="E654" s="227">
        <f t="shared" si="396"/>
        <v>0</v>
      </c>
      <c r="F654" s="227">
        <f t="shared" si="396"/>
        <v>0</v>
      </c>
      <c r="G654" s="227">
        <f t="shared" si="396"/>
        <v>0</v>
      </c>
      <c r="H654" s="227">
        <f t="shared" si="396"/>
        <v>0</v>
      </c>
      <c r="I654" s="227">
        <f t="shared" si="396"/>
        <v>0</v>
      </c>
      <c r="J654" s="227">
        <f t="shared" si="396"/>
        <v>0</v>
      </c>
      <c r="K654" s="227">
        <f t="shared" si="396"/>
        <v>0</v>
      </c>
      <c r="L654" s="227">
        <f t="shared" si="396"/>
        <v>0</v>
      </c>
      <c r="M654" s="227">
        <f t="shared" si="396"/>
        <v>0</v>
      </c>
      <c r="N654" s="227">
        <f t="shared" si="396"/>
        <v>0</v>
      </c>
      <c r="O654" s="227">
        <f t="shared" si="396"/>
        <v>0</v>
      </c>
      <c r="P654" s="227">
        <f t="shared" si="396"/>
        <v>0</v>
      </c>
      <c r="Q654" s="227">
        <f t="shared" si="396"/>
        <v>0</v>
      </c>
      <c r="R654" s="227">
        <f t="shared" si="396"/>
        <v>0</v>
      </c>
      <c r="S654" s="227">
        <f t="shared" si="396"/>
        <v>0</v>
      </c>
      <c r="T654" s="227">
        <f t="shared" si="396"/>
        <v>0</v>
      </c>
      <c r="U654" s="227">
        <f t="shared" si="396"/>
        <v>0</v>
      </c>
      <c r="V654" s="227">
        <f t="shared" si="396"/>
        <v>0</v>
      </c>
      <c r="W654" s="227">
        <f t="shared" si="396"/>
        <v>0</v>
      </c>
      <c r="X654" s="227">
        <f t="shared" si="396"/>
        <v>0</v>
      </c>
      <c r="Y654" s="227">
        <f t="shared" si="396"/>
        <v>0</v>
      </c>
      <c r="Z654" s="227">
        <f t="shared" si="396"/>
        <v>0</v>
      </c>
      <c r="AA654" s="227">
        <f t="shared" si="396"/>
        <v>0</v>
      </c>
      <c r="AB654" s="227">
        <f t="shared" si="396"/>
        <v>0</v>
      </c>
      <c r="AC654" s="227">
        <f t="shared" si="396"/>
        <v>0</v>
      </c>
      <c r="AD654" s="227">
        <f t="shared" si="396"/>
        <v>0</v>
      </c>
      <c r="AE654" s="227">
        <f t="shared" si="396"/>
        <v>0</v>
      </c>
      <c r="AF654" s="227">
        <f t="shared" si="396"/>
        <v>0</v>
      </c>
      <c r="AG654" s="227">
        <f t="shared" si="396"/>
        <v>0</v>
      </c>
      <c r="AH654" s="227">
        <f t="shared" si="396"/>
        <v>0</v>
      </c>
      <c r="AI654" s="227">
        <f t="shared" si="396"/>
        <v>0</v>
      </c>
      <c r="AJ654" s="227">
        <f t="shared" si="396"/>
        <v>0</v>
      </c>
      <c r="AK654" s="227">
        <f t="shared" si="396"/>
        <v>0</v>
      </c>
      <c r="AL654" s="227">
        <f t="shared" si="396"/>
        <v>0</v>
      </c>
      <c r="AM654" s="227">
        <f t="shared" si="396"/>
        <v>0</v>
      </c>
      <c r="AN654" s="227">
        <f t="shared" si="396"/>
        <v>0</v>
      </c>
      <c r="AO654" s="227">
        <f t="shared" si="396"/>
        <v>0</v>
      </c>
      <c r="AP654" s="227">
        <f t="shared" si="396"/>
        <v>0</v>
      </c>
    </row>
    <row r="655" spans="1:42" x14ac:dyDescent="0.2">
      <c r="A655" s="4">
        <f t="shared" si="393"/>
        <v>6</v>
      </c>
      <c r="B655" s="252">
        <f t="shared" si="390"/>
        <v>0</v>
      </c>
      <c r="C655" s="227">
        <f t="shared" ref="C655:AP655" si="397">IF(AND(C$2&gt;equip3_reserve_freq*$A642,C$2&lt;=equip3_reserve_freq*$A643),$B643/(equip3_reserve_freq),0)</f>
        <v>0</v>
      </c>
      <c r="D655" s="227">
        <f t="shared" si="397"/>
        <v>0</v>
      </c>
      <c r="E655" s="227">
        <f t="shared" si="397"/>
        <v>0</v>
      </c>
      <c r="F655" s="227">
        <f t="shared" si="397"/>
        <v>0</v>
      </c>
      <c r="G655" s="227">
        <f t="shared" si="397"/>
        <v>0</v>
      </c>
      <c r="H655" s="227">
        <f t="shared" si="397"/>
        <v>0</v>
      </c>
      <c r="I655" s="227">
        <f t="shared" si="397"/>
        <v>0</v>
      </c>
      <c r="J655" s="227">
        <f t="shared" si="397"/>
        <v>0</v>
      </c>
      <c r="K655" s="227">
        <f t="shared" si="397"/>
        <v>0</v>
      </c>
      <c r="L655" s="227">
        <f t="shared" si="397"/>
        <v>0</v>
      </c>
      <c r="M655" s="227">
        <f t="shared" si="397"/>
        <v>0</v>
      </c>
      <c r="N655" s="227">
        <f t="shared" si="397"/>
        <v>0</v>
      </c>
      <c r="O655" s="227">
        <f t="shared" si="397"/>
        <v>0</v>
      </c>
      <c r="P655" s="227">
        <f t="shared" si="397"/>
        <v>0</v>
      </c>
      <c r="Q655" s="227">
        <f t="shared" si="397"/>
        <v>0</v>
      </c>
      <c r="R655" s="227">
        <f t="shared" si="397"/>
        <v>0</v>
      </c>
      <c r="S655" s="227">
        <f t="shared" si="397"/>
        <v>0</v>
      </c>
      <c r="T655" s="227">
        <f t="shared" si="397"/>
        <v>0</v>
      </c>
      <c r="U655" s="227">
        <f t="shared" si="397"/>
        <v>0</v>
      </c>
      <c r="V655" s="227">
        <f t="shared" si="397"/>
        <v>0</v>
      </c>
      <c r="W655" s="227">
        <f t="shared" si="397"/>
        <v>0</v>
      </c>
      <c r="X655" s="227">
        <f t="shared" si="397"/>
        <v>0</v>
      </c>
      <c r="Y655" s="227">
        <f t="shared" si="397"/>
        <v>0</v>
      </c>
      <c r="Z655" s="227">
        <f t="shared" si="397"/>
        <v>0</v>
      </c>
      <c r="AA655" s="227">
        <f t="shared" si="397"/>
        <v>0</v>
      </c>
      <c r="AB655" s="227">
        <f t="shared" si="397"/>
        <v>0</v>
      </c>
      <c r="AC655" s="227">
        <f t="shared" si="397"/>
        <v>0</v>
      </c>
      <c r="AD655" s="227">
        <f t="shared" si="397"/>
        <v>0</v>
      </c>
      <c r="AE655" s="227">
        <f t="shared" si="397"/>
        <v>0</v>
      </c>
      <c r="AF655" s="227">
        <f t="shared" si="397"/>
        <v>0</v>
      </c>
      <c r="AG655" s="227">
        <f t="shared" si="397"/>
        <v>0</v>
      </c>
      <c r="AH655" s="227">
        <f t="shared" si="397"/>
        <v>0</v>
      </c>
      <c r="AI655" s="227">
        <f t="shared" si="397"/>
        <v>0</v>
      </c>
      <c r="AJ655" s="227">
        <f t="shared" si="397"/>
        <v>0</v>
      </c>
      <c r="AK655" s="227">
        <f t="shared" si="397"/>
        <v>0</v>
      </c>
      <c r="AL655" s="227">
        <f t="shared" si="397"/>
        <v>0</v>
      </c>
      <c r="AM655" s="227">
        <f t="shared" si="397"/>
        <v>0</v>
      </c>
      <c r="AN655" s="227">
        <f t="shared" si="397"/>
        <v>0</v>
      </c>
      <c r="AO655" s="227">
        <f t="shared" si="397"/>
        <v>0</v>
      </c>
      <c r="AP655" s="227">
        <f t="shared" si="397"/>
        <v>0</v>
      </c>
    </row>
    <row r="656" spans="1:42" x14ac:dyDescent="0.2">
      <c r="A656" s="4">
        <f t="shared" si="393"/>
        <v>7</v>
      </c>
      <c r="B656" s="252">
        <f t="shared" si="390"/>
        <v>0</v>
      </c>
      <c r="C656" s="227">
        <f t="shared" ref="C656:AP656" si="398">IF(AND(C$2&gt;equip3_reserve_freq*$A643,C$2&lt;=equip3_reserve_freq*$A644),$B644/(equip3_reserve_freq),0)</f>
        <v>0</v>
      </c>
      <c r="D656" s="227">
        <f t="shared" si="398"/>
        <v>0</v>
      </c>
      <c r="E656" s="227">
        <f t="shared" si="398"/>
        <v>0</v>
      </c>
      <c r="F656" s="227">
        <f t="shared" si="398"/>
        <v>0</v>
      </c>
      <c r="G656" s="227">
        <f t="shared" si="398"/>
        <v>0</v>
      </c>
      <c r="H656" s="227">
        <f t="shared" si="398"/>
        <v>0</v>
      </c>
      <c r="I656" s="227">
        <f t="shared" si="398"/>
        <v>0</v>
      </c>
      <c r="J656" s="227">
        <f t="shared" si="398"/>
        <v>0</v>
      </c>
      <c r="K656" s="227">
        <f t="shared" si="398"/>
        <v>0</v>
      </c>
      <c r="L656" s="227">
        <f t="shared" si="398"/>
        <v>0</v>
      </c>
      <c r="M656" s="227">
        <f t="shared" si="398"/>
        <v>0</v>
      </c>
      <c r="N656" s="227">
        <f t="shared" si="398"/>
        <v>0</v>
      </c>
      <c r="O656" s="227">
        <f t="shared" si="398"/>
        <v>0</v>
      </c>
      <c r="P656" s="227">
        <f t="shared" si="398"/>
        <v>0</v>
      </c>
      <c r="Q656" s="227">
        <f t="shared" si="398"/>
        <v>0</v>
      </c>
      <c r="R656" s="227">
        <f t="shared" si="398"/>
        <v>0</v>
      </c>
      <c r="S656" s="227">
        <f t="shared" si="398"/>
        <v>0</v>
      </c>
      <c r="T656" s="227">
        <f t="shared" si="398"/>
        <v>0</v>
      </c>
      <c r="U656" s="227">
        <f t="shared" si="398"/>
        <v>0</v>
      </c>
      <c r="V656" s="227">
        <f t="shared" si="398"/>
        <v>0</v>
      </c>
      <c r="W656" s="227">
        <f t="shared" si="398"/>
        <v>0</v>
      </c>
      <c r="X656" s="227">
        <f t="shared" si="398"/>
        <v>0</v>
      </c>
      <c r="Y656" s="227">
        <f t="shared" si="398"/>
        <v>0</v>
      </c>
      <c r="Z656" s="227">
        <f t="shared" si="398"/>
        <v>0</v>
      </c>
      <c r="AA656" s="227">
        <f t="shared" si="398"/>
        <v>0</v>
      </c>
      <c r="AB656" s="227">
        <f t="shared" si="398"/>
        <v>0</v>
      </c>
      <c r="AC656" s="227">
        <f t="shared" si="398"/>
        <v>0</v>
      </c>
      <c r="AD656" s="227">
        <f t="shared" si="398"/>
        <v>0</v>
      </c>
      <c r="AE656" s="227">
        <f t="shared" si="398"/>
        <v>0</v>
      </c>
      <c r="AF656" s="227">
        <f t="shared" si="398"/>
        <v>0</v>
      </c>
      <c r="AG656" s="227">
        <f t="shared" si="398"/>
        <v>0</v>
      </c>
      <c r="AH656" s="227">
        <f t="shared" si="398"/>
        <v>0</v>
      </c>
      <c r="AI656" s="227">
        <f t="shared" si="398"/>
        <v>0</v>
      </c>
      <c r="AJ656" s="227">
        <f t="shared" si="398"/>
        <v>0</v>
      </c>
      <c r="AK656" s="227">
        <f t="shared" si="398"/>
        <v>0</v>
      </c>
      <c r="AL656" s="227">
        <f t="shared" si="398"/>
        <v>0</v>
      </c>
      <c r="AM656" s="227">
        <f t="shared" si="398"/>
        <v>0</v>
      </c>
      <c r="AN656" s="227">
        <f t="shared" si="398"/>
        <v>0</v>
      </c>
      <c r="AO656" s="227">
        <f t="shared" si="398"/>
        <v>0</v>
      </c>
      <c r="AP656" s="227">
        <f t="shared" si="398"/>
        <v>0</v>
      </c>
    </row>
    <row r="657" spans="1:42" x14ac:dyDescent="0.2">
      <c r="A657" s="4">
        <f t="shared" si="393"/>
        <v>8</v>
      </c>
      <c r="B657" s="252">
        <f t="shared" si="390"/>
        <v>0</v>
      </c>
      <c r="C657" s="227">
        <f t="shared" ref="C657:AP657" si="399">IF(AND(C$2&gt;equip3_reserve_freq*$A644,C$2&lt;=equip3_reserve_freq*$A645),$B645/(equip3_reserve_freq),0)</f>
        <v>0</v>
      </c>
      <c r="D657" s="227">
        <f t="shared" si="399"/>
        <v>0</v>
      </c>
      <c r="E657" s="227">
        <f t="shared" si="399"/>
        <v>0</v>
      </c>
      <c r="F657" s="227">
        <f t="shared" si="399"/>
        <v>0</v>
      </c>
      <c r="G657" s="227">
        <f t="shared" si="399"/>
        <v>0</v>
      </c>
      <c r="H657" s="227">
        <f t="shared" si="399"/>
        <v>0</v>
      </c>
      <c r="I657" s="227">
        <f t="shared" si="399"/>
        <v>0</v>
      </c>
      <c r="J657" s="227">
        <f t="shared" si="399"/>
        <v>0</v>
      </c>
      <c r="K657" s="227">
        <f t="shared" si="399"/>
        <v>0</v>
      </c>
      <c r="L657" s="227">
        <f t="shared" si="399"/>
        <v>0</v>
      </c>
      <c r="M657" s="227">
        <f t="shared" si="399"/>
        <v>0</v>
      </c>
      <c r="N657" s="227">
        <f t="shared" si="399"/>
        <v>0</v>
      </c>
      <c r="O657" s="227">
        <f t="shared" si="399"/>
        <v>0</v>
      </c>
      <c r="P657" s="227">
        <f t="shared" si="399"/>
        <v>0</v>
      </c>
      <c r="Q657" s="227">
        <f t="shared" si="399"/>
        <v>0</v>
      </c>
      <c r="R657" s="227">
        <f t="shared" si="399"/>
        <v>0</v>
      </c>
      <c r="S657" s="227">
        <f t="shared" si="399"/>
        <v>0</v>
      </c>
      <c r="T657" s="227">
        <f t="shared" si="399"/>
        <v>0</v>
      </c>
      <c r="U657" s="227">
        <f t="shared" si="399"/>
        <v>0</v>
      </c>
      <c r="V657" s="227">
        <f t="shared" si="399"/>
        <v>0</v>
      </c>
      <c r="W657" s="227">
        <f t="shared" si="399"/>
        <v>0</v>
      </c>
      <c r="X657" s="227">
        <f t="shared" si="399"/>
        <v>0</v>
      </c>
      <c r="Y657" s="227">
        <f t="shared" si="399"/>
        <v>0</v>
      </c>
      <c r="Z657" s="227">
        <f t="shared" si="399"/>
        <v>0</v>
      </c>
      <c r="AA657" s="227">
        <f t="shared" si="399"/>
        <v>0</v>
      </c>
      <c r="AB657" s="227">
        <f t="shared" si="399"/>
        <v>0</v>
      </c>
      <c r="AC657" s="227">
        <f t="shared" si="399"/>
        <v>0</v>
      </c>
      <c r="AD657" s="227">
        <f t="shared" si="399"/>
        <v>0</v>
      </c>
      <c r="AE657" s="227">
        <f t="shared" si="399"/>
        <v>0</v>
      </c>
      <c r="AF657" s="227">
        <f t="shared" si="399"/>
        <v>0</v>
      </c>
      <c r="AG657" s="227">
        <f t="shared" si="399"/>
        <v>0</v>
      </c>
      <c r="AH657" s="227">
        <f t="shared" si="399"/>
        <v>0</v>
      </c>
      <c r="AI657" s="227">
        <f t="shared" si="399"/>
        <v>0</v>
      </c>
      <c r="AJ657" s="227">
        <f t="shared" si="399"/>
        <v>0</v>
      </c>
      <c r="AK657" s="227">
        <f t="shared" si="399"/>
        <v>0</v>
      </c>
      <c r="AL657" s="227">
        <f t="shared" si="399"/>
        <v>0</v>
      </c>
      <c r="AM657" s="227">
        <f t="shared" si="399"/>
        <v>0</v>
      </c>
      <c r="AN657" s="227">
        <f t="shared" si="399"/>
        <v>0</v>
      </c>
      <c r="AO657" s="227">
        <f t="shared" si="399"/>
        <v>0</v>
      </c>
      <c r="AP657" s="227">
        <f t="shared" si="399"/>
        <v>0</v>
      </c>
    </row>
    <row r="658" spans="1:42" x14ac:dyDescent="0.2">
      <c r="A658" s="4">
        <f>A657+1</f>
        <v>9</v>
      </c>
      <c r="B658" s="252">
        <f t="shared" si="390"/>
        <v>0</v>
      </c>
      <c r="C658" s="227">
        <f t="shared" ref="C658:AP658" si="400">IF(AND(C$2&gt;equip3_reserve_freq*$A645,C$2&lt;=equip3_reserve_freq*$A646),$B646/(equip3_reserve_freq),0)</f>
        <v>0</v>
      </c>
      <c r="D658" s="227">
        <f t="shared" si="400"/>
        <v>0</v>
      </c>
      <c r="E658" s="227">
        <f t="shared" si="400"/>
        <v>0</v>
      </c>
      <c r="F658" s="227">
        <f t="shared" si="400"/>
        <v>0</v>
      </c>
      <c r="G658" s="227">
        <f t="shared" si="400"/>
        <v>0</v>
      </c>
      <c r="H658" s="227">
        <f t="shared" si="400"/>
        <v>0</v>
      </c>
      <c r="I658" s="227">
        <f t="shared" si="400"/>
        <v>0</v>
      </c>
      <c r="J658" s="227">
        <f t="shared" si="400"/>
        <v>0</v>
      </c>
      <c r="K658" s="227">
        <f t="shared" si="400"/>
        <v>0</v>
      </c>
      <c r="L658" s="227">
        <f t="shared" si="400"/>
        <v>0</v>
      </c>
      <c r="M658" s="227">
        <f t="shared" si="400"/>
        <v>0</v>
      </c>
      <c r="N658" s="227">
        <f t="shared" si="400"/>
        <v>0</v>
      </c>
      <c r="O658" s="227">
        <f t="shared" si="400"/>
        <v>0</v>
      </c>
      <c r="P658" s="227">
        <f t="shared" si="400"/>
        <v>0</v>
      </c>
      <c r="Q658" s="227">
        <f t="shared" si="400"/>
        <v>0</v>
      </c>
      <c r="R658" s="227">
        <f t="shared" si="400"/>
        <v>0</v>
      </c>
      <c r="S658" s="227">
        <f t="shared" si="400"/>
        <v>0</v>
      </c>
      <c r="T658" s="227">
        <f t="shared" si="400"/>
        <v>0</v>
      </c>
      <c r="U658" s="227">
        <f t="shared" si="400"/>
        <v>0</v>
      </c>
      <c r="V658" s="227">
        <f t="shared" si="400"/>
        <v>0</v>
      </c>
      <c r="W658" s="227">
        <f t="shared" si="400"/>
        <v>0</v>
      </c>
      <c r="X658" s="227">
        <f t="shared" si="400"/>
        <v>0</v>
      </c>
      <c r="Y658" s="227">
        <f t="shared" si="400"/>
        <v>0</v>
      </c>
      <c r="Z658" s="227">
        <f t="shared" si="400"/>
        <v>0</v>
      </c>
      <c r="AA658" s="227">
        <f t="shared" si="400"/>
        <v>0</v>
      </c>
      <c r="AB658" s="227">
        <f t="shared" si="400"/>
        <v>0</v>
      </c>
      <c r="AC658" s="227">
        <f t="shared" si="400"/>
        <v>0</v>
      </c>
      <c r="AD658" s="227">
        <f t="shared" si="400"/>
        <v>0</v>
      </c>
      <c r="AE658" s="227">
        <f t="shared" si="400"/>
        <v>0</v>
      </c>
      <c r="AF658" s="227">
        <f t="shared" si="400"/>
        <v>0</v>
      </c>
      <c r="AG658" s="227">
        <f t="shared" si="400"/>
        <v>0</v>
      </c>
      <c r="AH658" s="227">
        <f t="shared" si="400"/>
        <v>0</v>
      </c>
      <c r="AI658" s="227">
        <f t="shared" si="400"/>
        <v>0</v>
      </c>
      <c r="AJ658" s="227">
        <f t="shared" si="400"/>
        <v>0</v>
      </c>
      <c r="AK658" s="227">
        <f t="shared" si="400"/>
        <v>0</v>
      </c>
      <c r="AL658" s="227">
        <f t="shared" si="400"/>
        <v>0</v>
      </c>
      <c r="AM658" s="227">
        <f t="shared" si="400"/>
        <v>0</v>
      </c>
      <c r="AN658" s="227">
        <f t="shared" si="400"/>
        <v>0</v>
      </c>
      <c r="AO658" s="227">
        <f t="shared" si="400"/>
        <v>0</v>
      </c>
      <c r="AP658" s="227">
        <f t="shared" si="400"/>
        <v>0</v>
      </c>
    </row>
    <row r="659" spans="1:42" x14ac:dyDescent="0.2">
      <c r="A659" s="4">
        <f t="shared" ref="A659" si="401">A658+1</f>
        <v>10</v>
      </c>
      <c r="B659" s="252">
        <f t="shared" si="390"/>
        <v>0</v>
      </c>
      <c r="C659" s="232">
        <f t="shared" ref="C659:AP659" si="402">IF(AND(C$2&gt;equip3_reserve_freq*$A646,C$2&lt;=equip3_reserve_freq*$A647),$B647/(equip3_reserve_freq),0)</f>
        <v>0</v>
      </c>
      <c r="D659" s="232">
        <f t="shared" si="402"/>
        <v>0</v>
      </c>
      <c r="E659" s="232">
        <f t="shared" si="402"/>
        <v>0</v>
      </c>
      <c r="F659" s="232">
        <f t="shared" si="402"/>
        <v>0</v>
      </c>
      <c r="G659" s="232">
        <f t="shared" si="402"/>
        <v>0</v>
      </c>
      <c r="H659" s="232">
        <f t="shared" si="402"/>
        <v>0</v>
      </c>
      <c r="I659" s="232">
        <f t="shared" si="402"/>
        <v>0</v>
      </c>
      <c r="J659" s="232">
        <f t="shared" si="402"/>
        <v>0</v>
      </c>
      <c r="K659" s="232">
        <f t="shared" si="402"/>
        <v>0</v>
      </c>
      <c r="L659" s="232">
        <f t="shared" si="402"/>
        <v>0</v>
      </c>
      <c r="M659" s="232">
        <f t="shared" si="402"/>
        <v>0</v>
      </c>
      <c r="N659" s="232">
        <f t="shared" si="402"/>
        <v>0</v>
      </c>
      <c r="O659" s="232">
        <f t="shared" si="402"/>
        <v>0</v>
      </c>
      <c r="P659" s="232">
        <f t="shared" si="402"/>
        <v>0</v>
      </c>
      <c r="Q659" s="232">
        <f t="shared" si="402"/>
        <v>0</v>
      </c>
      <c r="R659" s="232">
        <f t="shared" si="402"/>
        <v>0</v>
      </c>
      <c r="S659" s="232">
        <f t="shared" si="402"/>
        <v>0</v>
      </c>
      <c r="T659" s="232">
        <f t="shared" si="402"/>
        <v>0</v>
      </c>
      <c r="U659" s="232">
        <f t="shared" si="402"/>
        <v>0</v>
      </c>
      <c r="V659" s="232">
        <f t="shared" si="402"/>
        <v>0</v>
      </c>
      <c r="W659" s="232">
        <f t="shared" si="402"/>
        <v>0</v>
      </c>
      <c r="X659" s="232">
        <f t="shared" si="402"/>
        <v>0</v>
      </c>
      <c r="Y659" s="232">
        <f t="shared" si="402"/>
        <v>0</v>
      </c>
      <c r="Z659" s="232">
        <f t="shared" si="402"/>
        <v>0</v>
      </c>
      <c r="AA659" s="232">
        <f t="shared" si="402"/>
        <v>0</v>
      </c>
      <c r="AB659" s="232">
        <f t="shared" si="402"/>
        <v>0</v>
      </c>
      <c r="AC659" s="232">
        <f t="shared" si="402"/>
        <v>0</v>
      </c>
      <c r="AD659" s="232">
        <f t="shared" si="402"/>
        <v>0</v>
      </c>
      <c r="AE659" s="232">
        <f t="shared" si="402"/>
        <v>0</v>
      </c>
      <c r="AF659" s="232">
        <f t="shared" si="402"/>
        <v>0</v>
      </c>
      <c r="AG659" s="232">
        <f t="shared" si="402"/>
        <v>0</v>
      </c>
      <c r="AH659" s="232">
        <f t="shared" si="402"/>
        <v>0</v>
      </c>
      <c r="AI659" s="232">
        <f t="shared" si="402"/>
        <v>0</v>
      </c>
      <c r="AJ659" s="232">
        <f t="shared" si="402"/>
        <v>0</v>
      </c>
      <c r="AK659" s="232">
        <f t="shared" si="402"/>
        <v>0</v>
      </c>
      <c r="AL659" s="232">
        <f t="shared" si="402"/>
        <v>0</v>
      </c>
      <c r="AM659" s="232">
        <f t="shared" si="402"/>
        <v>0</v>
      </c>
      <c r="AN659" s="232">
        <f t="shared" si="402"/>
        <v>0</v>
      </c>
      <c r="AO659" s="232">
        <f t="shared" si="402"/>
        <v>0</v>
      </c>
      <c r="AP659" s="232">
        <f t="shared" si="402"/>
        <v>0</v>
      </c>
    </row>
    <row r="660" spans="1:42" x14ac:dyDescent="0.2">
      <c r="A660" s="38" t="s">
        <v>15</v>
      </c>
      <c r="B660" s="29"/>
      <c r="C660" s="231">
        <f>SUM(C650:C659)</f>
        <v>0</v>
      </c>
      <c r="D660" s="231">
        <f t="shared" ref="D660:AP660" si="403">SUM(D650:D659)</f>
        <v>0</v>
      </c>
      <c r="E660" s="231">
        <f t="shared" si="403"/>
        <v>0</v>
      </c>
      <c r="F660" s="231">
        <f t="shared" si="403"/>
        <v>0</v>
      </c>
      <c r="G660" s="231">
        <f t="shared" si="403"/>
        <v>0</v>
      </c>
      <c r="H660" s="231">
        <f t="shared" si="403"/>
        <v>0</v>
      </c>
      <c r="I660" s="231">
        <f t="shared" si="403"/>
        <v>0</v>
      </c>
      <c r="J660" s="231">
        <f t="shared" si="403"/>
        <v>0</v>
      </c>
      <c r="K660" s="231">
        <f t="shared" si="403"/>
        <v>0</v>
      </c>
      <c r="L660" s="231">
        <f t="shared" si="403"/>
        <v>0</v>
      </c>
      <c r="M660" s="231">
        <f t="shared" si="403"/>
        <v>0</v>
      </c>
      <c r="N660" s="231">
        <f t="shared" si="403"/>
        <v>0</v>
      </c>
      <c r="O660" s="231">
        <f t="shared" si="403"/>
        <v>0</v>
      </c>
      <c r="P660" s="231">
        <f t="shared" si="403"/>
        <v>0</v>
      </c>
      <c r="Q660" s="231">
        <f t="shared" si="403"/>
        <v>0</v>
      </c>
      <c r="R660" s="231">
        <f t="shared" si="403"/>
        <v>0</v>
      </c>
      <c r="S660" s="231">
        <f t="shared" si="403"/>
        <v>0</v>
      </c>
      <c r="T660" s="231">
        <f t="shared" si="403"/>
        <v>0</v>
      </c>
      <c r="U660" s="231">
        <f t="shared" si="403"/>
        <v>0</v>
      </c>
      <c r="V660" s="231">
        <f t="shared" si="403"/>
        <v>0</v>
      </c>
      <c r="W660" s="231">
        <f t="shared" si="403"/>
        <v>0</v>
      </c>
      <c r="X660" s="231">
        <f t="shared" si="403"/>
        <v>0</v>
      </c>
      <c r="Y660" s="231">
        <f t="shared" si="403"/>
        <v>0</v>
      </c>
      <c r="Z660" s="231">
        <f t="shared" si="403"/>
        <v>0</v>
      </c>
      <c r="AA660" s="231">
        <f t="shared" si="403"/>
        <v>0</v>
      </c>
      <c r="AB660" s="231">
        <f t="shared" si="403"/>
        <v>0</v>
      </c>
      <c r="AC660" s="231">
        <f t="shared" si="403"/>
        <v>0</v>
      </c>
      <c r="AD660" s="231">
        <f t="shared" si="403"/>
        <v>0</v>
      </c>
      <c r="AE660" s="231">
        <f t="shared" si="403"/>
        <v>0</v>
      </c>
      <c r="AF660" s="231">
        <f t="shared" si="403"/>
        <v>0</v>
      </c>
      <c r="AG660" s="231">
        <f t="shared" si="403"/>
        <v>0</v>
      </c>
      <c r="AH660" s="231">
        <f t="shared" si="403"/>
        <v>0</v>
      </c>
      <c r="AI660" s="231">
        <f t="shared" si="403"/>
        <v>0</v>
      </c>
      <c r="AJ660" s="231">
        <f t="shared" si="403"/>
        <v>0</v>
      </c>
      <c r="AK660" s="231">
        <f t="shared" si="403"/>
        <v>0</v>
      </c>
      <c r="AL660" s="231">
        <f t="shared" si="403"/>
        <v>0</v>
      </c>
      <c r="AM660" s="231">
        <f t="shared" si="403"/>
        <v>0</v>
      </c>
      <c r="AN660" s="231">
        <f t="shared" si="403"/>
        <v>0</v>
      </c>
      <c r="AO660" s="231">
        <f t="shared" si="403"/>
        <v>0</v>
      </c>
      <c r="AP660" s="231">
        <f t="shared" si="403"/>
        <v>0</v>
      </c>
    </row>
    <row r="661" spans="1:42" s="132" customFormat="1" x14ac:dyDescent="0.2">
      <c r="A661" s="4"/>
      <c r="B661" s="217"/>
    </row>
    <row r="662" spans="1:42" s="132" customFormat="1" x14ac:dyDescent="0.2">
      <c r="A662" s="4" t="s">
        <v>96</v>
      </c>
      <c r="B662" s="217"/>
    </row>
    <row r="663" spans="1:42" x14ac:dyDescent="0.2">
      <c r="A663" s="28" t="s">
        <v>97</v>
      </c>
      <c r="B663" s="231" t="e">
        <f>B558+B564+B570+B602+B634</f>
        <v>#DIV/0!</v>
      </c>
      <c r="C663" s="231">
        <f t="shared" ref="C663:AP663" si="404">C558+C564+C570+C602+C634</f>
        <v>0</v>
      </c>
      <c r="D663" s="231">
        <f t="shared" si="404"/>
        <v>0</v>
      </c>
      <c r="E663" s="231">
        <f t="shared" si="404"/>
        <v>0</v>
      </c>
      <c r="F663" s="231">
        <f t="shared" si="404"/>
        <v>0</v>
      </c>
      <c r="G663" s="231">
        <f t="shared" si="404"/>
        <v>0</v>
      </c>
      <c r="H663" s="231">
        <f t="shared" si="404"/>
        <v>0</v>
      </c>
      <c r="I663" s="231">
        <f t="shared" si="404"/>
        <v>0</v>
      </c>
      <c r="J663" s="231">
        <f t="shared" si="404"/>
        <v>0</v>
      </c>
      <c r="K663" s="231">
        <f t="shared" si="404"/>
        <v>0</v>
      </c>
      <c r="L663" s="231">
        <f t="shared" si="404"/>
        <v>0</v>
      </c>
      <c r="M663" s="231">
        <f t="shared" si="404"/>
        <v>0</v>
      </c>
      <c r="N663" s="231">
        <f t="shared" si="404"/>
        <v>0</v>
      </c>
      <c r="O663" s="231">
        <f t="shared" si="404"/>
        <v>0</v>
      </c>
      <c r="P663" s="231">
        <f t="shared" si="404"/>
        <v>0</v>
      </c>
      <c r="Q663" s="231">
        <f t="shared" si="404"/>
        <v>0</v>
      </c>
      <c r="R663" s="231">
        <f t="shared" si="404"/>
        <v>0</v>
      </c>
      <c r="S663" s="231">
        <f t="shared" si="404"/>
        <v>0</v>
      </c>
      <c r="T663" s="231">
        <f t="shared" si="404"/>
        <v>0</v>
      </c>
      <c r="U663" s="231">
        <f t="shared" si="404"/>
        <v>0</v>
      </c>
      <c r="V663" s="231">
        <f t="shared" si="404"/>
        <v>0</v>
      </c>
      <c r="W663" s="231">
        <f t="shared" si="404"/>
        <v>0</v>
      </c>
      <c r="X663" s="231">
        <f t="shared" si="404"/>
        <v>0</v>
      </c>
      <c r="Y663" s="231">
        <f t="shared" si="404"/>
        <v>0</v>
      </c>
      <c r="Z663" s="231">
        <f t="shared" si="404"/>
        <v>0</v>
      </c>
      <c r="AA663" s="231">
        <f t="shared" si="404"/>
        <v>0</v>
      </c>
      <c r="AB663" s="231">
        <f t="shared" si="404"/>
        <v>0</v>
      </c>
      <c r="AC663" s="231">
        <f t="shared" si="404"/>
        <v>0</v>
      </c>
      <c r="AD663" s="231">
        <f t="shared" si="404"/>
        <v>0</v>
      </c>
      <c r="AE663" s="231">
        <f t="shared" si="404"/>
        <v>0</v>
      </c>
      <c r="AF663" s="231">
        <f t="shared" si="404"/>
        <v>0</v>
      </c>
      <c r="AG663" s="231">
        <f t="shared" si="404"/>
        <v>0</v>
      </c>
      <c r="AH663" s="231">
        <f t="shared" si="404"/>
        <v>0</v>
      </c>
      <c r="AI663" s="231">
        <f t="shared" si="404"/>
        <v>0</v>
      </c>
      <c r="AJ663" s="231">
        <f t="shared" si="404"/>
        <v>0</v>
      </c>
      <c r="AK663" s="231">
        <f t="shared" si="404"/>
        <v>0</v>
      </c>
      <c r="AL663" s="231">
        <f t="shared" si="404"/>
        <v>0</v>
      </c>
      <c r="AM663" s="231">
        <f t="shared" si="404"/>
        <v>0</v>
      </c>
      <c r="AN663" s="231">
        <f t="shared" si="404"/>
        <v>0</v>
      </c>
      <c r="AO663" s="231">
        <f t="shared" si="404"/>
        <v>0</v>
      </c>
      <c r="AP663" s="231">
        <f t="shared" si="404"/>
        <v>0</v>
      </c>
    </row>
    <row r="664" spans="1:42" x14ac:dyDescent="0.2">
      <c r="A664" s="28" t="s">
        <v>96</v>
      </c>
      <c r="B664" s="227"/>
      <c r="C664" s="231">
        <f t="shared" ref="C664:AP664" si="405">IF(C$2&lt;=analysis_period,B663*reserves_interest/100,0)</f>
        <v>0</v>
      </c>
      <c r="D664" s="231">
        <f t="shared" si="405"/>
        <v>0</v>
      </c>
      <c r="E664" s="231">
        <f t="shared" si="405"/>
        <v>0</v>
      </c>
      <c r="F664" s="231">
        <f t="shared" si="405"/>
        <v>0</v>
      </c>
      <c r="G664" s="231">
        <f t="shared" si="405"/>
        <v>0</v>
      </c>
      <c r="H664" s="231">
        <f t="shared" si="405"/>
        <v>0</v>
      </c>
      <c r="I664" s="231">
        <f t="shared" si="405"/>
        <v>0</v>
      </c>
      <c r="J664" s="231">
        <f t="shared" si="405"/>
        <v>0</v>
      </c>
      <c r="K664" s="231">
        <f t="shared" si="405"/>
        <v>0</v>
      </c>
      <c r="L664" s="231">
        <f t="shared" si="405"/>
        <v>0</v>
      </c>
      <c r="M664" s="231">
        <f t="shared" si="405"/>
        <v>0</v>
      </c>
      <c r="N664" s="231">
        <f t="shared" si="405"/>
        <v>0</v>
      </c>
      <c r="O664" s="231">
        <f t="shared" si="405"/>
        <v>0</v>
      </c>
      <c r="P664" s="231">
        <f t="shared" si="405"/>
        <v>0</v>
      </c>
      <c r="Q664" s="231">
        <f t="shared" si="405"/>
        <v>0</v>
      </c>
      <c r="R664" s="231">
        <f t="shared" si="405"/>
        <v>0</v>
      </c>
      <c r="S664" s="231">
        <f t="shared" si="405"/>
        <v>0</v>
      </c>
      <c r="T664" s="231">
        <f t="shared" si="405"/>
        <v>0</v>
      </c>
      <c r="U664" s="231">
        <f t="shared" si="405"/>
        <v>0</v>
      </c>
      <c r="V664" s="231">
        <f t="shared" si="405"/>
        <v>0</v>
      </c>
      <c r="W664" s="231">
        <f t="shared" si="405"/>
        <v>0</v>
      </c>
      <c r="X664" s="231">
        <f t="shared" si="405"/>
        <v>0</v>
      </c>
      <c r="Y664" s="231">
        <f t="shared" si="405"/>
        <v>0</v>
      </c>
      <c r="Z664" s="231">
        <f t="shared" si="405"/>
        <v>0</v>
      </c>
      <c r="AA664" s="231">
        <f t="shared" si="405"/>
        <v>0</v>
      </c>
      <c r="AB664" s="231">
        <f t="shared" si="405"/>
        <v>0</v>
      </c>
      <c r="AC664" s="231">
        <f t="shared" si="405"/>
        <v>0</v>
      </c>
      <c r="AD664" s="231">
        <f t="shared" si="405"/>
        <v>0</v>
      </c>
      <c r="AE664" s="231">
        <f t="shared" si="405"/>
        <v>0</v>
      </c>
      <c r="AF664" s="231">
        <f t="shared" si="405"/>
        <v>0</v>
      </c>
      <c r="AG664" s="231">
        <f t="shared" si="405"/>
        <v>0</v>
      </c>
      <c r="AH664" s="231">
        <f t="shared" si="405"/>
        <v>0</v>
      </c>
      <c r="AI664" s="231">
        <f t="shared" si="405"/>
        <v>0</v>
      </c>
      <c r="AJ664" s="231">
        <f t="shared" si="405"/>
        <v>0</v>
      </c>
      <c r="AK664" s="231">
        <f t="shared" si="405"/>
        <v>0</v>
      </c>
      <c r="AL664" s="231">
        <f t="shared" si="405"/>
        <v>0</v>
      </c>
      <c r="AM664" s="231">
        <f t="shared" si="405"/>
        <v>0</v>
      </c>
      <c r="AN664" s="231">
        <f t="shared" si="405"/>
        <v>0</v>
      </c>
      <c r="AO664" s="231">
        <f t="shared" si="405"/>
        <v>0</v>
      </c>
      <c r="AP664" s="231">
        <f t="shared" si="405"/>
        <v>0</v>
      </c>
    </row>
  </sheetData>
  <mergeCells count="4">
    <mergeCell ref="G217:J217"/>
    <mergeCell ref="K217:L217"/>
    <mergeCell ref="G350:J350"/>
    <mergeCell ref="K350:L35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30" t="s">
        <v>311</v>
      </c>
      <c r="B1" s="331"/>
      <c r="C1" s="332"/>
      <c r="D1" s="331"/>
      <c r="E1" s="331"/>
      <c r="F1" s="331"/>
      <c r="G1" s="333"/>
    </row>
    <row r="2" spans="1:7" s="1" customFormat="1" ht="12.75" x14ac:dyDescent="0.2">
      <c r="A2" s="2" t="s">
        <v>102</v>
      </c>
      <c r="B2" s="3" t="s">
        <v>56</v>
      </c>
      <c r="C2" s="3" t="s">
        <v>57</v>
      </c>
      <c r="D2" s="3" t="s">
        <v>58</v>
      </c>
      <c r="E2" s="3" t="s">
        <v>59</v>
      </c>
      <c r="F2" s="3" t="s">
        <v>60</v>
      </c>
      <c r="G2" s="3" t="s">
        <v>61</v>
      </c>
    </row>
    <row r="3" spans="1:7" s="1" customFormat="1" ht="12.75" x14ac:dyDescent="0.2">
      <c r="A3" s="142">
        <v>1</v>
      </c>
      <c r="B3" s="233">
        <v>20</v>
      </c>
      <c r="C3" s="239">
        <v>5</v>
      </c>
      <c r="D3" s="233">
        <v>10</v>
      </c>
      <c r="E3" s="233">
        <v>3.33</v>
      </c>
      <c r="F3" s="233">
        <v>2.5</v>
      </c>
      <c r="G3" s="233">
        <f>2.56410256410256*0.5</f>
        <v>1.2820512820512799</v>
      </c>
    </row>
    <row r="4" spans="1:7" s="1" customFormat="1" ht="12.75" x14ac:dyDescent="0.2">
      <c r="A4" s="143">
        <v>2</v>
      </c>
      <c r="B4" s="233">
        <v>32</v>
      </c>
      <c r="C4" s="240">
        <v>9.5</v>
      </c>
      <c r="D4" s="235">
        <v>20</v>
      </c>
      <c r="E4" s="235">
        <v>6.67</v>
      </c>
      <c r="F4" s="235">
        <v>5</v>
      </c>
      <c r="G4" s="235">
        <v>2.5641025641025599</v>
      </c>
    </row>
    <row r="5" spans="1:7" s="1" customFormat="1" ht="12.75" x14ac:dyDescent="0.2">
      <c r="A5" s="143">
        <v>3</v>
      </c>
      <c r="B5" s="233">
        <v>19.2</v>
      </c>
      <c r="C5" s="235">
        <v>8.5500000000000007</v>
      </c>
      <c r="D5" s="235">
        <v>20</v>
      </c>
      <c r="E5" s="235">
        <v>6.67</v>
      </c>
      <c r="F5" s="235">
        <v>5</v>
      </c>
      <c r="G5" s="235">
        <v>2.5641025641025599</v>
      </c>
    </row>
    <row r="6" spans="1:7" s="1" customFormat="1" ht="12.75" x14ac:dyDescent="0.2">
      <c r="A6" s="143">
        <v>4</v>
      </c>
      <c r="B6" s="233">
        <v>11.52</v>
      </c>
      <c r="C6" s="235">
        <v>7.7</v>
      </c>
      <c r="D6" s="235">
        <v>20</v>
      </c>
      <c r="E6" s="235">
        <v>6.67</v>
      </c>
      <c r="F6" s="235">
        <v>5</v>
      </c>
      <c r="G6" s="235">
        <v>2.5641025641025599</v>
      </c>
    </row>
    <row r="7" spans="1:7" s="1" customFormat="1" ht="12.75" x14ac:dyDescent="0.2">
      <c r="A7" s="143">
        <v>5</v>
      </c>
      <c r="B7" s="233">
        <v>11.52</v>
      </c>
      <c r="C7" s="235">
        <v>6.93</v>
      </c>
      <c r="D7" s="235">
        <v>20</v>
      </c>
      <c r="E7" s="235">
        <v>6.67</v>
      </c>
      <c r="F7" s="235">
        <v>5</v>
      </c>
      <c r="G7" s="235">
        <v>2.5641025641025599</v>
      </c>
    </row>
    <row r="8" spans="1:7" s="1" customFormat="1" ht="12.75" x14ac:dyDescent="0.2">
      <c r="A8" s="143">
        <v>6</v>
      </c>
      <c r="B8" s="233">
        <v>5.76</v>
      </c>
      <c r="C8" s="235">
        <v>6.23</v>
      </c>
      <c r="D8" s="235">
        <v>10</v>
      </c>
      <c r="E8" s="235">
        <v>6.67</v>
      </c>
      <c r="F8" s="235">
        <v>5</v>
      </c>
      <c r="G8" s="235">
        <v>2.5641025641025599</v>
      </c>
    </row>
    <row r="9" spans="1:7" s="1" customFormat="1" ht="12.75" x14ac:dyDescent="0.2">
      <c r="A9" s="143">
        <v>7</v>
      </c>
      <c r="B9" s="234">
        <v>0</v>
      </c>
      <c r="C9" s="235">
        <v>5.9</v>
      </c>
      <c r="D9" s="235">
        <v>0</v>
      </c>
      <c r="E9" s="235">
        <v>6.67</v>
      </c>
      <c r="F9" s="235">
        <v>5</v>
      </c>
      <c r="G9" s="235">
        <v>2.5641025641025599</v>
      </c>
    </row>
    <row r="10" spans="1:7" s="1" customFormat="1" ht="12.75" x14ac:dyDescent="0.2">
      <c r="A10" s="143">
        <v>8</v>
      </c>
      <c r="B10" s="235">
        <v>0</v>
      </c>
      <c r="C10" s="235">
        <v>5.9</v>
      </c>
      <c r="D10" s="235">
        <v>0</v>
      </c>
      <c r="E10" s="235">
        <v>6.67</v>
      </c>
      <c r="F10" s="235">
        <v>5</v>
      </c>
      <c r="G10" s="235">
        <v>2.5641025641025599</v>
      </c>
    </row>
    <row r="11" spans="1:7" s="1" customFormat="1" ht="12.75" x14ac:dyDescent="0.2">
      <c r="A11" s="143">
        <v>9</v>
      </c>
      <c r="B11" s="235">
        <v>0</v>
      </c>
      <c r="C11" s="235">
        <v>5.91</v>
      </c>
      <c r="D11" s="235">
        <v>0</v>
      </c>
      <c r="E11" s="235">
        <v>6.67</v>
      </c>
      <c r="F11" s="235">
        <v>5</v>
      </c>
      <c r="G11" s="235">
        <v>2.5641025641025599</v>
      </c>
    </row>
    <row r="12" spans="1:7" s="1" customFormat="1" ht="12.75" x14ac:dyDescent="0.2">
      <c r="A12" s="143">
        <v>10</v>
      </c>
      <c r="B12" s="235">
        <v>0</v>
      </c>
      <c r="C12" s="235">
        <v>5.9</v>
      </c>
      <c r="D12" s="235">
        <v>0</v>
      </c>
      <c r="E12" s="235">
        <v>6.67</v>
      </c>
      <c r="F12" s="235">
        <v>5</v>
      </c>
      <c r="G12" s="235">
        <v>2.5641025641025599</v>
      </c>
    </row>
    <row r="13" spans="1:7" s="1" customFormat="1" ht="12.75" x14ac:dyDescent="0.2">
      <c r="A13" s="143">
        <v>11</v>
      </c>
      <c r="B13" s="235">
        <v>0</v>
      </c>
      <c r="C13" s="235">
        <v>5.91</v>
      </c>
      <c r="D13" s="235">
        <v>0</v>
      </c>
      <c r="E13" s="235">
        <v>6.67</v>
      </c>
      <c r="F13" s="235">
        <v>5</v>
      </c>
      <c r="G13" s="235">
        <v>2.5641025641025599</v>
      </c>
    </row>
    <row r="14" spans="1:7" s="1" customFormat="1" ht="12.75" x14ac:dyDescent="0.2">
      <c r="A14" s="143">
        <v>12</v>
      </c>
      <c r="B14" s="235">
        <v>0</v>
      </c>
      <c r="C14" s="235">
        <v>5.9</v>
      </c>
      <c r="D14" s="235">
        <v>0</v>
      </c>
      <c r="E14" s="235">
        <v>6.66</v>
      </c>
      <c r="F14" s="235">
        <v>5</v>
      </c>
      <c r="G14" s="235">
        <v>2.5641025641025599</v>
      </c>
    </row>
    <row r="15" spans="1:7" s="1" customFormat="1" ht="12.75" x14ac:dyDescent="0.2">
      <c r="A15" s="143">
        <v>13</v>
      </c>
      <c r="B15" s="235">
        <v>0</v>
      </c>
      <c r="C15" s="235">
        <v>5.91</v>
      </c>
      <c r="D15" s="235">
        <v>0</v>
      </c>
      <c r="E15" s="235">
        <v>6.67</v>
      </c>
      <c r="F15" s="235">
        <v>5</v>
      </c>
      <c r="G15" s="235">
        <v>2.5641025641025599</v>
      </c>
    </row>
    <row r="16" spans="1:7" s="1" customFormat="1" ht="12.75" x14ac:dyDescent="0.2">
      <c r="A16" s="143">
        <v>14</v>
      </c>
      <c r="B16" s="235">
        <v>0</v>
      </c>
      <c r="C16" s="235">
        <v>5.9</v>
      </c>
      <c r="D16" s="235">
        <v>0</v>
      </c>
      <c r="E16" s="235">
        <v>6.66</v>
      </c>
      <c r="F16" s="235">
        <v>5</v>
      </c>
      <c r="G16" s="235">
        <v>2.5641025641025599</v>
      </c>
    </row>
    <row r="17" spans="1:7" s="1" customFormat="1" ht="12.75" x14ac:dyDescent="0.2">
      <c r="A17" s="143">
        <v>15</v>
      </c>
      <c r="B17" s="235">
        <v>0</v>
      </c>
      <c r="C17" s="235">
        <v>5.9</v>
      </c>
      <c r="D17" s="235">
        <v>0</v>
      </c>
      <c r="E17" s="235">
        <v>6.67</v>
      </c>
      <c r="F17" s="235">
        <v>5</v>
      </c>
      <c r="G17" s="235">
        <v>2.5641025641025599</v>
      </c>
    </row>
    <row r="18" spans="1:7" s="1" customFormat="1" ht="12.75" x14ac:dyDescent="0.2">
      <c r="A18" s="143">
        <v>16</v>
      </c>
      <c r="B18" s="235">
        <v>0</v>
      </c>
      <c r="C18" s="235">
        <v>2.95</v>
      </c>
      <c r="D18" s="235">
        <v>0</v>
      </c>
      <c r="E18" s="235">
        <v>3.33</v>
      </c>
      <c r="F18" s="235">
        <v>5</v>
      </c>
      <c r="G18" s="235">
        <v>2.5641025641025599</v>
      </c>
    </row>
    <row r="19" spans="1:7" s="1" customFormat="1" ht="12.75" x14ac:dyDescent="0.2">
      <c r="A19" s="143">
        <v>17</v>
      </c>
      <c r="B19" s="235">
        <v>0</v>
      </c>
      <c r="C19" s="235">
        <v>0</v>
      </c>
      <c r="D19" s="235">
        <v>0</v>
      </c>
      <c r="E19" s="235">
        <v>0</v>
      </c>
      <c r="F19" s="235">
        <v>5</v>
      </c>
      <c r="G19" s="235">
        <v>2.5641025641025599</v>
      </c>
    </row>
    <row r="20" spans="1:7" s="1" customFormat="1" ht="12.75" x14ac:dyDescent="0.2">
      <c r="A20" s="143">
        <v>18</v>
      </c>
      <c r="B20" s="235">
        <v>0</v>
      </c>
      <c r="C20" s="235">
        <v>0</v>
      </c>
      <c r="D20" s="235">
        <v>0</v>
      </c>
      <c r="E20" s="235">
        <v>0</v>
      </c>
      <c r="F20" s="235">
        <v>5</v>
      </c>
      <c r="G20" s="235">
        <v>2.5641025641025599</v>
      </c>
    </row>
    <row r="21" spans="1:7" s="1" customFormat="1" ht="12.75" x14ac:dyDescent="0.2">
      <c r="A21" s="143">
        <v>19</v>
      </c>
      <c r="B21" s="235">
        <v>0</v>
      </c>
      <c r="C21" s="235">
        <v>0</v>
      </c>
      <c r="D21" s="235">
        <v>0</v>
      </c>
      <c r="E21" s="235">
        <v>0</v>
      </c>
      <c r="F21" s="235">
        <v>5</v>
      </c>
      <c r="G21" s="235">
        <v>2.5641025641025599</v>
      </c>
    </row>
    <row r="22" spans="1:7" s="1" customFormat="1" ht="12.75" x14ac:dyDescent="0.2">
      <c r="A22" s="143">
        <v>20</v>
      </c>
      <c r="B22" s="235">
        <v>0</v>
      </c>
      <c r="C22" s="235">
        <v>0</v>
      </c>
      <c r="D22" s="235">
        <v>0</v>
      </c>
      <c r="E22" s="235">
        <v>0</v>
      </c>
      <c r="F22" s="235">
        <v>5</v>
      </c>
      <c r="G22" s="235">
        <v>2.5641025641025599</v>
      </c>
    </row>
    <row r="23" spans="1:7" s="1" customFormat="1" ht="12.75" x14ac:dyDescent="0.2">
      <c r="A23" s="143">
        <v>21</v>
      </c>
      <c r="B23" s="235">
        <v>0</v>
      </c>
      <c r="C23" s="235">
        <v>0</v>
      </c>
      <c r="D23" s="235">
        <v>0</v>
      </c>
      <c r="E23" s="235">
        <v>0</v>
      </c>
      <c r="F23" s="235">
        <v>2.5</v>
      </c>
      <c r="G23" s="235">
        <v>2.5641025641025599</v>
      </c>
    </row>
    <row r="24" spans="1:7" s="1" customFormat="1" ht="12.75" customHeight="1" x14ac:dyDescent="0.2">
      <c r="A24" s="143">
        <v>22</v>
      </c>
      <c r="B24" s="235">
        <v>0</v>
      </c>
      <c r="C24" s="235">
        <v>0</v>
      </c>
      <c r="D24" s="235">
        <v>0</v>
      </c>
      <c r="E24" s="235">
        <v>0</v>
      </c>
      <c r="F24" s="235">
        <v>0</v>
      </c>
      <c r="G24" s="235">
        <v>2.5641025641025599</v>
      </c>
    </row>
    <row r="25" spans="1:7" s="1" customFormat="1" ht="12.75" customHeight="1" x14ac:dyDescent="0.2">
      <c r="A25" s="143">
        <v>23</v>
      </c>
      <c r="B25" s="235">
        <v>0</v>
      </c>
      <c r="C25" s="235">
        <v>0</v>
      </c>
      <c r="D25" s="235">
        <v>0</v>
      </c>
      <c r="E25" s="235">
        <v>0</v>
      </c>
      <c r="F25" s="235">
        <v>0</v>
      </c>
      <c r="G25" s="235">
        <v>2.5641025641025599</v>
      </c>
    </row>
    <row r="26" spans="1:7" s="1" customFormat="1" ht="12.75" customHeight="1" x14ac:dyDescent="0.2">
      <c r="A26" s="143">
        <v>24</v>
      </c>
      <c r="B26" s="235">
        <v>0</v>
      </c>
      <c r="C26" s="235">
        <v>0</v>
      </c>
      <c r="D26" s="235">
        <v>0</v>
      </c>
      <c r="E26" s="235">
        <v>0</v>
      </c>
      <c r="F26" s="235">
        <v>0</v>
      </c>
      <c r="G26" s="235">
        <v>2.5641025641025599</v>
      </c>
    </row>
    <row r="27" spans="1:7" s="1" customFormat="1" ht="12.75" customHeight="1" x14ac:dyDescent="0.2">
      <c r="A27" s="143">
        <v>25</v>
      </c>
      <c r="B27" s="235">
        <v>0</v>
      </c>
      <c r="C27" s="235">
        <v>0</v>
      </c>
      <c r="D27" s="235">
        <v>0</v>
      </c>
      <c r="E27" s="235">
        <v>0</v>
      </c>
      <c r="F27" s="235">
        <v>0</v>
      </c>
      <c r="G27" s="235">
        <v>2.5641025641025599</v>
      </c>
    </row>
    <row r="28" spans="1:7" s="1" customFormat="1" ht="12.75" customHeight="1" x14ac:dyDescent="0.2">
      <c r="A28" s="143">
        <v>26</v>
      </c>
      <c r="B28" s="235">
        <v>0</v>
      </c>
      <c r="C28" s="235">
        <v>0</v>
      </c>
      <c r="D28" s="235">
        <v>0</v>
      </c>
      <c r="E28" s="235">
        <v>0</v>
      </c>
      <c r="F28" s="235">
        <v>0</v>
      </c>
      <c r="G28" s="235">
        <v>2.5641025641025599</v>
      </c>
    </row>
    <row r="29" spans="1:7" s="1" customFormat="1" ht="12.75" customHeight="1" x14ac:dyDescent="0.2">
      <c r="A29" s="143">
        <v>27</v>
      </c>
      <c r="B29" s="235">
        <v>0</v>
      </c>
      <c r="C29" s="235">
        <v>0</v>
      </c>
      <c r="D29" s="235">
        <v>0</v>
      </c>
      <c r="E29" s="235">
        <v>0</v>
      </c>
      <c r="F29" s="235">
        <v>0</v>
      </c>
      <c r="G29" s="235">
        <v>2.5641025641025599</v>
      </c>
    </row>
    <row r="30" spans="1:7" ht="12.75" customHeight="1" x14ac:dyDescent="0.25">
      <c r="A30" s="143">
        <v>28</v>
      </c>
      <c r="B30" s="235">
        <v>0</v>
      </c>
      <c r="C30" s="235">
        <v>0</v>
      </c>
      <c r="D30" s="235">
        <v>0</v>
      </c>
      <c r="E30" s="235">
        <v>0</v>
      </c>
      <c r="F30" s="235">
        <v>0</v>
      </c>
      <c r="G30" s="235">
        <v>2.5641025641025599</v>
      </c>
    </row>
    <row r="31" spans="1:7" ht="12.75" customHeight="1" x14ac:dyDescent="0.25">
      <c r="A31" s="143">
        <v>29</v>
      </c>
      <c r="B31" s="235">
        <v>0</v>
      </c>
      <c r="C31" s="235">
        <v>0</v>
      </c>
      <c r="D31" s="235">
        <v>0</v>
      </c>
      <c r="E31" s="235">
        <v>0</v>
      </c>
      <c r="F31" s="235">
        <v>0</v>
      </c>
      <c r="G31" s="235">
        <v>2.5641025641025599</v>
      </c>
    </row>
    <row r="32" spans="1:7" ht="12.75" customHeight="1" x14ac:dyDescent="0.25">
      <c r="A32" s="143">
        <v>30</v>
      </c>
      <c r="B32" s="235">
        <v>0</v>
      </c>
      <c r="C32" s="235">
        <v>0</v>
      </c>
      <c r="D32" s="235">
        <v>0</v>
      </c>
      <c r="E32" s="235">
        <v>0</v>
      </c>
      <c r="F32" s="235">
        <v>0</v>
      </c>
      <c r="G32" s="235">
        <v>2.5641025641025599</v>
      </c>
    </row>
    <row r="33" spans="1:7" ht="12.75" customHeight="1" x14ac:dyDescent="0.25">
      <c r="A33" s="143">
        <v>31</v>
      </c>
      <c r="B33" s="235">
        <v>0</v>
      </c>
      <c r="C33" s="235">
        <v>0</v>
      </c>
      <c r="D33" s="235">
        <v>0</v>
      </c>
      <c r="E33" s="235">
        <v>0</v>
      </c>
      <c r="F33" s="235">
        <v>0</v>
      </c>
      <c r="G33" s="235">
        <v>2.5641025641025599</v>
      </c>
    </row>
    <row r="34" spans="1:7" ht="12.75" customHeight="1" x14ac:dyDescent="0.25">
      <c r="A34" s="143">
        <v>32</v>
      </c>
      <c r="B34" s="235">
        <v>0</v>
      </c>
      <c r="C34" s="235">
        <v>0</v>
      </c>
      <c r="D34" s="235">
        <v>0</v>
      </c>
      <c r="E34" s="235">
        <v>0</v>
      </c>
      <c r="F34" s="235">
        <v>0</v>
      </c>
      <c r="G34" s="235">
        <v>2.5641025641025599</v>
      </c>
    </row>
    <row r="35" spans="1:7" ht="12.75" customHeight="1" x14ac:dyDescent="0.25">
      <c r="A35" s="143">
        <v>33</v>
      </c>
      <c r="B35" s="235">
        <v>0</v>
      </c>
      <c r="C35" s="235">
        <v>0</v>
      </c>
      <c r="D35" s="235">
        <v>0</v>
      </c>
      <c r="E35" s="235">
        <v>0</v>
      </c>
      <c r="F35" s="235">
        <v>0</v>
      </c>
      <c r="G35" s="235">
        <v>2.5641025641025599</v>
      </c>
    </row>
    <row r="36" spans="1:7" ht="12.75" customHeight="1" x14ac:dyDescent="0.25">
      <c r="A36" s="143">
        <v>34</v>
      </c>
      <c r="B36" s="235">
        <v>0</v>
      </c>
      <c r="C36" s="235">
        <v>0</v>
      </c>
      <c r="D36" s="235">
        <v>0</v>
      </c>
      <c r="E36" s="235">
        <v>0</v>
      </c>
      <c r="F36" s="235">
        <v>0</v>
      </c>
      <c r="G36" s="235">
        <v>2.5641025641025599</v>
      </c>
    </row>
    <row r="37" spans="1:7" ht="12.75" customHeight="1" x14ac:dyDescent="0.25">
      <c r="A37" s="143">
        <v>35</v>
      </c>
      <c r="B37" s="235">
        <v>0</v>
      </c>
      <c r="C37" s="235">
        <v>0</v>
      </c>
      <c r="D37" s="235">
        <v>0</v>
      </c>
      <c r="E37" s="235">
        <v>0</v>
      </c>
      <c r="F37" s="235">
        <v>0</v>
      </c>
      <c r="G37" s="235">
        <v>2.5641025641025599</v>
      </c>
    </row>
    <row r="38" spans="1:7" ht="12.75" customHeight="1" x14ac:dyDescent="0.25">
      <c r="A38" s="143">
        <v>36</v>
      </c>
      <c r="B38" s="235">
        <v>0</v>
      </c>
      <c r="C38" s="235">
        <v>0</v>
      </c>
      <c r="D38" s="235">
        <v>0</v>
      </c>
      <c r="E38" s="235">
        <v>0</v>
      </c>
      <c r="F38" s="235">
        <v>0</v>
      </c>
      <c r="G38" s="235">
        <v>2.5641025641025599</v>
      </c>
    </row>
    <row r="39" spans="1:7" ht="12.75" customHeight="1" x14ac:dyDescent="0.25">
      <c r="A39" s="143">
        <v>37</v>
      </c>
      <c r="B39" s="235">
        <v>0</v>
      </c>
      <c r="C39" s="235">
        <v>0</v>
      </c>
      <c r="D39" s="235">
        <v>0</v>
      </c>
      <c r="E39" s="235">
        <v>0</v>
      </c>
      <c r="F39" s="235">
        <v>0</v>
      </c>
      <c r="G39" s="235">
        <v>2.5641025641025599</v>
      </c>
    </row>
    <row r="40" spans="1:7" ht="12.75" customHeight="1" x14ac:dyDescent="0.25">
      <c r="A40" s="143">
        <v>38</v>
      </c>
      <c r="B40" s="235">
        <v>0</v>
      </c>
      <c r="C40" s="235">
        <v>0</v>
      </c>
      <c r="D40" s="235">
        <v>0</v>
      </c>
      <c r="E40" s="235">
        <v>0</v>
      </c>
      <c r="F40" s="235">
        <v>0</v>
      </c>
      <c r="G40" s="235">
        <v>2.5641025641025599</v>
      </c>
    </row>
    <row r="41" spans="1:7" ht="12.75" customHeight="1" x14ac:dyDescent="0.25">
      <c r="A41" s="143">
        <v>39</v>
      </c>
      <c r="B41" s="235">
        <v>0</v>
      </c>
      <c r="C41" s="235">
        <v>0</v>
      </c>
      <c r="D41" s="235">
        <v>0</v>
      </c>
      <c r="E41" s="235">
        <v>0</v>
      </c>
      <c r="F41" s="235">
        <v>0</v>
      </c>
      <c r="G41" s="235">
        <v>2.5641025641025599</v>
      </c>
    </row>
    <row r="42" spans="1:7" ht="12.75" customHeight="1" x14ac:dyDescent="0.25">
      <c r="A42" s="144">
        <v>40</v>
      </c>
      <c r="B42" s="236">
        <v>0</v>
      </c>
      <c r="C42" s="236">
        <v>0</v>
      </c>
      <c r="D42" s="236">
        <v>0</v>
      </c>
      <c r="E42" s="236">
        <v>0</v>
      </c>
      <c r="F42" s="236">
        <v>0</v>
      </c>
      <c r="G42" s="236">
        <f>2.56410256410256*0.5</f>
        <v>1.2820512820512799</v>
      </c>
    </row>
    <row r="43" spans="1:7" x14ac:dyDescent="0.25">
      <c r="A43" s="141" t="s">
        <v>239</v>
      </c>
      <c r="B43" s="141"/>
      <c r="C43" s="141"/>
      <c r="D43" s="141"/>
      <c r="E43" s="141"/>
      <c r="F43" s="141"/>
      <c r="G43" s="141"/>
    </row>
    <row r="44" spans="1:7" x14ac:dyDescent="0.25">
      <c r="A44" s="141" t="s">
        <v>138</v>
      </c>
      <c r="B44" s="141"/>
      <c r="C44" s="141"/>
      <c r="D44" s="141"/>
      <c r="E44" s="141"/>
      <c r="F44" s="141"/>
      <c r="G44" s="141"/>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219</vt:i4>
      </vt:variant>
    </vt:vector>
  </HeadingPairs>
  <TitlesOfParts>
    <vt:vector size="222" baseType="lpstr">
      <vt:lpstr>Inputs</vt:lpstr>
      <vt:lpstr>Cash Flow</vt:lpstr>
      <vt:lpstr>Depreciation Schedules</vt:lpstr>
      <vt:lpstr>analysis_period</vt:lpstr>
      <vt:lpstr>annual_fuel_usage</vt:lpstr>
      <vt:lpstr>AnnualEnergy</vt:lpstr>
      <vt:lpstr>AnnualPPAPrice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2014-10-02T21:49:22Z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