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showInkAnnotation="0" codeName="ThisWorkbook" defaultThemeVersion="124226"/>
  <xr:revisionPtr revIDLastSave="0" documentId="13_ncr:1_{3053CC4B-79F4-4D59-8A5F-8DE2C3E19804}"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Inputs!$D$222</definedName>
    <definedName name="AnnualPBIOther">Inputs!$D$225</definedName>
    <definedName name="AnnualPBIState">Inputs!$D$223</definedName>
    <definedName name="AnnualPBIUtility">Inputs!$D$224</definedName>
    <definedName name="AnnualPTCFederal">Inputs!$D$227</definedName>
    <definedName name="AnnualPTCState">Inputs!$D$228</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Inputs!$C$238</definedName>
    <definedName name="cf_annual_discharge_lcos">Inputs!$C$239</definedName>
    <definedName name="cf_battery_replacement_cost">Inputs!$C$166</definedName>
    <definedName name="cf_disbursement_debtservice">Inputs!$C$233</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Inputs!$C$232</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Inputs!$C$234</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Inputs!$C$230</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Inputs!$D$236</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Inputs!$D$215</definedName>
    <definedName name="itc_fed_amount_deprbas_fed">Inputs!$E$106</definedName>
    <definedName name="itc_fed_amount_deprbas_sta">Inputs!$F$106</definedName>
    <definedName name="itc_fed_percent">Inputs!$D$217</definedName>
    <definedName name="itc_fed_percent_deprbas_fed">Inputs!$E$109</definedName>
    <definedName name="itc_fed_percent_deprbas_sta">Inputs!$F$109</definedName>
    <definedName name="itc_fed_percent_maxvalue">Inputs!$D$218</definedName>
    <definedName name="itc_sta_amount">Inputs!$D$216</definedName>
    <definedName name="itc_sta_amount_deprbas_fed">Inputs!$E$107</definedName>
    <definedName name="itc_sta_amount_deprbas_sta">Inputs!$F$107</definedName>
    <definedName name="itc_sta_percent">Inputs!$D$219</definedName>
    <definedName name="itc_sta_percent_deprbas_fed">Inputs!$E$110</definedName>
    <definedName name="itc_sta_percent_deprbas_sta">Inputs!$F$110</definedName>
    <definedName name="itc_sta_percent_maxvalue">Inputs!$D$220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714" i="7" l="1"/>
  <c r="AO714" i="7"/>
  <c r="AN714" i="7"/>
  <c r="AM714" i="7"/>
  <c r="AL714" i="7"/>
  <c r="AK714" i="7"/>
  <c r="AJ714" i="7"/>
  <c r="AI714" i="7"/>
  <c r="AH714" i="7"/>
  <c r="AG714" i="7"/>
  <c r="AF714" i="7"/>
  <c r="AE714" i="7"/>
  <c r="AD714" i="7"/>
  <c r="AC714" i="7"/>
  <c r="AB714" i="7"/>
  <c r="AA714"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B324" i="7"/>
  <c r="B325" i="7"/>
  <c r="B323" i="7"/>
  <c r="B318" i="7"/>
  <c r="B317" i="7"/>
  <c r="B316" i="7"/>
  <c r="B315" i="7"/>
  <c r="C612" i="7" a="1"/>
  <c r="C612" i="7" s="1"/>
  <c r="C611" i="7" a="1"/>
  <c r="C611" i="7" s="1"/>
  <c r="C610" i="7" a="1"/>
  <c r="L610" i="7" s="1"/>
  <c r="C606" i="7" a="1"/>
  <c r="C606" i="7" s="1"/>
  <c r="C605" i="7" a="1"/>
  <c r="C605" i="7" s="1"/>
  <c r="C604" i="7" a="1"/>
  <c r="E604" i="7" s="1"/>
  <c r="D110" i="1"/>
  <c r="D109" i="1"/>
  <c r="C110" i="1"/>
  <c r="C109" i="1"/>
  <c r="C107" i="1"/>
  <c r="C106" i="1"/>
  <c r="B5" i="7" a="1"/>
  <c r="B5" i="7" s="1"/>
  <c r="B156" i="7" a="1"/>
  <c r="D156" i="7" s="1"/>
  <c r="L605" i="7" l="1"/>
  <c r="AP605" i="7"/>
  <c r="AF611" i="7"/>
  <c r="W611" i="7"/>
  <c r="O611" i="7"/>
  <c r="N611" i="7"/>
  <c r="F610" i="7"/>
  <c r="D610" i="7"/>
  <c r="C610" i="7"/>
  <c r="K610" i="7"/>
  <c r="J610" i="7"/>
  <c r="H610" i="7"/>
  <c r="G610" i="7"/>
  <c r="L611" i="7"/>
  <c r="K611" i="7"/>
  <c r="J611" i="7"/>
  <c r="H611" i="7"/>
  <c r="D611" i="7"/>
  <c r="G605" i="7"/>
  <c r="AP612" i="7"/>
  <c r="F605" i="7"/>
  <c r="J612" i="7"/>
  <c r="D605" i="7"/>
  <c r="D612" i="7"/>
  <c r="AH610" i="7"/>
  <c r="W610" i="7"/>
  <c r="N610" i="7"/>
  <c r="E605" i="7"/>
  <c r="AH605" i="7"/>
  <c r="AM605" i="7"/>
  <c r="AI605" i="7"/>
  <c r="AJ605" i="7"/>
  <c r="AL605" i="7"/>
  <c r="AN605" i="7"/>
  <c r="H605" i="7"/>
  <c r="J605" i="7"/>
  <c r="K605" i="7"/>
  <c r="E611" i="7"/>
  <c r="X611" i="7"/>
  <c r="AA611" i="7"/>
  <c r="AD611" i="7"/>
  <c r="Z611" i="7"/>
  <c r="AB611" i="7"/>
  <c r="AE611" i="7"/>
  <c r="F611" i="7"/>
  <c r="AL611" i="7"/>
  <c r="G611" i="7"/>
  <c r="AM611" i="7"/>
  <c r="P611" i="7"/>
  <c r="R611" i="7"/>
  <c r="S611" i="7"/>
  <c r="T611" i="7"/>
  <c r="V611" i="7"/>
  <c r="AN611" i="7"/>
  <c r="AP611" i="7"/>
  <c r="E612" i="7"/>
  <c r="AH612" i="7"/>
  <c r="AN612" i="7"/>
  <c r="AI612" i="7"/>
  <c r="AJ612" i="7"/>
  <c r="AL612" i="7"/>
  <c r="AM612" i="7"/>
  <c r="F612" i="7"/>
  <c r="G612" i="7"/>
  <c r="H612" i="7"/>
  <c r="AJ611" i="7"/>
  <c r="AI611" i="7"/>
  <c r="AH611" i="7"/>
  <c r="E610" i="7"/>
  <c r="O610" i="7"/>
  <c r="S610" i="7"/>
  <c r="V610" i="7"/>
  <c r="P610" i="7"/>
  <c r="R610" i="7"/>
  <c r="T610" i="7"/>
  <c r="AL610" i="7"/>
  <c r="AM610" i="7"/>
  <c r="AP610" i="7"/>
  <c r="AN610" i="7"/>
  <c r="AJ610" i="7"/>
  <c r="AI610" i="7"/>
  <c r="AF604" i="7"/>
  <c r="AB604" i="7"/>
  <c r="Z604" i="7"/>
  <c r="AF612" i="7"/>
  <c r="X604" i="7"/>
  <c r="AE612" i="7"/>
  <c r="W604" i="7"/>
  <c r="AF605" i="7"/>
  <c r="AD612" i="7"/>
  <c r="V604" i="7"/>
  <c r="AE605" i="7"/>
  <c r="AB612" i="7"/>
  <c r="T604" i="7"/>
  <c r="AD605" i="7"/>
  <c r="AA612" i="7"/>
  <c r="S604" i="7"/>
  <c r="AB605" i="7"/>
  <c r="Z612" i="7"/>
  <c r="R604" i="7"/>
  <c r="AA605" i="7"/>
  <c r="X612" i="7"/>
  <c r="P604" i="7"/>
  <c r="Z605" i="7"/>
  <c r="W612" i="7"/>
  <c r="O604" i="7"/>
  <c r="X605" i="7"/>
  <c r="V612" i="7"/>
  <c r="N604" i="7"/>
  <c r="W605" i="7"/>
  <c r="T612" i="7"/>
  <c r="L604" i="7"/>
  <c r="V605" i="7"/>
  <c r="AF610" i="7"/>
  <c r="S612" i="7"/>
  <c r="K604" i="7"/>
  <c r="T605" i="7"/>
  <c r="AE610" i="7"/>
  <c r="R612" i="7"/>
  <c r="AP604" i="7"/>
  <c r="J604" i="7"/>
  <c r="S605" i="7"/>
  <c r="AD610" i="7"/>
  <c r="P612" i="7"/>
  <c r="AN604" i="7"/>
  <c r="H604" i="7"/>
  <c r="R605" i="7"/>
  <c r="AB610" i="7"/>
  <c r="O612" i="7"/>
  <c r="AM604" i="7"/>
  <c r="G604" i="7"/>
  <c r="P605" i="7"/>
  <c r="AA610" i="7"/>
  <c r="N612" i="7"/>
  <c r="AL604" i="7"/>
  <c r="F604" i="7"/>
  <c r="O605" i="7"/>
  <c r="Z610" i="7"/>
  <c r="L612" i="7"/>
  <c r="AJ604" i="7"/>
  <c r="D604" i="7"/>
  <c r="N605" i="7"/>
  <c r="X610" i="7"/>
  <c r="K612" i="7"/>
  <c r="AI604" i="7"/>
  <c r="C604" i="7"/>
  <c r="AE604" i="7"/>
  <c r="AH604" i="7"/>
  <c r="AD604" i="7"/>
  <c r="AA604" i="7"/>
  <c r="AO612" i="7"/>
  <c r="AK612" i="7"/>
  <c r="AG612" i="7"/>
  <c r="AC612" i="7"/>
  <c r="Y612" i="7"/>
  <c r="U612" i="7"/>
  <c r="Q612" i="7"/>
  <c r="M612" i="7"/>
  <c r="I612" i="7"/>
  <c r="AO611" i="7"/>
  <c r="AK611" i="7"/>
  <c r="AG611" i="7"/>
  <c r="AC611" i="7"/>
  <c r="Y611" i="7"/>
  <c r="U611" i="7"/>
  <c r="Q611" i="7"/>
  <c r="M611" i="7"/>
  <c r="I611" i="7"/>
  <c r="AO610" i="7"/>
  <c r="AK610" i="7"/>
  <c r="AG610" i="7"/>
  <c r="AC610" i="7"/>
  <c r="Y610" i="7"/>
  <c r="U610" i="7"/>
  <c r="Q610" i="7"/>
  <c r="M610" i="7"/>
  <c r="I610" i="7"/>
  <c r="AP606" i="7"/>
  <c r="AL606" i="7"/>
  <c r="AD606" i="7"/>
  <c r="N606" i="7"/>
  <c r="AK606" i="7"/>
  <c r="AC606" i="7"/>
  <c r="U606" i="7"/>
  <c r="Q606" i="7"/>
  <c r="M606" i="7"/>
  <c r="I606" i="7"/>
  <c r="E606" i="7"/>
  <c r="AH606" i="7"/>
  <c r="Z606" i="7"/>
  <c r="V606" i="7"/>
  <c r="R606" i="7"/>
  <c r="J606" i="7"/>
  <c r="F606" i="7"/>
  <c r="AO606" i="7"/>
  <c r="AG606" i="7"/>
  <c r="Y606" i="7"/>
  <c r="AN606" i="7"/>
  <c r="AJ606" i="7"/>
  <c r="AF606" i="7"/>
  <c r="AB606" i="7"/>
  <c r="X606" i="7"/>
  <c r="T606" i="7"/>
  <c r="P606" i="7"/>
  <c r="L606" i="7"/>
  <c r="H606" i="7"/>
  <c r="D606" i="7"/>
  <c r="AM606" i="7"/>
  <c r="AI606" i="7"/>
  <c r="AE606" i="7"/>
  <c r="AA606" i="7"/>
  <c r="W606" i="7"/>
  <c r="S606" i="7"/>
  <c r="O606" i="7"/>
  <c r="K606" i="7"/>
  <c r="G606" i="7"/>
  <c r="AO605" i="7"/>
  <c r="AK605" i="7"/>
  <c r="AG605" i="7"/>
  <c r="AC605" i="7"/>
  <c r="Y605" i="7"/>
  <c r="U605" i="7"/>
  <c r="Q605" i="7"/>
  <c r="M605" i="7"/>
  <c r="I605" i="7"/>
  <c r="AO604" i="7"/>
  <c r="AK604" i="7"/>
  <c r="AG604" i="7"/>
  <c r="AC604" i="7"/>
  <c r="Y604" i="7"/>
  <c r="U604" i="7"/>
  <c r="Q604" i="7"/>
  <c r="M604" i="7"/>
  <c r="I604" i="7"/>
  <c r="AN6" i="7"/>
  <c r="AJ6" i="7"/>
  <c r="AF6" i="7"/>
  <c r="AB6" i="7"/>
  <c r="X6" i="7"/>
  <c r="T6" i="7"/>
  <c r="P6" i="7"/>
  <c r="L6" i="7"/>
  <c r="H6" i="7"/>
  <c r="D6" i="7"/>
  <c r="AO5" i="7"/>
  <c r="AK5" i="7"/>
  <c r="AG5" i="7"/>
  <c r="AC5" i="7"/>
  <c r="Y5" i="7"/>
  <c r="U5" i="7"/>
  <c r="Q5" i="7"/>
  <c r="M5" i="7"/>
  <c r="I5" i="7"/>
  <c r="E5" i="7"/>
  <c r="AI6" i="7"/>
  <c r="W6" i="7"/>
  <c r="K6" i="7"/>
  <c r="AF5" i="7"/>
  <c r="D5" i="7"/>
  <c r="AM6" i="7"/>
  <c r="AE6" i="7"/>
  <c r="AA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AO157" i="7"/>
  <c r="T157" i="7"/>
  <c r="AM156" i="7"/>
  <c r="AJ157" i="7"/>
  <c r="N157" i="7"/>
  <c r="AH156" i="7"/>
  <c r="AD157" i="7"/>
  <c r="I157" i="7"/>
  <c r="AC156" i="7"/>
  <c r="Y157" i="7"/>
  <c r="D157" i="7"/>
  <c r="W156" i="7"/>
  <c r="AL157" i="7"/>
  <c r="AG157" i="7"/>
  <c r="AB157" i="7"/>
  <c r="V157" i="7"/>
  <c r="Q157" i="7"/>
  <c r="L157" i="7"/>
  <c r="F157" i="7"/>
  <c r="AP156" i="7"/>
  <c r="AK156" i="7"/>
  <c r="AE156" i="7"/>
  <c r="Z156" i="7"/>
  <c r="U156" i="7"/>
  <c r="O156" i="7"/>
  <c r="J156" i="7"/>
  <c r="E156" i="7"/>
  <c r="R156" i="7"/>
  <c r="M156" i="7"/>
  <c r="G156" i="7"/>
  <c r="B156" i="7"/>
  <c r="AN157" i="7"/>
  <c r="AH157" i="7"/>
  <c r="AC157" i="7"/>
  <c r="X157" i="7"/>
  <c r="R157" i="7"/>
  <c r="M157" i="7"/>
  <c r="H157" i="7"/>
  <c r="B157" i="7"/>
  <c r="AL156" i="7"/>
  <c r="AG156" i="7"/>
  <c r="AA156" i="7"/>
  <c r="V156" i="7"/>
  <c r="Q156" i="7"/>
  <c r="K156" i="7"/>
  <c r="F156" i="7"/>
  <c r="AP157" i="7"/>
  <c r="AK157" i="7"/>
  <c r="AF157" i="7"/>
  <c r="Z157" i="7"/>
  <c r="U157" i="7"/>
  <c r="P157" i="7"/>
  <c r="J157" i="7"/>
  <c r="E157" i="7"/>
  <c r="AO156" i="7"/>
  <c r="AI156" i="7"/>
  <c r="AD156" i="7"/>
  <c r="Y156" i="7"/>
  <c r="S156" i="7"/>
  <c r="N156" i="7"/>
  <c r="I156" i="7"/>
  <c r="C156" i="7"/>
  <c r="AM157" i="7"/>
  <c r="AI157" i="7"/>
  <c r="AE157" i="7"/>
  <c r="AA157" i="7"/>
  <c r="W157" i="7"/>
  <c r="S157" i="7"/>
  <c r="O157" i="7"/>
  <c r="K157" i="7"/>
  <c r="G157" i="7"/>
  <c r="C157" i="7"/>
  <c r="AN156" i="7"/>
  <c r="AJ156" i="7"/>
  <c r="AF156" i="7"/>
  <c r="AB156" i="7"/>
  <c r="X156" i="7"/>
  <c r="T156" i="7"/>
  <c r="P156" i="7"/>
  <c r="L156" i="7"/>
  <c r="H156" i="7"/>
  <c r="F665" i="7" l="1"/>
  <c r="F653" i="7"/>
  <c r="F620" i="7"/>
  <c r="F661" i="7"/>
  <c r="F657" i="7"/>
  <c r="F626" i="7"/>
  <c r="S657" i="7"/>
  <c r="S620" i="7"/>
  <c r="S653" i="7"/>
  <c r="S626" i="7"/>
  <c r="S661" i="7"/>
  <c r="S665" i="7"/>
  <c r="AN657" i="7"/>
  <c r="AN620" i="7"/>
  <c r="AN661" i="7"/>
  <c r="AN626" i="7"/>
  <c r="AN653" i="7"/>
  <c r="AN665" i="7"/>
  <c r="J665" i="7"/>
  <c r="J653" i="7"/>
  <c r="J620" i="7"/>
  <c r="J661" i="7"/>
  <c r="J626" i="7"/>
  <c r="J657" i="7"/>
  <c r="W626" i="7"/>
  <c r="W661" i="7"/>
  <c r="W665" i="7"/>
  <c r="W653" i="7"/>
  <c r="W620" i="7"/>
  <c r="W657" i="7"/>
  <c r="N620" i="7"/>
  <c r="N657" i="7"/>
  <c r="N661" i="7"/>
  <c r="N665" i="7"/>
  <c r="N626" i="7"/>
  <c r="N653" i="7"/>
  <c r="AA661" i="7"/>
  <c r="AA626" i="7"/>
  <c r="AA665" i="7"/>
  <c r="AA657" i="7"/>
  <c r="AA653" i="7"/>
  <c r="AA620" i="7"/>
  <c r="R657" i="7"/>
  <c r="R620" i="7"/>
  <c r="R653" i="7"/>
  <c r="R626" i="7"/>
  <c r="R661" i="7"/>
  <c r="R665" i="7"/>
  <c r="AE653" i="7"/>
  <c r="AE665" i="7"/>
  <c r="AE657" i="7"/>
  <c r="AE620" i="7"/>
  <c r="AE661" i="7"/>
  <c r="AE626" i="7"/>
  <c r="V626" i="7"/>
  <c r="V661" i="7"/>
  <c r="V665" i="7"/>
  <c r="V620" i="7"/>
  <c r="V653" i="7"/>
  <c r="V657" i="7"/>
  <c r="AI665" i="7"/>
  <c r="AI653" i="7"/>
  <c r="AI626" i="7"/>
  <c r="AI620" i="7"/>
  <c r="AI657" i="7"/>
  <c r="AI661" i="7"/>
  <c r="Z661" i="7"/>
  <c r="Z626" i="7"/>
  <c r="Z665" i="7"/>
  <c r="Z653" i="7"/>
  <c r="Z657" i="7"/>
  <c r="Z620" i="7"/>
  <c r="AM657" i="7"/>
  <c r="AM620" i="7"/>
  <c r="AM661" i="7"/>
  <c r="AM626" i="7"/>
  <c r="AM653" i="7"/>
  <c r="AM665" i="7"/>
  <c r="AD653" i="7"/>
  <c r="AD665" i="7"/>
  <c r="AD657" i="7"/>
  <c r="AD661" i="7"/>
  <c r="AD620" i="7"/>
  <c r="AD626" i="7"/>
  <c r="AH665" i="7"/>
  <c r="AH653" i="7"/>
  <c r="AH657" i="7"/>
  <c r="AH626" i="7"/>
  <c r="AH620" i="7"/>
  <c r="AH661" i="7"/>
  <c r="AL657" i="7"/>
  <c r="AL620" i="7"/>
  <c r="AL653" i="7"/>
  <c r="AL665" i="7"/>
  <c r="AL626" i="7"/>
  <c r="AL661" i="7"/>
  <c r="D657" i="7"/>
  <c r="D620" i="7"/>
  <c r="D626" i="7"/>
  <c r="D665" i="7"/>
  <c r="D653" i="7"/>
  <c r="D661" i="7"/>
  <c r="AP657" i="7"/>
  <c r="AP620" i="7"/>
  <c r="AP653" i="7"/>
  <c r="AP665" i="7"/>
  <c r="AP661" i="7"/>
  <c r="AP626" i="7"/>
  <c r="AF665" i="7"/>
  <c r="AF653" i="7"/>
  <c r="AF657" i="7"/>
  <c r="AF620" i="7"/>
  <c r="AF661" i="7"/>
  <c r="AF626" i="7"/>
  <c r="E620" i="7"/>
  <c r="E665" i="7"/>
  <c r="E653" i="7"/>
  <c r="E661" i="7"/>
  <c r="E657" i="7"/>
  <c r="E626" i="7"/>
  <c r="I665" i="7"/>
  <c r="I653" i="7"/>
  <c r="I657" i="7"/>
  <c r="I620" i="7"/>
  <c r="I661" i="7"/>
  <c r="I626" i="7"/>
  <c r="M661" i="7"/>
  <c r="M657" i="7"/>
  <c r="M665" i="7"/>
  <c r="M626" i="7"/>
  <c r="M653" i="7"/>
  <c r="M620" i="7"/>
  <c r="Q620" i="7"/>
  <c r="Q657" i="7"/>
  <c r="Q661" i="7"/>
  <c r="Q626" i="7"/>
  <c r="Q653" i="7"/>
  <c r="Q665" i="7"/>
  <c r="H665" i="7"/>
  <c r="H653" i="7"/>
  <c r="H657" i="7"/>
  <c r="H620" i="7"/>
  <c r="H661" i="7"/>
  <c r="H626" i="7"/>
  <c r="U665" i="7"/>
  <c r="U657" i="7"/>
  <c r="U661" i="7"/>
  <c r="U626" i="7"/>
  <c r="U620" i="7"/>
  <c r="U653" i="7"/>
  <c r="L661" i="7"/>
  <c r="L626" i="7"/>
  <c r="L665" i="7"/>
  <c r="L653" i="7"/>
  <c r="L620" i="7"/>
  <c r="L657" i="7"/>
  <c r="Y661" i="7"/>
  <c r="Y626" i="7"/>
  <c r="Y665" i="7"/>
  <c r="Y653" i="7"/>
  <c r="Y657" i="7"/>
  <c r="Y620" i="7"/>
  <c r="P657" i="7"/>
  <c r="P620" i="7"/>
  <c r="P661" i="7"/>
  <c r="P626" i="7"/>
  <c r="P665" i="7"/>
  <c r="P653" i="7"/>
  <c r="AC665" i="7"/>
  <c r="AC657" i="7"/>
  <c r="AC653" i="7"/>
  <c r="AC661" i="7"/>
  <c r="AC626" i="7"/>
  <c r="AC620" i="7"/>
  <c r="C149" i="7"/>
  <c r="C661" i="7"/>
  <c r="C626" i="7"/>
  <c r="C657" i="7"/>
  <c r="C620" i="7"/>
  <c r="C665" i="7"/>
  <c r="C653" i="7"/>
  <c r="T626" i="7"/>
  <c r="T657" i="7"/>
  <c r="T661" i="7"/>
  <c r="T620" i="7"/>
  <c r="T653" i="7"/>
  <c r="T665" i="7"/>
  <c r="AG653" i="7"/>
  <c r="AG665" i="7"/>
  <c r="AG657" i="7"/>
  <c r="AG620" i="7"/>
  <c r="AG661" i="7"/>
  <c r="AG626" i="7"/>
  <c r="G665" i="7"/>
  <c r="G653" i="7"/>
  <c r="G657" i="7"/>
  <c r="G620" i="7"/>
  <c r="G661" i="7"/>
  <c r="G626" i="7"/>
  <c r="X661" i="7"/>
  <c r="X626" i="7"/>
  <c r="X665" i="7"/>
  <c r="X653" i="7"/>
  <c r="X620" i="7"/>
  <c r="X657" i="7"/>
  <c r="AK620" i="7"/>
  <c r="AK653" i="7"/>
  <c r="AK665" i="7"/>
  <c r="AK657" i="7"/>
  <c r="AK626" i="7"/>
  <c r="AK661" i="7"/>
  <c r="K665" i="7"/>
  <c r="K653" i="7"/>
  <c r="K661" i="7"/>
  <c r="K626" i="7"/>
  <c r="K620" i="7"/>
  <c r="K657" i="7"/>
  <c r="AB665" i="7"/>
  <c r="AB657" i="7"/>
  <c r="AB653" i="7"/>
  <c r="AB661" i="7"/>
  <c r="AB626" i="7"/>
  <c r="AB620" i="7"/>
  <c r="AO657" i="7"/>
  <c r="AO620" i="7"/>
  <c r="AO661" i="7"/>
  <c r="AO626" i="7"/>
  <c r="AO653" i="7"/>
  <c r="AO665" i="7"/>
  <c r="O620" i="7"/>
  <c r="O657" i="7"/>
  <c r="O661" i="7"/>
  <c r="O626" i="7"/>
  <c r="O665" i="7"/>
  <c r="O653" i="7"/>
  <c r="AJ626" i="7"/>
  <c r="AJ620" i="7"/>
  <c r="AJ653" i="7"/>
  <c r="AJ657" i="7"/>
  <c r="AJ665" i="7"/>
  <c r="AJ661" i="7"/>
  <c r="K474" i="7"/>
  <c r="K338" i="7"/>
  <c r="B56" i="7"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AG39" i="7" s="1"/>
  <c r="Q8" i="7"/>
  <c r="Q39" i="7" s="1"/>
  <c r="AL10" i="7"/>
  <c r="AD10" i="7"/>
  <c r="V10" i="7"/>
  <c r="K10" i="7"/>
  <c r="AJ9" i="7"/>
  <c r="T9" i="7"/>
  <c r="D9" i="7"/>
  <c r="AC8" i="7"/>
  <c r="AC39" i="7" s="1"/>
  <c r="M8" i="7"/>
  <c r="M39" i="7" s="1"/>
  <c r="AI10" i="7"/>
  <c r="AA10" i="7"/>
  <c r="S10" i="7"/>
  <c r="G10" i="7"/>
  <c r="AF9" i="7"/>
  <c r="P9" i="7"/>
  <c r="AO8" i="7"/>
  <c r="AO39" i="7" s="1"/>
  <c r="Y8" i="7"/>
  <c r="Y39" i="7" s="1"/>
  <c r="I8" i="7"/>
  <c r="I39" i="7" s="1"/>
  <c r="AP10" i="7"/>
  <c r="AH10" i="7"/>
  <c r="Z10" i="7"/>
  <c r="R10" i="7"/>
  <c r="C10" i="7"/>
  <c r="AB9" i="7"/>
  <c r="L9" i="7"/>
  <c r="AK8" i="7"/>
  <c r="AK39" i="7" s="1"/>
  <c r="U8" i="7"/>
  <c r="U39" i="7" s="1"/>
  <c r="E8" i="7"/>
  <c r="E39" i="7" s="1"/>
  <c r="O9" i="7"/>
  <c r="N10" i="7"/>
  <c r="J10" i="7"/>
  <c r="F10" i="7"/>
  <c r="B10" i="7"/>
  <c r="AM9" i="7"/>
  <c r="AI9" i="7"/>
  <c r="AE9" i="7"/>
  <c r="AA9" i="7"/>
  <c r="W9" i="7"/>
  <c r="S9" i="7"/>
  <c r="K9" i="7"/>
  <c r="G9" i="7"/>
  <c r="C9" i="7"/>
  <c r="AN8" i="7"/>
  <c r="AN39" i="7" s="1"/>
  <c r="AJ8" i="7"/>
  <c r="AJ39" i="7" s="1"/>
  <c r="AF8" i="7"/>
  <c r="AF39" i="7" s="1"/>
  <c r="AB8" i="7"/>
  <c r="AB39" i="7" s="1"/>
  <c r="X8" i="7"/>
  <c r="X39" i="7" s="1"/>
  <c r="T8" i="7"/>
  <c r="T39" i="7" s="1"/>
  <c r="P8" i="7"/>
  <c r="P39" i="7" s="1"/>
  <c r="L8" i="7"/>
  <c r="L39" i="7" s="1"/>
  <c r="H8" i="7"/>
  <c r="H39" i="7" s="1"/>
  <c r="D8" i="7"/>
  <c r="D39" i="7" s="1"/>
  <c r="AO10" i="7"/>
  <c r="AK10" i="7"/>
  <c r="AG10" i="7"/>
  <c r="AC10" i="7"/>
  <c r="Y10" i="7"/>
  <c r="U10" i="7"/>
  <c r="Q10" i="7"/>
  <c r="M10" i="7"/>
  <c r="I10" i="7"/>
  <c r="E10" i="7"/>
  <c r="AP9" i="7"/>
  <c r="AL9" i="7"/>
  <c r="AH9" i="7"/>
  <c r="AD9" i="7"/>
  <c r="Z9" i="7"/>
  <c r="V9" i="7"/>
  <c r="R9" i="7"/>
  <c r="N9" i="7"/>
  <c r="J9" i="7"/>
  <c r="F9" i="7"/>
  <c r="B9" i="7"/>
  <c r="AM8" i="7"/>
  <c r="AM39" i="7" s="1"/>
  <c r="AI8" i="7"/>
  <c r="AI39" i="7" s="1"/>
  <c r="AE8" i="7"/>
  <c r="AE39" i="7" s="1"/>
  <c r="AA8" i="7"/>
  <c r="AA39" i="7" s="1"/>
  <c r="W8" i="7"/>
  <c r="W39" i="7" s="1"/>
  <c r="S8" i="7"/>
  <c r="S39" i="7" s="1"/>
  <c r="O8" i="7"/>
  <c r="O39" i="7" s="1"/>
  <c r="K8" i="7"/>
  <c r="K39" i="7" s="1"/>
  <c r="G8" i="7"/>
  <c r="G39" i="7" s="1"/>
  <c r="C8" i="7"/>
  <c r="C39" i="7" s="1"/>
  <c r="AN10" i="7"/>
  <c r="AJ10" i="7"/>
  <c r="AF10" i="7"/>
  <c r="AB10" i="7"/>
  <c r="X10" i="7"/>
  <c r="T10" i="7"/>
  <c r="P10" i="7"/>
  <c r="L10" i="7"/>
  <c r="H10" i="7"/>
  <c r="D10" i="7"/>
  <c r="AO9" i="7"/>
  <c r="AK9" i="7"/>
  <c r="AG9" i="7"/>
  <c r="AC9" i="7"/>
  <c r="Y9" i="7"/>
  <c r="U9" i="7"/>
  <c r="Q9" i="7"/>
  <c r="M9" i="7"/>
  <c r="I9" i="7"/>
  <c r="E9" i="7"/>
  <c r="AP8" i="7"/>
  <c r="AP39" i="7" s="1"/>
  <c r="AL8" i="7"/>
  <c r="AL39" i="7" s="1"/>
  <c r="AH8" i="7"/>
  <c r="AH39" i="7" s="1"/>
  <c r="AD8" i="7"/>
  <c r="AD39" i="7" s="1"/>
  <c r="Z8" i="7"/>
  <c r="Z39" i="7" s="1"/>
  <c r="V8" i="7"/>
  <c r="V39" i="7" s="1"/>
  <c r="R8" i="7"/>
  <c r="R39" i="7" s="1"/>
  <c r="N8" i="7"/>
  <c r="N39" i="7" s="1"/>
  <c r="J8" i="7"/>
  <c r="J39" i="7" s="1"/>
  <c r="F8" i="7"/>
  <c r="F39" i="7" s="1"/>
  <c r="B88" i="7"/>
  <c r="B102" i="7"/>
  <c r="E22" i="1"/>
  <c r="E21" i="1"/>
  <c r="E20" i="1"/>
  <c r="E19" i="1"/>
  <c r="A217" i="7"/>
  <c r="A218" i="7"/>
  <c r="A219" i="7"/>
  <c r="A220" i="7"/>
  <c r="B183" i="7"/>
  <c r="B182" i="7"/>
  <c r="B181" i="7"/>
  <c r="B180" i="7"/>
  <c r="AP172" i="7"/>
  <c r="AP195" i="7" s="1"/>
  <c r="AO172" i="7"/>
  <c r="AO195" i="7" s="1"/>
  <c r="AN172" i="7"/>
  <c r="AN195" i="7" s="1"/>
  <c r="AM172" i="7"/>
  <c r="AM195" i="7" s="1"/>
  <c r="AL172" i="7"/>
  <c r="AL195" i="7" s="1"/>
  <c r="AK172" i="7"/>
  <c r="AK195" i="7" s="1"/>
  <c r="AJ172" i="7"/>
  <c r="AJ195" i="7" s="1"/>
  <c r="AI172" i="7"/>
  <c r="AI195" i="7" s="1"/>
  <c r="AH172" i="7"/>
  <c r="AH195" i="7" s="1"/>
  <c r="AG172" i="7"/>
  <c r="AG195" i="7" s="1"/>
  <c r="AF172" i="7"/>
  <c r="AF195" i="7" s="1"/>
  <c r="AE172" i="7"/>
  <c r="AE195" i="7" s="1"/>
  <c r="AD172" i="7"/>
  <c r="AD195" i="7" s="1"/>
  <c r="AC172" i="7"/>
  <c r="AC195" i="7" s="1"/>
  <c r="AB172" i="7"/>
  <c r="AB195" i="7" s="1"/>
  <c r="AA172" i="7"/>
  <c r="AA195" i="7" s="1"/>
  <c r="Z172" i="7"/>
  <c r="Z195" i="7" s="1"/>
  <c r="Y172" i="7"/>
  <c r="Y195" i="7" s="1"/>
  <c r="X172" i="7"/>
  <c r="X195" i="7" s="1"/>
  <c r="W172" i="7"/>
  <c r="W195" i="7" s="1"/>
  <c r="V172" i="7"/>
  <c r="V195" i="7" s="1"/>
  <c r="U172" i="7"/>
  <c r="U195" i="7" s="1"/>
  <c r="T172" i="7"/>
  <c r="T195" i="7" s="1"/>
  <c r="S172" i="7"/>
  <c r="S195" i="7" s="1"/>
  <c r="R172" i="7"/>
  <c r="R195" i="7" s="1"/>
  <c r="Q172" i="7"/>
  <c r="Q195" i="7" s="1"/>
  <c r="P172" i="7"/>
  <c r="P195" i="7" s="1"/>
  <c r="O172" i="7"/>
  <c r="O195" i="7" s="1"/>
  <c r="N172" i="7"/>
  <c r="N195" i="7" s="1"/>
  <c r="M172" i="7"/>
  <c r="M195" i="7" s="1"/>
  <c r="L172" i="7"/>
  <c r="L195" i="7" s="1"/>
  <c r="K172" i="7"/>
  <c r="K195" i="7" s="1"/>
  <c r="J172" i="7"/>
  <c r="J195" i="7" s="1"/>
  <c r="I172" i="7"/>
  <c r="I195" i="7" s="1"/>
  <c r="H172" i="7"/>
  <c r="H195" i="7" s="1"/>
  <c r="G172" i="7"/>
  <c r="G195" i="7" s="1"/>
  <c r="F172" i="7"/>
  <c r="F195" i="7" s="1"/>
  <c r="E172" i="7"/>
  <c r="E195" i="7" s="1"/>
  <c r="D172" i="7"/>
  <c r="D195" i="7" s="1"/>
  <c r="C172" i="7"/>
  <c r="C195" i="7" s="1"/>
  <c r="AP170" i="7"/>
  <c r="AP194" i="7" s="1"/>
  <c r="AO170" i="7"/>
  <c r="AO194" i="7" s="1"/>
  <c r="AN170" i="7"/>
  <c r="AN194" i="7" s="1"/>
  <c r="AM170" i="7"/>
  <c r="AM194" i="7" s="1"/>
  <c r="AL170" i="7"/>
  <c r="AL194" i="7" s="1"/>
  <c r="AK170" i="7"/>
  <c r="AK194" i="7" s="1"/>
  <c r="AJ170" i="7"/>
  <c r="AJ194" i="7" s="1"/>
  <c r="AI170" i="7"/>
  <c r="AI194" i="7" s="1"/>
  <c r="AH170" i="7"/>
  <c r="AH194" i="7" s="1"/>
  <c r="AG170" i="7"/>
  <c r="AG194" i="7" s="1"/>
  <c r="AF170" i="7"/>
  <c r="AF194" i="7" s="1"/>
  <c r="AE170" i="7"/>
  <c r="AE194" i="7" s="1"/>
  <c r="AD170" i="7"/>
  <c r="AD194" i="7" s="1"/>
  <c r="AC170" i="7"/>
  <c r="AC194" i="7" s="1"/>
  <c r="AB170" i="7"/>
  <c r="AB194" i="7" s="1"/>
  <c r="AA170" i="7"/>
  <c r="AA194" i="7" s="1"/>
  <c r="Z170" i="7"/>
  <c r="Z194" i="7" s="1"/>
  <c r="Y170" i="7"/>
  <c r="Y194" i="7" s="1"/>
  <c r="X170" i="7"/>
  <c r="X194" i="7" s="1"/>
  <c r="W170" i="7"/>
  <c r="W194" i="7" s="1"/>
  <c r="V170" i="7"/>
  <c r="V194" i="7" s="1"/>
  <c r="U170" i="7"/>
  <c r="U194" i="7" s="1"/>
  <c r="T170" i="7"/>
  <c r="T194" i="7" s="1"/>
  <c r="S170" i="7"/>
  <c r="S194" i="7" s="1"/>
  <c r="R170" i="7"/>
  <c r="R194" i="7" s="1"/>
  <c r="Q170" i="7"/>
  <c r="Q194" i="7" s="1"/>
  <c r="P170" i="7"/>
  <c r="P194" i="7" s="1"/>
  <c r="O170" i="7"/>
  <c r="O194" i="7" s="1"/>
  <c r="N170" i="7"/>
  <c r="N194" i="7" s="1"/>
  <c r="M170" i="7"/>
  <c r="M194" i="7" s="1"/>
  <c r="L170" i="7"/>
  <c r="L194" i="7" s="1"/>
  <c r="K170" i="7"/>
  <c r="K194" i="7" s="1"/>
  <c r="J170" i="7"/>
  <c r="J194" i="7" s="1"/>
  <c r="I170" i="7"/>
  <c r="I194" i="7" s="1"/>
  <c r="H170" i="7"/>
  <c r="H194" i="7" s="1"/>
  <c r="G170" i="7"/>
  <c r="G194" i="7" s="1"/>
  <c r="F170" i="7"/>
  <c r="F194" i="7" s="1"/>
  <c r="E170" i="7"/>
  <c r="E194" i="7" s="1"/>
  <c r="D170" i="7"/>
  <c r="D194" i="7" s="1"/>
  <c r="C170" i="7"/>
  <c r="C194" i="7" s="1"/>
  <c r="AP168" i="7"/>
  <c r="AP193" i="7" s="1"/>
  <c r="AO168" i="7"/>
  <c r="AO193" i="7" s="1"/>
  <c r="AN168" i="7"/>
  <c r="AN193" i="7" s="1"/>
  <c r="AM168" i="7"/>
  <c r="AM193" i="7" s="1"/>
  <c r="AL168" i="7"/>
  <c r="AL193" i="7" s="1"/>
  <c r="AK168" i="7"/>
  <c r="AK193" i="7" s="1"/>
  <c r="AJ168" i="7"/>
  <c r="AJ193" i="7" s="1"/>
  <c r="AI168" i="7"/>
  <c r="AI193" i="7" s="1"/>
  <c r="AH168" i="7"/>
  <c r="AH193" i="7" s="1"/>
  <c r="AG168" i="7"/>
  <c r="AG193" i="7" s="1"/>
  <c r="AF168" i="7"/>
  <c r="AF193" i="7" s="1"/>
  <c r="AE168" i="7"/>
  <c r="AE193" i="7" s="1"/>
  <c r="AD168" i="7"/>
  <c r="AD193" i="7" s="1"/>
  <c r="AC168" i="7"/>
  <c r="AC193" i="7" s="1"/>
  <c r="AB168" i="7"/>
  <c r="AB193" i="7" s="1"/>
  <c r="AA168" i="7"/>
  <c r="AA193" i="7" s="1"/>
  <c r="Z168" i="7"/>
  <c r="Z193" i="7" s="1"/>
  <c r="Y168" i="7"/>
  <c r="Y193" i="7" s="1"/>
  <c r="X168" i="7"/>
  <c r="X193" i="7" s="1"/>
  <c r="W168" i="7"/>
  <c r="W193" i="7" s="1"/>
  <c r="V168" i="7"/>
  <c r="V193" i="7" s="1"/>
  <c r="U168" i="7"/>
  <c r="U193" i="7" s="1"/>
  <c r="T168" i="7"/>
  <c r="T193" i="7" s="1"/>
  <c r="S168" i="7"/>
  <c r="S193" i="7" s="1"/>
  <c r="R168" i="7"/>
  <c r="R193" i="7" s="1"/>
  <c r="Q168" i="7"/>
  <c r="Q193" i="7" s="1"/>
  <c r="P168" i="7"/>
  <c r="P193" i="7" s="1"/>
  <c r="O168" i="7"/>
  <c r="O193" i="7" s="1"/>
  <c r="N168" i="7"/>
  <c r="N193" i="7" s="1"/>
  <c r="M168" i="7"/>
  <c r="M193" i="7" s="1"/>
  <c r="L168" i="7"/>
  <c r="L193" i="7" s="1"/>
  <c r="K168" i="7"/>
  <c r="K193" i="7" s="1"/>
  <c r="J168" i="7"/>
  <c r="J193" i="7" s="1"/>
  <c r="I168" i="7"/>
  <c r="I193" i="7" s="1"/>
  <c r="H168" i="7"/>
  <c r="H193" i="7" s="1"/>
  <c r="G168" i="7"/>
  <c r="G193" i="7" s="1"/>
  <c r="F168" i="7"/>
  <c r="F193" i="7" s="1"/>
  <c r="E168" i="7"/>
  <c r="E193" i="7" s="1"/>
  <c r="D168" i="7"/>
  <c r="D193" i="7" s="1"/>
  <c r="C168" i="7"/>
  <c r="C193" i="7" s="1"/>
  <c r="AP166" i="7"/>
  <c r="AP192" i="7" s="1"/>
  <c r="AO166" i="7"/>
  <c r="AO192" i="7" s="1"/>
  <c r="AN166" i="7"/>
  <c r="AN192" i="7" s="1"/>
  <c r="AM166" i="7"/>
  <c r="AM192" i="7" s="1"/>
  <c r="AL166" i="7"/>
  <c r="AL192" i="7" s="1"/>
  <c r="AK166" i="7"/>
  <c r="AK192" i="7" s="1"/>
  <c r="AJ166" i="7"/>
  <c r="AJ192" i="7" s="1"/>
  <c r="AI166" i="7"/>
  <c r="AI192" i="7" s="1"/>
  <c r="AH166" i="7"/>
  <c r="AH192" i="7" s="1"/>
  <c r="AG166" i="7"/>
  <c r="AG192" i="7" s="1"/>
  <c r="AF166" i="7"/>
  <c r="AF192" i="7" s="1"/>
  <c r="AE166" i="7"/>
  <c r="AE192" i="7" s="1"/>
  <c r="AD166" i="7"/>
  <c r="AD192" i="7" s="1"/>
  <c r="AC166" i="7"/>
  <c r="AC192" i="7" s="1"/>
  <c r="AB166" i="7"/>
  <c r="AB192" i="7" s="1"/>
  <c r="AA166" i="7"/>
  <c r="AA192" i="7" s="1"/>
  <c r="Z166" i="7"/>
  <c r="Z192" i="7" s="1"/>
  <c r="Y166" i="7"/>
  <c r="Y192" i="7" s="1"/>
  <c r="X166" i="7"/>
  <c r="X192" i="7" s="1"/>
  <c r="W166" i="7"/>
  <c r="W192" i="7" s="1"/>
  <c r="V166" i="7"/>
  <c r="V192" i="7" s="1"/>
  <c r="U166" i="7"/>
  <c r="U192" i="7" s="1"/>
  <c r="T166" i="7"/>
  <c r="S166" i="7"/>
  <c r="S192" i="7" s="1"/>
  <c r="R166" i="7"/>
  <c r="R192" i="7" s="1"/>
  <c r="Q166" i="7"/>
  <c r="Q192" i="7" s="1"/>
  <c r="P166" i="7"/>
  <c r="P192" i="7" s="1"/>
  <c r="O166" i="7"/>
  <c r="O192" i="7" s="1"/>
  <c r="N166" i="7"/>
  <c r="N192" i="7" s="1"/>
  <c r="M166" i="7"/>
  <c r="M192" i="7" s="1"/>
  <c r="L166" i="7"/>
  <c r="L192" i="7" s="1"/>
  <c r="K166" i="7"/>
  <c r="K192" i="7" s="1"/>
  <c r="J166" i="7"/>
  <c r="J192" i="7" s="1"/>
  <c r="I166" i="7"/>
  <c r="I192" i="7" s="1"/>
  <c r="H166" i="7"/>
  <c r="H192" i="7" s="1"/>
  <c r="G166" i="7"/>
  <c r="G192" i="7" s="1"/>
  <c r="F166" i="7"/>
  <c r="F192" i="7" s="1"/>
  <c r="E166" i="7"/>
  <c r="E192" i="7" s="1"/>
  <c r="D166" i="7"/>
  <c r="D192" i="7" s="1"/>
  <c r="C166" i="7"/>
  <c r="C192" i="7" s="1"/>
  <c r="B172" i="7"/>
  <c r="B170" i="7"/>
  <c r="B168" i="7"/>
  <c r="B166" i="7"/>
  <c r="B194" i="1"/>
  <c r="B193" i="1"/>
  <c r="B192" i="1"/>
  <c r="B191" i="1"/>
  <c r="A232" i="7"/>
  <c r="A231" i="7"/>
  <c r="A230" i="7"/>
  <c r="A229" i="7"/>
  <c r="A226" i="7"/>
  <c r="A225" i="7"/>
  <c r="A224" i="7"/>
  <c r="A223" i="7"/>
  <c r="A214" i="7"/>
  <c r="A213" i="7"/>
  <c r="A212" i="7"/>
  <c r="A211" i="7"/>
  <c r="A208" i="7"/>
  <c r="A207" i="7"/>
  <c r="A206" i="7"/>
  <c r="A205" i="7"/>
  <c r="A183" i="7"/>
  <c r="A182" i="7"/>
  <c r="A181" i="7"/>
  <c r="A180" i="7"/>
  <c r="A201" i="7"/>
  <c r="A200" i="7"/>
  <c r="A199" i="7"/>
  <c r="A198" i="7"/>
  <c r="A195" i="7"/>
  <c r="A194" i="7"/>
  <c r="A193" i="7"/>
  <c r="A192" i="7"/>
  <c r="A189" i="7"/>
  <c r="A188" i="7"/>
  <c r="A187" i="7"/>
  <c r="A186" i="7"/>
  <c r="A178" i="7"/>
  <c r="A177" i="7"/>
  <c r="A176" i="7"/>
  <c r="A175" i="7"/>
  <c r="A171" i="7"/>
  <c r="A169" i="7"/>
  <c r="A167" i="7"/>
  <c r="A165"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AP173" i="7" l="1"/>
  <c r="AP196" i="7" s="1"/>
  <c r="T173" i="7"/>
  <c r="T196" i="7" s="1"/>
  <c r="T192" i="7"/>
  <c r="AB173" i="7"/>
  <c r="AB196" i="7" s="1"/>
  <c r="D173" i="7"/>
  <c r="D196" i="7" s="1"/>
  <c r="AF173" i="7"/>
  <c r="AF196" i="7" s="1"/>
  <c r="P173" i="7"/>
  <c r="P196" i="7" s="1"/>
  <c r="L173" i="7"/>
  <c r="L196" i="7" s="1"/>
  <c r="AJ173" i="7"/>
  <c r="AJ196" i="7" s="1"/>
  <c r="H173" i="7"/>
  <c r="H196" i="7" s="1"/>
  <c r="X173" i="7"/>
  <c r="X196" i="7" s="1"/>
  <c r="AG173" i="7"/>
  <c r="AG196" i="7" s="1"/>
  <c r="F173" i="7"/>
  <c r="F196" i="7" s="1"/>
  <c r="J173" i="7"/>
  <c r="J196" i="7" s="1"/>
  <c r="N173" i="7"/>
  <c r="N196" i="7" s="1"/>
  <c r="R173" i="7"/>
  <c r="R196" i="7" s="1"/>
  <c r="V173" i="7"/>
  <c r="V196" i="7" s="1"/>
  <c r="Z173" i="7"/>
  <c r="Z196" i="7" s="1"/>
  <c r="AD173" i="7"/>
  <c r="AD196" i="7" s="1"/>
  <c r="AH173" i="7"/>
  <c r="AH196" i="7" s="1"/>
  <c r="AL173" i="7"/>
  <c r="AL196" i="7" s="1"/>
  <c r="C173" i="7"/>
  <c r="C196" i="7" s="1"/>
  <c r="G173" i="7"/>
  <c r="G196" i="7" s="1"/>
  <c r="O173" i="7"/>
  <c r="O196" i="7" s="1"/>
  <c r="W173" i="7"/>
  <c r="W196" i="7" s="1"/>
  <c r="AA173" i="7"/>
  <c r="AA196" i="7" s="1"/>
  <c r="AE173" i="7"/>
  <c r="AE196" i="7" s="1"/>
  <c r="AI173" i="7"/>
  <c r="AI196" i="7" s="1"/>
  <c r="AN173" i="7"/>
  <c r="AN196" i="7" s="1"/>
  <c r="AM173" i="7"/>
  <c r="AM196" i="7" s="1"/>
  <c r="B184" i="7"/>
  <c r="B93" i="7" s="1"/>
  <c r="K173" i="7"/>
  <c r="K196" i="7" s="1"/>
  <c r="S173" i="7"/>
  <c r="S196" i="7" s="1"/>
  <c r="E173" i="7"/>
  <c r="E196" i="7" s="1"/>
  <c r="M173" i="7"/>
  <c r="M196" i="7" s="1"/>
  <c r="U173" i="7"/>
  <c r="U196" i="7" s="1"/>
  <c r="Y173" i="7"/>
  <c r="Y196" i="7" s="1"/>
  <c r="AC173" i="7"/>
  <c r="AC196" i="7" s="1"/>
  <c r="AK173" i="7"/>
  <c r="AK196" i="7" s="1"/>
  <c r="AO173" i="7"/>
  <c r="AO196" i="7" s="1"/>
  <c r="I173" i="7"/>
  <c r="I196" i="7" s="1"/>
  <c r="Q173" i="7"/>
  <c r="Q196" i="7" s="1"/>
  <c r="B7" i="7" l="1"/>
  <c r="AH149" i="7"/>
  <c r="AO149" i="7"/>
  <c r="AK149" i="7"/>
  <c r="AG149" i="7"/>
  <c r="AC149" i="7"/>
  <c r="Y149" i="7"/>
  <c r="U149" i="7"/>
  <c r="Q149" i="7"/>
  <c r="M149" i="7"/>
  <c r="I149" i="7"/>
  <c r="AN149" i="7"/>
  <c r="AJ149" i="7"/>
  <c r="AF149" i="7"/>
  <c r="AB149" i="7"/>
  <c r="X149" i="7"/>
  <c r="T149" i="7"/>
  <c r="P149" i="7"/>
  <c r="L149" i="7"/>
  <c r="H149" i="7"/>
  <c r="AM149" i="7"/>
  <c r="AI149" i="7"/>
  <c r="AE149" i="7"/>
  <c r="AA149" i="7"/>
  <c r="W149" i="7"/>
  <c r="S149" i="7"/>
  <c r="O149" i="7"/>
  <c r="K149" i="7"/>
  <c r="AP149" i="7"/>
  <c r="AL149" i="7"/>
  <c r="AD149" i="7"/>
  <c r="Z149" i="7"/>
  <c r="V149" i="7"/>
  <c r="R149" i="7"/>
  <c r="N149" i="7"/>
  <c r="J149" i="7"/>
  <c r="F149" i="7"/>
  <c r="D7" i="7" l="1"/>
  <c r="D149" i="7"/>
  <c r="G7" i="7"/>
  <c r="G149" i="7"/>
  <c r="C7" i="7"/>
  <c r="E7" i="7"/>
  <c r="E149" i="7"/>
  <c r="AL7" i="7"/>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309" i="7" l="1" a="1"/>
  <c r="D309" i="7" s="1"/>
  <c r="B269" i="7" a="1"/>
  <c r="D269" i="7" s="1"/>
  <c r="AL309" i="7" l="1"/>
  <c r="AG309" i="7"/>
  <c r="AA309" i="7"/>
  <c r="V309" i="7"/>
  <c r="Q309" i="7"/>
  <c r="K309" i="7"/>
  <c r="F309" i="7"/>
  <c r="AP269" i="7"/>
  <c r="AK269" i="7"/>
  <c r="AE269" i="7"/>
  <c r="Z269" i="7"/>
  <c r="U269" i="7"/>
  <c r="O269" i="7"/>
  <c r="J269" i="7"/>
  <c r="E269" i="7"/>
  <c r="AP309" i="7"/>
  <c r="AK309" i="7"/>
  <c r="AE309" i="7"/>
  <c r="Z309" i="7"/>
  <c r="U309" i="7"/>
  <c r="O309" i="7"/>
  <c r="J309" i="7"/>
  <c r="E309" i="7"/>
  <c r="AO269" i="7"/>
  <c r="AI269" i="7"/>
  <c r="AD269" i="7"/>
  <c r="Y269" i="7"/>
  <c r="S269" i="7"/>
  <c r="N269" i="7"/>
  <c r="I269" i="7"/>
  <c r="C269" i="7"/>
  <c r="AO309" i="7"/>
  <c r="AI309" i="7"/>
  <c r="AD309" i="7"/>
  <c r="Y309" i="7"/>
  <c r="S309" i="7"/>
  <c r="N309" i="7"/>
  <c r="I309" i="7"/>
  <c r="C309" i="7"/>
  <c r="AM269" i="7"/>
  <c r="AH269" i="7"/>
  <c r="AC269" i="7"/>
  <c r="W269" i="7"/>
  <c r="R269" i="7"/>
  <c r="M269" i="7"/>
  <c r="G269" i="7"/>
  <c r="B269" i="7"/>
  <c r="AM309" i="7"/>
  <c r="AH309" i="7"/>
  <c r="AC309" i="7"/>
  <c r="W309" i="7"/>
  <c r="R309" i="7"/>
  <c r="M309" i="7"/>
  <c r="G309" i="7"/>
  <c r="B309" i="7"/>
  <c r="AL269" i="7"/>
  <c r="AG269" i="7"/>
  <c r="AA269" i="7"/>
  <c r="V269" i="7"/>
  <c r="Q269" i="7"/>
  <c r="K269" i="7"/>
  <c r="F269" i="7"/>
  <c r="AN309" i="7"/>
  <c r="AJ309" i="7"/>
  <c r="AF309" i="7"/>
  <c r="AB309" i="7"/>
  <c r="X309" i="7"/>
  <c r="T309" i="7"/>
  <c r="P309" i="7"/>
  <c r="L309" i="7"/>
  <c r="H309" i="7"/>
  <c r="AN269" i="7"/>
  <c r="AJ269" i="7"/>
  <c r="AF269" i="7"/>
  <c r="AB269" i="7"/>
  <c r="X269" i="7"/>
  <c r="T269" i="7"/>
  <c r="P269" i="7"/>
  <c r="L269" i="7"/>
  <c r="H269" i="7"/>
  <c r="B712" i="7"/>
  <c r="B321" i="7" s="1"/>
  <c r="B706" i="7"/>
  <c r="B320" i="7" s="1"/>
  <c r="C2" i="7" l="1"/>
  <c r="C63" i="7" s="1"/>
  <c r="C692" i="7" l="1"/>
  <c r="C691" i="7"/>
  <c r="C694" i="7"/>
  <c r="C695" i="7" s="1"/>
  <c r="C690" i="7"/>
  <c r="C672" i="7" s="1"/>
  <c r="C685" i="7"/>
  <c r="C673" i="7"/>
  <c r="C62" i="7"/>
  <c r="C208" i="7"/>
  <c r="C205" i="7"/>
  <c r="C189" i="7"/>
  <c r="C188" i="7"/>
  <c r="C200" i="7" s="1"/>
  <c r="C206" i="7"/>
  <c r="C186" i="7"/>
  <c r="C198" i="7" s="1"/>
  <c r="C178" i="7"/>
  <c r="C190" i="7"/>
  <c r="C176" i="7"/>
  <c r="C177" i="7"/>
  <c r="C213" i="7" s="1"/>
  <c r="C175" i="7"/>
  <c r="C211" i="7" s="1"/>
  <c r="C27" i="7"/>
  <c r="C187" i="7"/>
  <c r="C207" i="7"/>
  <c r="C61" i="7"/>
  <c r="C171" i="7"/>
  <c r="C167" i="7"/>
  <c r="C165" i="7"/>
  <c r="C169" i="7"/>
  <c r="C36" i="7"/>
  <c r="C57" i="7"/>
  <c r="C706" i="7"/>
  <c r="C712" i="7"/>
  <c r="D2" i="7"/>
  <c r="D63" i="7" s="1"/>
  <c r="C46" i="1"/>
  <c r="C47" i="1"/>
  <c r="D692" i="7" l="1"/>
  <c r="D691" i="7"/>
  <c r="D29" i="7"/>
  <c r="D694" i="7"/>
  <c r="D695" i="7" s="1"/>
  <c r="D690" i="7"/>
  <c r="D672" i="7" s="1"/>
  <c r="D685" i="7"/>
  <c r="D673" i="7"/>
  <c r="C203" i="7"/>
  <c r="C19" i="7" s="1"/>
  <c r="D206" i="7"/>
  <c r="D62" i="7"/>
  <c r="D188" i="7"/>
  <c r="D200" i="7" s="1"/>
  <c r="D208" i="7"/>
  <c r="D205" i="7"/>
  <c r="D190" i="7"/>
  <c r="D203" i="7" s="1"/>
  <c r="D19" i="7" s="1"/>
  <c r="D176" i="7"/>
  <c r="D187" i="7"/>
  <c r="D207" i="7"/>
  <c r="D189" i="7"/>
  <c r="D186" i="7"/>
  <c r="D198" i="7" s="1"/>
  <c r="D178" i="7"/>
  <c r="D177" i="7"/>
  <c r="D213" i="7" s="1"/>
  <c r="D27" i="7"/>
  <c r="D175" i="7"/>
  <c r="D211" i="7" s="1"/>
  <c r="D61" i="7"/>
  <c r="C209" i="7"/>
  <c r="C16" i="7"/>
  <c r="C219" i="7" s="1"/>
  <c r="C225" i="7" s="1"/>
  <c r="C231" i="7" s="1"/>
  <c r="C14" i="7"/>
  <c r="C217" i="7" s="1"/>
  <c r="C199" i="7"/>
  <c r="C214" i="7"/>
  <c r="C212" i="7"/>
  <c r="C201" i="7"/>
  <c r="C17" i="7" s="1"/>
  <c r="C220" i="7" s="1"/>
  <c r="D167" i="7"/>
  <c r="D165" i="7"/>
  <c r="D169" i="7"/>
  <c r="D171" i="7"/>
  <c r="D57" i="7"/>
  <c r="E2" i="7"/>
  <c r="E63" i="7" s="1"/>
  <c r="D706" i="7"/>
  <c r="D712" i="7"/>
  <c r="P337" i="7"/>
  <c r="P336" i="7"/>
  <c r="P335" i="7"/>
  <c r="P334" i="7"/>
  <c r="P333" i="7"/>
  <c r="P332" i="7"/>
  <c r="P331" i="7"/>
  <c r="P473" i="7"/>
  <c r="P472" i="7"/>
  <c r="P471" i="7"/>
  <c r="P470" i="7"/>
  <c r="P469" i="7"/>
  <c r="P468" i="7"/>
  <c r="G473" i="7"/>
  <c r="G472" i="7"/>
  <c r="G471" i="7"/>
  <c r="G470" i="7"/>
  <c r="G469" i="7"/>
  <c r="G468" i="7"/>
  <c r="G467" i="7"/>
  <c r="G337" i="7"/>
  <c r="G336" i="7"/>
  <c r="G335" i="7"/>
  <c r="G334" i="7"/>
  <c r="G333" i="7"/>
  <c r="G332" i="7"/>
  <c r="G331" i="7"/>
  <c r="E692" i="7" l="1"/>
  <c r="E691" i="7"/>
  <c r="E29" i="7"/>
  <c r="E690" i="7"/>
  <c r="E672" i="7" s="1"/>
  <c r="E685" i="7"/>
  <c r="E673" i="7"/>
  <c r="E694" i="7"/>
  <c r="E695" i="7" s="1"/>
  <c r="E207" i="7"/>
  <c r="E189" i="7"/>
  <c r="E208" i="7"/>
  <c r="E205" i="7"/>
  <c r="E190" i="7"/>
  <c r="E203" i="7" s="1"/>
  <c r="E19" i="7" s="1"/>
  <c r="E186" i="7"/>
  <c r="E198" i="7" s="1"/>
  <c r="E178" i="7"/>
  <c r="E62" i="7"/>
  <c r="E206" i="7"/>
  <c r="E177" i="7"/>
  <c r="E213" i="7" s="1"/>
  <c r="E27" i="7"/>
  <c r="E188" i="7"/>
  <c r="E200" i="7" s="1"/>
  <c r="E187" i="7"/>
  <c r="E175" i="7"/>
  <c r="E211" i="7" s="1"/>
  <c r="E176" i="7"/>
  <c r="C226" i="7"/>
  <c r="C232" i="7" s="1"/>
  <c r="C223" i="7"/>
  <c r="C229" i="7" s="1"/>
  <c r="E61" i="7"/>
  <c r="D16" i="7"/>
  <c r="D219" i="7" s="1"/>
  <c r="D225" i="7" s="1"/>
  <c r="D231" i="7" s="1"/>
  <c r="C202" i="7"/>
  <c r="C15" i="7"/>
  <c r="D14" i="7"/>
  <c r="D217" i="7" s="1"/>
  <c r="D223" i="7" s="1"/>
  <c r="D229" i="7" s="1"/>
  <c r="D209" i="7"/>
  <c r="C215" i="7"/>
  <c r="D212" i="7"/>
  <c r="D201" i="7"/>
  <c r="D17" i="7" s="1"/>
  <c r="D220" i="7" s="1"/>
  <c r="D214" i="7"/>
  <c r="D199" i="7"/>
  <c r="E169" i="7"/>
  <c r="E167" i="7"/>
  <c r="E171" i="7"/>
  <c r="E165" i="7"/>
  <c r="E57" i="7"/>
  <c r="F2" i="7"/>
  <c r="F63" i="7" s="1"/>
  <c r="E706" i="7"/>
  <c r="E712" i="7"/>
  <c r="G474" i="7"/>
  <c r="P338" i="7"/>
  <c r="G338" i="7"/>
  <c r="C148" i="1"/>
  <c r="B337" i="7" s="1"/>
  <c r="AK613" i="7" l="1"/>
  <c r="AK614" i="7" s="1"/>
  <c r="AK128" i="7" s="1"/>
  <c r="M613" i="7"/>
  <c r="M614" i="7" s="1"/>
  <c r="M128" i="7" s="1"/>
  <c r="AJ613" i="7"/>
  <c r="AJ614" i="7" s="1"/>
  <c r="AJ128" i="7" s="1"/>
  <c r="L613" i="7"/>
  <c r="L614" i="7" s="1"/>
  <c r="L128" i="7" s="1"/>
  <c r="AE613" i="7"/>
  <c r="AE614" i="7" s="1"/>
  <c r="AE128" i="7" s="1"/>
  <c r="G613" i="7"/>
  <c r="G614" i="7" s="1"/>
  <c r="G128" i="7" s="1"/>
  <c r="AC613" i="7"/>
  <c r="AC614" i="7" s="1"/>
  <c r="AC128" i="7" s="1"/>
  <c r="D613" i="7"/>
  <c r="D614" i="7" s="1"/>
  <c r="D128" i="7" s="1"/>
  <c r="C613" i="7"/>
  <c r="Z613" i="7"/>
  <c r="Z614" i="7" s="1"/>
  <c r="Z128" i="7" s="1"/>
  <c r="Y613" i="7"/>
  <c r="Y614" i="7" s="1"/>
  <c r="Y128" i="7" s="1"/>
  <c r="AI613" i="7"/>
  <c r="AI614" i="7" s="1"/>
  <c r="AI128" i="7" s="1"/>
  <c r="K613" i="7"/>
  <c r="K614" i="7" s="1"/>
  <c r="K128" i="7" s="1"/>
  <c r="AH613" i="7"/>
  <c r="AH614" i="7" s="1"/>
  <c r="AH128" i="7" s="1"/>
  <c r="J613" i="7"/>
  <c r="J614" i="7" s="1"/>
  <c r="J128" i="7" s="1"/>
  <c r="AG613" i="7"/>
  <c r="AG614" i="7" s="1"/>
  <c r="AG128" i="7" s="1"/>
  <c r="I613" i="7"/>
  <c r="I614" i="7" s="1"/>
  <c r="I128" i="7" s="1"/>
  <c r="AF613" i="7"/>
  <c r="AF614" i="7" s="1"/>
  <c r="AF128" i="7" s="1"/>
  <c r="H613" i="7"/>
  <c r="H614" i="7" s="1"/>
  <c r="H128" i="7" s="1"/>
  <c r="AD613" i="7"/>
  <c r="AD614" i="7" s="1"/>
  <c r="AD128" i="7" s="1"/>
  <c r="F613" i="7"/>
  <c r="F614" i="7" s="1"/>
  <c r="F128" i="7" s="1"/>
  <c r="E613" i="7"/>
  <c r="E614" i="7" s="1"/>
  <c r="E128" i="7" s="1"/>
  <c r="AB613" i="7"/>
  <c r="AB614" i="7" s="1"/>
  <c r="AB128" i="7" s="1"/>
  <c r="AA613" i="7"/>
  <c r="AA614" i="7" s="1"/>
  <c r="AA128" i="7" s="1"/>
  <c r="X613" i="7"/>
  <c r="X614" i="7" s="1"/>
  <c r="X128" i="7" s="1"/>
  <c r="W613" i="7"/>
  <c r="W614" i="7" s="1"/>
  <c r="W128" i="7" s="1"/>
  <c r="V613" i="7"/>
  <c r="V614" i="7" s="1"/>
  <c r="V128" i="7" s="1"/>
  <c r="U613" i="7"/>
  <c r="U614" i="7" s="1"/>
  <c r="U128" i="7" s="1"/>
  <c r="T613" i="7"/>
  <c r="T614" i="7" s="1"/>
  <c r="T128" i="7" s="1"/>
  <c r="AP613" i="7"/>
  <c r="AP614" i="7" s="1"/>
  <c r="AP128" i="7" s="1"/>
  <c r="AO613" i="7"/>
  <c r="AO614" i="7" s="1"/>
  <c r="AO128" i="7" s="1"/>
  <c r="N613" i="7"/>
  <c r="N614" i="7" s="1"/>
  <c r="N128" i="7" s="1"/>
  <c r="AN613" i="7"/>
  <c r="AN614" i="7" s="1"/>
  <c r="AN128" i="7" s="1"/>
  <c r="AL613" i="7"/>
  <c r="AL614" i="7" s="1"/>
  <c r="AL128" i="7" s="1"/>
  <c r="R613" i="7"/>
  <c r="R614" i="7" s="1"/>
  <c r="R128" i="7" s="1"/>
  <c r="Q613" i="7"/>
  <c r="Q614" i="7" s="1"/>
  <c r="Q128" i="7" s="1"/>
  <c r="AM613" i="7"/>
  <c r="AM614" i="7" s="1"/>
  <c r="AM128" i="7" s="1"/>
  <c r="P613" i="7"/>
  <c r="P614" i="7" s="1"/>
  <c r="P128" i="7" s="1"/>
  <c r="O613" i="7"/>
  <c r="O614" i="7" s="1"/>
  <c r="O128" i="7" s="1"/>
  <c r="S613" i="7"/>
  <c r="S614" i="7" s="1"/>
  <c r="S128" i="7" s="1"/>
  <c r="AP607" i="7"/>
  <c r="AP608" i="7" s="1"/>
  <c r="AP127" i="7" s="1"/>
  <c r="AP129" i="7" s="1"/>
  <c r="R607" i="7"/>
  <c r="R608" i="7" s="1"/>
  <c r="R127" i="7" s="1"/>
  <c r="AO607" i="7"/>
  <c r="AO608" i="7" s="1"/>
  <c r="AO127" i="7" s="1"/>
  <c r="AO129" i="7" s="1"/>
  <c r="Q607" i="7"/>
  <c r="Q608" i="7" s="1"/>
  <c r="Q127" i="7" s="1"/>
  <c r="Q129" i="7" s="1"/>
  <c r="L607" i="7"/>
  <c r="L608" i="7" s="1"/>
  <c r="L127" i="7" s="1"/>
  <c r="AH607" i="7"/>
  <c r="AH608" i="7" s="1"/>
  <c r="AH127" i="7" s="1"/>
  <c r="I607" i="7"/>
  <c r="I608" i="7" s="1"/>
  <c r="I127" i="7" s="1"/>
  <c r="AF607" i="7"/>
  <c r="AF608" i="7" s="1"/>
  <c r="AF127" i="7" s="1"/>
  <c r="AE607" i="7"/>
  <c r="AE608" i="7" s="1"/>
  <c r="AE127" i="7" s="1"/>
  <c r="F607" i="7"/>
  <c r="F608" i="7" s="1"/>
  <c r="F127" i="7" s="1"/>
  <c r="AN607" i="7"/>
  <c r="AN608" i="7" s="1"/>
  <c r="AN127" i="7" s="1"/>
  <c r="P607" i="7"/>
  <c r="P608" i="7" s="1"/>
  <c r="P127" i="7" s="1"/>
  <c r="AM607" i="7"/>
  <c r="AM608" i="7" s="1"/>
  <c r="AM127" i="7" s="1"/>
  <c r="O607" i="7"/>
  <c r="O608" i="7" s="1"/>
  <c r="O127" i="7" s="1"/>
  <c r="AL607" i="7"/>
  <c r="AL608" i="7" s="1"/>
  <c r="AL127" i="7" s="1"/>
  <c r="N607" i="7"/>
  <c r="N608" i="7" s="1"/>
  <c r="N127" i="7" s="1"/>
  <c r="AK607" i="7"/>
  <c r="AK608" i="7" s="1"/>
  <c r="AK127" i="7" s="1"/>
  <c r="AK129" i="7" s="1"/>
  <c r="M607" i="7"/>
  <c r="M608" i="7" s="1"/>
  <c r="M127" i="7" s="1"/>
  <c r="M129" i="7" s="1"/>
  <c r="AJ607" i="7"/>
  <c r="AJ608" i="7" s="1"/>
  <c r="AJ127" i="7" s="1"/>
  <c r="AJ129" i="7" s="1"/>
  <c r="AI607" i="7"/>
  <c r="AI608" i="7" s="1"/>
  <c r="AI127" i="7" s="1"/>
  <c r="K607" i="7"/>
  <c r="K608" i="7" s="1"/>
  <c r="K127" i="7" s="1"/>
  <c r="J607" i="7"/>
  <c r="J608" i="7" s="1"/>
  <c r="J127" i="7" s="1"/>
  <c r="AG607" i="7"/>
  <c r="AG608" i="7" s="1"/>
  <c r="AG127" i="7" s="1"/>
  <c r="H607" i="7"/>
  <c r="H608" i="7" s="1"/>
  <c r="H127" i="7" s="1"/>
  <c r="G607" i="7"/>
  <c r="G608" i="7" s="1"/>
  <c r="G127" i="7" s="1"/>
  <c r="AD607" i="7"/>
  <c r="AD608" i="7" s="1"/>
  <c r="AD127" i="7" s="1"/>
  <c r="Y607" i="7"/>
  <c r="Y608" i="7" s="1"/>
  <c r="Y127" i="7" s="1"/>
  <c r="AC607" i="7"/>
  <c r="AC608" i="7" s="1"/>
  <c r="AC127" i="7" s="1"/>
  <c r="AC129" i="7" s="1"/>
  <c r="E607" i="7"/>
  <c r="E608" i="7" s="1"/>
  <c r="E127" i="7" s="1"/>
  <c r="AB607" i="7"/>
  <c r="AB608" i="7" s="1"/>
  <c r="AB127" i="7" s="1"/>
  <c r="D607" i="7"/>
  <c r="D608" i="7" s="1"/>
  <c r="D127" i="7" s="1"/>
  <c r="AA607" i="7"/>
  <c r="AA608" i="7" s="1"/>
  <c r="AA127" i="7" s="1"/>
  <c r="C607" i="7"/>
  <c r="Z607" i="7"/>
  <c r="Z608" i="7" s="1"/>
  <c r="Z127" i="7" s="1"/>
  <c r="X607" i="7"/>
  <c r="X608" i="7" s="1"/>
  <c r="X127" i="7" s="1"/>
  <c r="V607" i="7"/>
  <c r="V608" i="7" s="1"/>
  <c r="V127" i="7" s="1"/>
  <c r="U607" i="7"/>
  <c r="U608" i="7" s="1"/>
  <c r="U127" i="7" s="1"/>
  <c r="S607" i="7"/>
  <c r="S608" i="7" s="1"/>
  <c r="S127" i="7" s="1"/>
  <c r="W607" i="7"/>
  <c r="W608" i="7" s="1"/>
  <c r="W127" i="7" s="1"/>
  <c r="W129" i="7" s="1"/>
  <c r="T607" i="7"/>
  <c r="T608" i="7" s="1"/>
  <c r="T127" i="7" s="1"/>
  <c r="F692" i="7"/>
  <c r="F691" i="7"/>
  <c r="F29" i="7"/>
  <c r="F694" i="7"/>
  <c r="F695" i="7" s="1"/>
  <c r="F690" i="7"/>
  <c r="F672" i="7" s="1"/>
  <c r="F685" i="7"/>
  <c r="F673" i="7"/>
  <c r="F62" i="7"/>
  <c r="F208" i="7"/>
  <c r="F190" i="7"/>
  <c r="F186" i="7"/>
  <c r="F198" i="7" s="1"/>
  <c r="F207" i="7"/>
  <c r="F189" i="7"/>
  <c r="F187" i="7"/>
  <c r="F178" i="7"/>
  <c r="F205" i="7"/>
  <c r="F188" i="7"/>
  <c r="F200" i="7" s="1"/>
  <c r="F175" i="7"/>
  <c r="F211" i="7" s="1"/>
  <c r="F176" i="7"/>
  <c r="F206" i="7"/>
  <c r="F177" i="7"/>
  <c r="F213" i="7" s="1"/>
  <c r="F27" i="7"/>
  <c r="D226" i="7"/>
  <c r="D232" i="7" s="1"/>
  <c r="C18" i="7"/>
  <c r="C218" i="7"/>
  <c r="F61" i="7"/>
  <c r="E16" i="7"/>
  <c r="E219" i="7" s="1"/>
  <c r="E225" i="7" s="1"/>
  <c r="E231" i="7" s="1"/>
  <c r="D215" i="7"/>
  <c r="D202" i="7"/>
  <c r="D15" i="7"/>
  <c r="E14" i="7"/>
  <c r="E217" i="7" s="1"/>
  <c r="E223" i="7" s="1"/>
  <c r="E229" i="7" s="1"/>
  <c r="E209" i="7"/>
  <c r="E212" i="7"/>
  <c r="E201" i="7"/>
  <c r="E17" i="7" s="1"/>
  <c r="E220" i="7" s="1"/>
  <c r="E199" i="7"/>
  <c r="E214" i="7"/>
  <c r="F171" i="7"/>
  <c r="F165" i="7"/>
  <c r="F169" i="7"/>
  <c r="F167" i="7"/>
  <c r="F57" i="7"/>
  <c r="G2" i="7"/>
  <c r="G63" i="7" s="1"/>
  <c r="F712" i="7"/>
  <c r="F706" i="7"/>
  <c r="B514" i="7"/>
  <c r="B513" i="7"/>
  <c r="C506" i="7" a="1"/>
  <c r="D506" i="7" s="1"/>
  <c r="M473" i="7"/>
  <c r="M472" i="7"/>
  <c r="B473" i="7"/>
  <c r="B378" i="7"/>
  <c r="B377" i="7"/>
  <c r="C370" i="7" a="1"/>
  <c r="D370" i="7" s="1"/>
  <c r="B370" i="7"/>
  <c r="B369" i="7"/>
  <c r="M337" i="7"/>
  <c r="M336" i="7"/>
  <c r="B336" i="7"/>
  <c r="G129" i="7" l="1"/>
  <c r="Y129" i="7"/>
  <c r="AF129" i="7"/>
  <c r="V129" i="7"/>
  <c r="AH129" i="7"/>
  <c r="AI129" i="7"/>
  <c r="N129" i="7"/>
  <c r="X129" i="7"/>
  <c r="I129" i="7"/>
  <c r="R129" i="7"/>
  <c r="U129" i="7"/>
  <c r="L129" i="7"/>
  <c r="D129" i="7"/>
  <c r="E129" i="7"/>
  <c r="J129" i="7"/>
  <c r="AB129" i="7"/>
  <c r="AD129" i="7"/>
  <c r="AL129" i="7"/>
  <c r="O129" i="7"/>
  <c r="P129" i="7"/>
  <c r="AG129" i="7"/>
  <c r="I474" i="7"/>
  <c r="C614" i="7"/>
  <c r="C128" i="7" s="1"/>
  <c r="T129" i="7"/>
  <c r="AN129" i="7"/>
  <c r="AA129" i="7"/>
  <c r="S129" i="7"/>
  <c r="AM129" i="7"/>
  <c r="Z129" i="7"/>
  <c r="F129" i="7"/>
  <c r="H129" i="7"/>
  <c r="K129" i="7"/>
  <c r="I338" i="7"/>
  <c r="C608" i="7"/>
  <c r="C127" i="7" s="1"/>
  <c r="AE129" i="7"/>
  <c r="G692" i="7"/>
  <c r="G691" i="7"/>
  <c r="G29" i="7"/>
  <c r="G694" i="7"/>
  <c r="G695" i="7" s="1"/>
  <c r="G690" i="7"/>
  <c r="G672" i="7" s="1"/>
  <c r="G685" i="7"/>
  <c r="G673" i="7"/>
  <c r="F203" i="7"/>
  <c r="F19" i="7" s="1"/>
  <c r="G62" i="7"/>
  <c r="G205" i="7"/>
  <c r="G207" i="7"/>
  <c r="G189" i="7"/>
  <c r="G187" i="7"/>
  <c r="G206" i="7"/>
  <c r="G188" i="7"/>
  <c r="G200" i="7" s="1"/>
  <c r="G186" i="7"/>
  <c r="G198" i="7" s="1"/>
  <c r="G175" i="7"/>
  <c r="G211" i="7" s="1"/>
  <c r="G208" i="7"/>
  <c r="G176" i="7"/>
  <c r="G190" i="7"/>
  <c r="G177" i="7"/>
  <c r="G213" i="7" s="1"/>
  <c r="G27" i="7"/>
  <c r="G178" i="7"/>
  <c r="E226" i="7"/>
  <c r="E232" i="7" s="1"/>
  <c r="D18" i="7"/>
  <c r="D218" i="7"/>
  <c r="C224" i="7"/>
  <c r="C221" i="7"/>
  <c r="G61" i="7"/>
  <c r="F14" i="7"/>
  <c r="F217" i="7" s="1"/>
  <c r="F223" i="7" s="1"/>
  <c r="F229" i="7" s="1"/>
  <c r="F16" i="7"/>
  <c r="F219" i="7" s="1"/>
  <c r="F225" i="7" s="1"/>
  <c r="F231" i="7" s="1"/>
  <c r="E202" i="7"/>
  <c r="E15" i="7"/>
  <c r="F209" i="7"/>
  <c r="E215" i="7"/>
  <c r="F212" i="7"/>
  <c r="F199" i="7"/>
  <c r="F15" i="7" s="1"/>
  <c r="F218" i="7" s="1"/>
  <c r="F201" i="7"/>
  <c r="F214" i="7"/>
  <c r="G165" i="7"/>
  <c r="G171" i="7"/>
  <c r="G169" i="7"/>
  <c r="G167" i="7"/>
  <c r="G57" i="7"/>
  <c r="H2" i="7"/>
  <c r="H63" i="7" s="1"/>
  <c r="G706" i="7"/>
  <c r="G712" i="7"/>
  <c r="AM506" i="7"/>
  <c r="AI506" i="7"/>
  <c r="AE506" i="7"/>
  <c r="AA506" i="7"/>
  <c r="W506" i="7"/>
  <c r="S506" i="7"/>
  <c r="O506" i="7"/>
  <c r="K506" i="7"/>
  <c r="G506" i="7"/>
  <c r="C506" i="7"/>
  <c r="AP506" i="7"/>
  <c r="AL506" i="7"/>
  <c r="AH506" i="7"/>
  <c r="AD506" i="7"/>
  <c r="Z506" i="7"/>
  <c r="V506" i="7"/>
  <c r="R506" i="7"/>
  <c r="N506" i="7"/>
  <c r="J506" i="7"/>
  <c r="F506" i="7"/>
  <c r="AO506" i="7"/>
  <c r="AK506" i="7"/>
  <c r="AG506" i="7"/>
  <c r="AC506" i="7"/>
  <c r="Y506" i="7"/>
  <c r="U506" i="7"/>
  <c r="Q506" i="7"/>
  <c r="M506" i="7"/>
  <c r="I506" i="7"/>
  <c r="E506" i="7"/>
  <c r="AN506" i="7"/>
  <c r="AJ506" i="7"/>
  <c r="AF506" i="7"/>
  <c r="AB506" i="7"/>
  <c r="X506" i="7"/>
  <c r="T506" i="7"/>
  <c r="P506" i="7"/>
  <c r="L506" i="7"/>
  <c r="H506" i="7"/>
  <c r="AO370" i="7"/>
  <c r="AK370" i="7"/>
  <c r="AG370" i="7"/>
  <c r="AC370" i="7"/>
  <c r="Y370" i="7"/>
  <c r="U370" i="7"/>
  <c r="Q370" i="7"/>
  <c r="M370" i="7"/>
  <c r="I370" i="7"/>
  <c r="E370" i="7"/>
  <c r="AM370" i="7"/>
  <c r="AI370" i="7"/>
  <c r="AE370" i="7"/>
  <c r="AA370" i="7"/>
  <c r="W370" i="7"/>
  <c r="S370" i="7"/>
  <c r="O370" i="7"/>
  <c r="K370" i="7"/>
  <c r="G370" i="7"/>
  <c r="C370" i="7"/>
  <c r="AP370" i="7"/>
  <c r="AL370" i="7"/>
  <c r="AH370" i="7"/>
  <c r="AD370" i="7"/>
  <c r="Z370" i="7"/>
  <c r="V370" i="7"/>
  <c r="R370" i="7"/>
  <c r="N370" i="7"/>
  <c r="J370" i="7"/>
  <c r="F370" i="7"/>
  <c r="AN370" i="7"/>
  <c r="AJ370" i="7"/>
  <c r="AF370" i="7"/>
  <c r="AB370" i="7"/>
  <c r="X370" i="7"/>
  <c r="T370" i="7"/>
  <c r="P370" i="7"/>
  <c r="L370" i="7"/>
  <c r="H370" i="7"/>
  <c r="C42" i="7" a="1"/>
  <c r="E42" i="7" s="1"/>
  <c r="H692" i="7" l="1"/>
  <c r="H691" i="7"/>
  <c r="G16" i="7"/>
  <c r="G219" i="7" s="1"/>
  <c r="G225" i="7" s="1"/>
  <c r="G231" i="7" s="1"/>
  <c r="H29" i="7"/>
  <c r="H694" i="7"/>
  <c r="H695" i="7" s="1"/>
  <c r="H690" i="7"/>
  <c r="H672" i="7" s="1"/>
  <c r="H685" i="7"/>
  <c r="H673" i="7"/>
  <c r="G203" i="7"/>
  <c r="G19" i="7" s="1"/>
  <c r="G14" i="7"/>
  <c r="G217" i="7" s="1"/>
  <c r="G223" i="7" s="1"/>
  <c r="G229" i="7" s="1"/>
  <c r="H206" i="7"/>
  <c r="H188" i="7"/>
  <c r="H200" i="7" s="1"/>
  <c r="H207" i="7"/>
  <c r="H189" i="7"/>
  <c r="H187" i="7"/>
  <c r="H176" i="7"/>
  <c r="H178" i="7"/>
  <c r="H208" i="7"/>
  <c r="H205" i="7"/>
  <c r="H190" i="7"/>
  <c r="H177" i="7"/>
  <c r="H213" i="7" s="1"/>
  <c r="H27" i="7"/>
  <c r="H186" i="7"/>
  <c r="H198" i="7" s="1"/>
  <c r="H62" i="7"/>
  <c r="H175" i="7"/>
  <c r="H211" i="7" s="1"/>
  <c r="D221" i="7"/>
  <c r="D224" i="7"/>
  <c r="D230" i="7" s="1"/>
  <c r="E18" i="7"/>
  <c r="E218" i="7"/>
  <c r="F215" i="7"/>
  <c r="F224" i="7"/>
  <c r="F230" i="7" s="1"/>
  <c r="C230" i="7"/>
  <c r="C227" i="7"/>
  <c r="H61" i="7"/>
  <c r="G214" i="7"/>
  <c r="F202" i="7"/>
  <c r="F17" i="7"/>
  <c r="G209" i="7"/>
  <c r="G199" i="7"/>
  <c r="G212" i="7"/>
  <c r="G201" i="7"/>
  <c r="G17" i="7" s="1"/>
  <c r="G220" i="7" s="1"/>
  <c r="H167" i="7"/>
  <c r="H169" i="7"/>
  <c r="H171" i="7"/>
  <c r="H165" i="7"/>
  <c r="H57" i="7"/>
  <c r="I2" i="7"/>
  <c r="I63" i="7" s="1"/>
  <c r="H712" i="7"/>
  <c r="H706" i="7"/>
  <c r="B506" i="7" a="1"/>
  <c r="B506"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692" i="7" l="1"/>
  <c r="I691" i="7"/>
  <c r="I29" i="7"/>
  <c r="I694" i="7"/>
  <c r="I695" i="7" s="1"/>
  <c r="I690" i="7"/>
  <c r="I672" i="7" s="1"/>
  <c r="I685" i="7"/>
  <c r="I673" i="7"/>
  <c r="H203" i="7"/>
  <c r="H19" i="7" s="1"/>
  <c r="I207" i="7"/>
  <c r="I189" i="7"/>
  <c r="I206" i="7"/>
  <c r="I62" i="7"/>
  <c r="I208" i="7"/>
  <c r="I205" i="7"/>
  <c r="I190" i="7"/>
  <c r="I186" i="7"/>
  <c r="I198" i="7" s="1"/>
  <c r="I178" i="7"/>
  <c r="I188" i="7"/>
  <c r="I200" i="7" s="1"/>
  <c r="I177" i="7"/>
  <c r="I213" i="7" s="1"/>
  <c r="I27" i="7"/>
  <c r="I175" i="7"/>
  <c r="I211" i="7" s="1"/>
  <c r="I176" i="7"/>
  <c r="I187" i="7"/>
  <c r="G226" i="7"/>
  <c r="G232" i="7" s="1"/>
  <c r="D227" i="7"/>
  <c r="F18" i="7"/>
  <c r="F220" i="7"/>
  <c r="E221" i="7"/>
  <c r="E224" i="7"/>
  <c r="E230" i="7" s="1"/>
  <c r="I61" i="7"/>
  <c r="H16" i="7"/>
  <c r="H219" i="7" s="1"/>
  <c r="H225" i="7" s="1"/>
  <c r="H231" i="7" s="1"/>
  <c r="G215" i="7"/>
  <c r="H14" i="7"/>
  <c r="H217" i="7" s="1"/>
  <c r="G202" i="7"/>
  <c r="G15" i="7"/>
  <c r="H201" i="7"/>
  <c r="H17" i="7" s="1"/>
  <c r="H220" i="7" s="1"/>
  <c r="H199" i="7"/>
  <c r="H15" i="7" s="1"/>
  <c r="H218" i="7" s="1"/>
  <c r="H209" i="7"/>
  <c r="H214" i="7"/>
  <c r="H212" i="7"/>
  <c r="I169" i="7"/>
  <c r="I167" i="7"/>
  <c r="I171" i="7"/>
  <c r="I165" i="7"/>
  <c r="I57" i="7"/>
  <c r="J2" i="7"/>
  <c r="J63" i="7" s="1"/>
  <c r="I712" i="7"/>
  <c r="I706" i="7"/>
  <c r="B702" i="7" a="1"/>
  <c r="C702" i="7" s="1"/>
  <c r="B701" i="7" a="1"/>
  <c r="C701" i="7" s="1"/>
  <c r="B700" i="7" a="1"/>
  <c r="B700" i="7" s="1"/>
  <c r="B319" i="7" s="1"/>
  <c r="B322" i="7" s="1"/>
  <c r="B326" i="7" s="1"/>
  <c r="C470" i="7" l="1"/>
  <c r="C467" i="7"/>
  <c r="C471" i="7"/>
  <c r="C334" i="7"/>
  <c r="C336" i="7"/>
  <c r="C337" i="7"/>
  <c r="C469" i="7"/>
  <c r="C333" i="7"/>
  <c r="C472" i="7"/>
  <c r="C335" i="7"/>
  <c r="C468" i="7"/>
  <c r="C473" i="7"/>
  <c r="C331" i="7"/>
  <c r="C332" i="7"/>
  <c r="J692" i="7"/>
  <c r="J691" i="7"/>
  <c r="J29" i="7"/>
  <c r="J694" i="7"/>
  <c r="J695" i="7" s="1"/>
  <c r="J690" i="7"/>
  <c r="J672" i="7" s="1"/>
  <c r="J685" i="7"/>
  <c r="J673" i="7"/>
  <c r="I203" i="7"/>
  <c r="I19" i="7" s="1"/>
  <c r="I16" i="7"/>
  <c r="I219" i="7" s="1"/>
  <c r="I225" i="7" s="1"/>
  <c r="I231" i="7" s="1"/>
  <c r="J62" i="7"/>
  <c r="J208" i="7"/>
  <c r="J190" i="7"/>
  <c r="J205" i="7"/>
  <c r="J186" i="7"/>
  <c r="J198" i="7" s="1"/>
  <c r="J187" i="7"/>
  <c r="J206" i="7"/>
  <c r="J176" i="7"/>
  <c r="J178" i="7"/>
  <c r="J175" i="7"/>
  <c r="J211" i="7" s="1"/>
  <c r="J27" i="7"/>
  <c r="J189" i="7"/>
  <c r="J188" i="7"/>
  <c r="J200" i="7" s="1"/>
  <c r="J177" i="7"/>
  <c r="J213" i="7" s="1"/>
  <c r="J207" i="7"/>
  <c r="H224" i="7"/>
  <c r="H230" i="7" s="1"/>
  <c r="H226" i="7"/>
  <c r="H232" i="7" s="1"/>
  <c r="G18" i="7"/>
  <c r="G218" i="7"/>
  <c r="E227" i="7"/>
  <c r="H221" i="7"/>
  <c r="H223" i="7"/>
  <c r="H229" i="7" s="1"/>
  <c r="F226" i="7"/>
  <c r="F232" i="7" s="1"/>
  <c r="F221" i="7"/>
  <c r="J61" i="7"/>
  <c r="I199" i="7"/>
  <c r="I15" i="7" s="1"/>
  <c r="I218" i="7" s="1"/>
  <c r="I14" i="7"/>
  <c r="I217" i="7" s="1"/>
  <c r="I223" i="7" s="1"/>
  <c r="I229" i="7" s="1"/>
  <c r="H18" i="7"/>
  <c r="H202" i="7"/>
  <c r="H215" i="7"/>
  <c r="I209" i="7"/>
  <c r="I214" i="7"/>
  <c r="I212" i="7"/>
  <c r="I201" i="7"/>
  <c r="J171" i="7"/>
  <c r="J167" i="7"/>
  <c r="J165" i="7"/>
  <c r="J169" i="7"/>
  <c r="J57" i="7"/>
  <c r="K2" i="7"/>
  <c r="K63" i="7" s="1"/>
  <c r="J712" i="7"/>
  <c r="J706" i="7"/>
  <c r="AO701" i="7"/>
  <c r="AG701" i="7"/>
  <c r="Y701" i="7"/>
  <c r="Q701" i="7"/>
  <c r="AL701" i="7"/>
  <c r="AD701" i="7"/>
  <c r="V701" i="7"/>
  <c r="N701" i="7"/>
  <c r="F701" i="7"/>
  <c r="AK701" i="7"/>
  <c r="AC701" i="7"/>
  <c r="U701" i="7"/>
  <c r="M701" i="7"/>
  <c r="E701" i="7"/>
  <c r="AP701" i="7"/>
  <c r="AH701" i="7"/>
  <c r="Z701" i="7"/>
  <c r="R701" i="7"/>
  <c r="J701" i="7"/>
  <c r="B701" i="7"/>
  <c r="I701" i="7"/>
  <c r="AL702" i="7"/>
  <c r="AD702" i="7"/>
  <c r="V702" i="7"/>
  <c r="N702" i="7"/>
  <c r="F702" i="7"/>
  <c r="AK702" i="7"/>
  <c r="AC702" i="7"/>
  <c r="U702" i="7"/>
  <c r="M702" i="7"/>
  <c r="E702" i="7"/>
  <c r="AN702" i="7"/>
  <c r="AJ702" i="7"/>
  <c r="AF702" i="7"/>
  <c r="AB702" i="7"/>
  <c r="X702" i="7"/>
  <c r="T702" i="7"/>
  <c r="P702" i="7"/>
  <c r="L702" i="7"/>
  <c r="H702" i="7"/>
  <c r="D702" i="7"/>
  <c r="AP702" i="7"/>
  <c r="AH702" i="7"/>
  <c r="Z702" i="7"/>
  <c r="R702" i="7"/>
  <c r="J702" i="7"/>
  <c r="B702" i="7"/>
  <c r="C699" i="7" s="1"/>
  <c r="AO702" i="7"/>
  <c r="AG702" i="7"/>
  <c r="Y702" i="7"/>
  <c r="Q702" i="7"/>
  <c r="I702" i="7"/>
  <c r="AM702" i="7"/>
  <c r="AI702" i="7"/>
  <c r="AE702" i="7"/>
  <c r="AA702" i="7"/>
  <c r="W702" i="7"/>
  <c r="S702" i="7"/>
  <c r="O702" i="7"/>
  <c r="K702" i="7"/>
  <c r="G702" i="7"/>
  <c r="AN701" i="7"/>
  <c r="AJ701" i="7"/>
  <c r="AF701" i="7"/>
  <c r="AB701" i="7"/>
  <c r="X701" i="7"/>
  <c r="T701" i="7"/>
  <c r="P701" i="7"/>
  <c r="L701" i="7"/>
  <c r="H701" i="7"/>
  <c r="D701" i="7"/>
  <c r="AM701" i="7"/>
  <c r="AI701" i="7"/>
  <c r="AE701" i="7"/>
  <c r="AA701" i="7"/>
  <c r="W701" i="7"/>
  <c r="S701" i="7"/>
  <c r="O701" i="7"/>
  <c r="K701" i="7"/>
  <c r="G701" i="7"/>
  <c r="AN700" i="7"/>
  <c r="AF700" i="7"/>
  <c r="X700" i="7"/>
  <c r="P700" i="7"/>
  <c r="H700" i="7"/>
  <c r="AM700" i="7"/>
  <c r="AE700" i="7"/>
  <c r="AA700" i="7"/>
  <c r="W700" i="7"/>
  <c r="S700" i="7"/>
  <c r="O700" i="7"/>
  <c r="K700" i="7"/>
  <c r="G700" i="7"/>
  <c r="C700" i="7"/>
  <c r="AO700" i="7"/>
  <c r="AK700" i="7"/>
  <c r="AG700" i="7"/>
  <c r="AC700" i="7"/>
  <c r="Y700" i="7"/>
  <c r="U700" i="7"/>
  <c r="Q700" i="7"/>
  <c r="M700" i="7"/>
  <c r="I700" i="7"/>
  <c r="E700" i="7"/>
  <c r="AJ700" i="7"/>
  <c r="AB700" i="7"/>
  <c r="T700" i="7"/>
  <c r="L700" i="7"/>
  <c r="D700" i="7"/>
  <c r="AI700" i="7"/>
  <c r="AP700" i="7"/>
  <c r="AL700" i="7"/>
  <c r="AH700" i="7"/>
  <c r="AD700" i="7"/>
  <c r="Z700" i="7"/>
  <c r="V700" i="7"/>
  <c r="R700" i="7"/>
  <c r="N700" i="7"/>
  <c r="J700" i="7"/>
  <c r="F700" i="7"/>
  <c r="K692" i="7" l="1"/>
  <c r="K691" i="7"/>
  <c r="K29" i="7"/>
  <c r="K694" i="7"/>
  <c r="K695" i="7" s="1"/>
  <c r="K690" i="7"/>
  <c r="K672" i="7" s="1"/>
  <c r="K685" i="7"/>
  <c r="K673" i="7"/>
  <c r="J203" i="7"/>
  <c r="J19" i="7" s="1"/>
  <c r="J199" i="7"/>
  <c r="J15" i="7" s="1"/>
  <c r="J218" i="7" s="1"/>
  <c r="K62" i="7"/>
  <c r="K208" i="7"/>
  <c r="K205" i="7"/>
  <c r="K190" i="7"/>
  <c r="K187" i="7"/>
  <c r="K207" i="7"/>
  <c r="K189" i="7"/>
  <c r="K188" i="7"/>
  <c r="K200" i="7" s="1"/>
  <c r="K178" i="7"/>
  <c r="K175" i="7"/>
  <c r="K211" i="7" s="1"/>
  <c r="K186" i="7"/>
  <c r="K198" i="7" s="1"/>
  <c r="K177" i="7"/>
  <c r="K213" i="7" s="1"/>
  <c r="K206" i="7"/>
  <c r="K176" i="7"/>
  <c r="K27" i="7"/>
  <c r="G221" i="7"/>
  <c r="G224" i="7"/>
  <c r="I224" i="7"/>
  <c r="I230" i="7" s="1"/>
  <c r="F227" i="7"/>
  <c r="H227" i="7"/>
  <c r="K61" i="7"/>
  <c r="J14" i="7"/>
  <c r="J217" i="7" s="1"/>
  <c r="J223" i="7" s="1"/>
  <c r="J229" i="7" s="1"/>
  <c r="J16" i="7"/>
  <c r="J219" i="7" s="1"/>
  <c r="J225" i="7" s="1"/>
  <c r="J231" i="7" s="1"/>
  <c r="I202" i="7"/>
  <c r="I17" i="7"/>
  <c r="I215" i="7"/>
  <c r="J201" i="7"/>
  <c r="J209" i="7"/>
  <c r="J214" i="7"/>
  <c r="J212" i="7"/>
  <c r="K165" i="7"/>
  <c r="K171" i="7"/>
  <c r="K167" i="7"/>
  <c r="K169" i="7"/>
  <c r="K57" i="7"/>
  <c r="L2" i="7"/>
  <c r="L63" i="7" s="1"/>
  <c r="K706" i="7"/>
  <c r="K712" i="7"/>
  <c r="L692" i="7" l="1"/>
  <c r="L691" i="7"/>
  <c r="L29" i="7"/>
  <c r="L694" i="7"/>
  <c r="L695" i="7" s="1"/>
  <c r="L690" i="7"/>
  <c r="L672" i="7" s="1"/>
  <c r="L685" i="7"/>
  <c r="L673" i="7"/>
  <c r="K203" i="7"/>
  <c r="K19" i="7" s="1"/>
  <c r="G227" i="7"/>
  <c r="G230" i="7"/>
  <c r="L206" i="7"/>
  <c r="L62" i="7"/>
  <c r="L208" i="7"/>
  <c r="L207" i="7"/>
  <c r="L189" i="7"/>
  <c r="L188" i="7"/>
  <c r="L200" i="7" s="1"/>
  <c r="L205" i="7"/>
  <c r="L190" i="7"/>
  <c r="L176" i="7"/>
  <c r="L187" i="7"/>
  <c r="L186" i="7"/>
  <c r="L198" i="7" s="1"/>
  <c r="L177" i="7"/>
  <c r="L213" i="7" s="1"/>
  <c r="L27" i="7"/>
  <c r="L175" i="7"/>
  <c r="L211" i="7" s="1"/>
  <c r="L178" i="7"/>
  <c r="J224" i="7"/>
  <c r="J230" i="7" s="1"/>
  <c r="I18" i="7"/>
  <c r="I220" i="7"/>
  <c r="L61" i="7"/>
  <c r="K14" i="7"/>
  <c r="K217" i="7" s="1"/>
  <c r="K223" i="7" s="1"/>
  <c r="K229" i="7" s="1"/>
  <c r="J215" i="7"/>
  <c r="J202" i="7"/>
  <c r="J17" i="7"/>
  <c r="K212" i="7"/>
  <c r="K16" i="7"/>
  <c r="K219" i="7" s="1"/>
  <c r="K225" i="7" s="1"/>
  <c r="K231" i="7" s="1"/>
  <c r="K209" i="7"/>
  <c r="K214" i="7"/>
  <c r="K199" i="7"/>
  <c r="K201" i="7"/>
  <c r="K17" i="7" s="1"/>
  <c r="K220" i="7" s="1"/>
  <c r="L167" i="7"/>
  <c r="L171" i="7"/>
  <c r="L165" i="7"/>
  <c r="L169" i="7"/>
  <c r="L57" i="7"/>
  <c r="M2" i="7"/>
  <c r="M63" i="7" s="1"/>
  <c r="L706" i="7"/>
  <c r="L712" i="7"/>
  <c r="M692" i="7" l="1"/>
  <c r="M691" i="7"/>
  <c r="M29" i="7"/>
  <c r="M694" i="7"/>
  <c r="M695" i="7" s="1"/>
  <c r="M690" i="7"/>
  <c r="M672" i="7" s="1"/>
  <c r="M685" i="7"/>
  <c r="M673" i="7"/>
  <c r="L203" i="7"/>
  <c r="L19" i="7" s="1"/>
  <c r="M207" i="7"/>
  <c r="M189" i="7"/>
  <c r="M206" i="7"/>
  <c r="M186" i="7"/>
  <c r="M198" i="7" s="1"/>
  <c r="M178" i="7"/>
  <c r="M208" i="7"/>
  <c r="M177" i="7"/>
  <c r="M213" i="7" s="1"/>
  <c r="M27" i="7"/>
  <c r="M62" i="7"/>
  <c r="M188" i="7"/>
  <c r="M200" i="7" s="1"/>
  <c r="M187" i="7"/>
  <c r="M175" i="7"/>
  <c r="M211" i="7" s="1"/>
  <c r="M205" i="7"/>
  <c r="M190" i="7"/>
  <c r="M176" i="7"/>
  <c r="I226" i="7"/>
  <c r="I232" i="7" s="1"/>
  <c r="I221" i="7"/>
  <c r="K215" i="7"/>
  <c r="K226" i="7"/>
  <c r="K232" i="7" s="1"/>
  <c r="J18" i="7"/>
  <c r="J220" i="7"/>
  <c r="M61" i="7"/>
  <c r="L16" i="7"/>
  <c r="L219" i="7" s="1"/>
  <c r="L225" i="7" s="1"/>
  <c r="L231" i="7" s="1"/>
  <c r="K202" i="7"/>
  <c r="K15" i="7"/>
  <c r="L14" i="7"/>
  <c r="L217" i="7" s="1"/>
  <c r="L209" i="7"/>
  <c r="L199" i="7"/>
  <c r="L201" i="7"/>
  <c r="L17" i="7" s="1"/>
  <c r="L220" i="7" s="1"/>
  <c r="L214" i="7"/>
  <c r="L212" i="7"/>
  <c r="M169" i="7"/>
  <c r="M167" i="7"/>
  <c r="M171" i="7"/>
  <c r="M165" i="7"/>
  <c r="M57" i="7"/>
  <c r="N2" i="7"/>
  <c r="N63" i="7" s="1"/>
  <c r="M706" i="7"/>
  <c r="M712" i="7"/>
  <c r="B99" i="7"/>
  <c r="N692" i="7" l="1"/>
  <c r="N691" i="7"/>
  <c r="N29" i="7"/>
  <c r="N694" i="7"/>
  <c r="N695" i="7" s="1"/>
  <c r="N690" i="7"/>
  <c r="N672" i="7" s="1"/>
  <c r="N685" i="7"/>
  <c r="N673" i="7"/>
  <c r="M203" i="7"/>
  <c r="M19" i="7" s="1"/>
  <c r="N62" i="7"/>
  <c r="N208" i="7"/>
  <c r="N190" i="7"/>
  <c r="N206" i="7"/>
  <c r="N186" i="7"/>
  <c r="N198" i="7" s="1"/>
  <c r="N205" i="7"/>
  <c r="N187" i="7"/>
  <c r="N207" i="7"/>
  <c r="N189" i="7"/>
  <c r="N178" i="7"/>
  <c r="N188" i="7"/>
  <c r="N200" i="7" s="1"/>
  <c r="N175" i="7"/>
  <c r="N211" i="7" s="1"/>
  <c r="N176" i="7"/>
  <c r="N177" i="7"/>
  <c r="N213" i="7" s="1"/>
  <c r="N27" i="7"/>
  <c r="M14" i="7"/>
  <c r="M217" i="7" s="1"/>
  <c r="M223" i="7" s="1"/>
  <c r="M229" i="7" s="1"/>
  <c r="I227" i="7"/>
  <c r="K18" i="7"/>
  <c r="K218" i="7"/>
  <c r="J221" i="7"/>
  <c r="J226" i="7"/>
  <c r="L226" i="7"/>
  <c r="L232" i="7" s="1"/>
  <c r="L223" i="7"/>
  <c r="L229" i="7" s="1"/>
  <c r="N61" i="7"/>
  <c r="M214" i="7"/>
  <c r="M201" i="7"/>
  <c r="M17" i="7" s="1"/>
  <c r="M220" i="7" s="1"/>
  <c r="L215" i="7"/>
  <c r="M16" i="7"/>
  <c r="M219" i="7" s="1"/>
  <c r="M225" i="7" s="1"/>
  <c r="M231" i="7" s="1"/>
  <c r="L202" i="7"/>
  <c r="L15" i="7"/>
  <c r="M209" i="7"/>
  <c r="M199" i="7"/>
  <c r="M212" i="7"/>
  <c r="N171" i="7"/>
  <c r="N169" i="7"/>
  <c r="N167" i="7"/>
  <c r="N165" i="7"/>
  <c r="N57" i="7"/>
  <c r="O2" i="7"/>
  <c r="O63" i="7" s="1"/>
  <c r="N712" i="7"/>
  <c r="N706" i="7"/>
  <c r="O692" i="7" l="1"/>
  <c r="O691" i="7"/>
  <c r="O29" i="7"/>
  <c r="O694" i="7"/>
  <c r="O695" i="7" s="1"/>
  <c r="O690" i="7"/>
  <c r="O672" i="7" s="1"/>
  <c r="O685" i="7"/>
  <c r="O673" i="7"/>
  <c r="N203" i="7"/>
  <c r="N19" i="7" s="1"/>
  <c r="J227" i="7"/>
  <c r="J232" i="7"/>
  <c r="O62" i="7"/>
  <c r="O208" i="7"/>
  <c r="O205" i="7"/>
  <c r="O187" i="7"/>
  <c r="O190" i="7"/>
  <c r="O188" i="7"/>
  <c r="O200" i="7" s="1"/>
  <c r="O206" i="7"/>
  <c r="O186" i="7"/>
  <c r="O198" i="7" s="1"/>
  <c r="O175" i="7"/>
  <c r="O211" i="7" s="1"/>
  <c r="O207" i="7"/>
  <c r="O189" i="7"/>
  <c r="O178" i="7"/>
  <c r="O176" i="7"/>
  <c r="O177" i="7"/>
  <c r="O213" i="7" s="1"/>
  <c r="O27" i="7"/>
  <c r="K221" i="7"/>
  <c r="K224" i="7"/>
  <c r="K230" i="7" s="1"/>
  <c r="M226" i="7"/>
  <c r="M232" i="7" s="1"/>
  <c r="L18" i="7"/>
  <c r="L218" i="7"/>
  <c r="O61" i="7"/>
  <c r="M215" i="7"/>
  <c r="N214" i="7"/>
  <c r="N14" i="7"/>
  <c r="N217" i="7" s="1"/>
  <c r="M202" i="7"/>
  <c r="M15" i="7"/>
  <c r="N16" i="7"/>
  <c r="N219" i="7" s="1"/>
  <c r="N225" i="7" s="1"/>
  <c r="N231" i="7" s="1"/>
  <c r="N209" i="7"/>
  <c r="N201" i="7"/>
  <c r="N17" i="7" s="1"/>
  <c r="N220" i="7" s="1"/>
  <c r="N199" i="7"/>
  <c r="N212" i="7"/>
  <c r="O165" i="7"/>
  <c r="O167" i="7"/>
  <c r="O171" i="7"/>
  <c r="O169" i="7"/>
  <c r="O57" i="7"/>
  <c r="P2" i="7"/>
  <c r="P63" i="7" s="1"/>
  <c r="O706" i="7"/>
  <c r="O712" i="7"/>
  <c r="P692" i="7" l="1"/>
  <c r="P691" i="7"/>
  <c r="P29" i="7"/>
  <c r="P694" i="7"/>
  <c r="P695" i="7" s="1"/>
  <c r="P690" i="7"/>
  <c r="P672" i="7" s="1"/>
  <c r="P685" i="7"/>
  <c r="P673" i="7"/>
  <c r="O203" i="7"/>
  <c r="O19" i="7" s="1"/>
  <c r="O14" i="7"/>
  <c r="O217" i="7" s="1"/>
  <c r="O223" i="7" s="1"/>
  <c r="O229" i="7" s="1"/>
  <c r="P206" i="7"/>
  <c r="P205" i="7"/>
  <c r="P190" i="7"/>
  <c r="P188" i="7"/>
  <c r="P200" i="7" s="1"/>
  <c r="P207" i="7"/>
  <c r="P189" i="7"/>
  <c r="P177" i="7"/>
  <c r="P213" i="7" s="1"/>
  <c r="P187" i="7"/>
  <c r="P178" i="7"/>
  <c r="P176" i="7"/>
  <c r="P62" i="7"/>
  <c r="P27" i="7"/>
  <c r="P175" i="7"/>
  <c r="P211" i="7" s="1"/>
  <c r="P208" i="7"/>
  <c r="P186" i="7"/>
  <c r="P198" i="7" s="1"/>
  <c r="K227" i="7"/>
  <c r="M18" i="7"/>
  <c r="M218" i="7"/>
  <c r="L221" i="7"/>
  <c r="L224" i="7"/>
  <c r="N226" i="7"/>
  <c r="N232" i="7" s="1"/>
  <c r="N223" i="7"/>
  <c r="N229" i="7" s="1"/>
  <c r="P61" i="7"/>
  <c r="O16" i="7"/>
  <c r="O219" i="7" s="1"/>
  <c r="O225" i="7" s="1"/>
  <c r="O231" i="7" s="1"/>
  <c r="N215" i="7"/>
  <c r="N202" i="7"/>
  <c r="N15" i="7"/>
  <c r="O199" i="7"/>
  <c r="O15" i="7" s="1"/>
  <c r="O218" i="7" s="1"/>
  <c r="O209" i="7"/>
  <c r="O201" i="7"/>
  <c r="O214" i="7"/>
  <c r="O212" i="7"/>
  <c r="P167" i="7"/>
  <c r="P171" i="7"/>
  <c r="P165" i="7"/>
  <c r="P169" i="7"/>
  <c r="P57" i="7"/>
  <c r="Q2" i="7"/>
  <c r="Q63" i="7" s="1"/>
  <c r="P712" i="7"/>
  <c r="P706" i="7"/>
  <c r="Q692" i="7" l="1"/>
  <c r="Q691" i="7"/>
  <c r="Q29" i="7"/>
  <c r="Q685" i="7"/>
  <c r="Q694" i="7"/>
  <c r="Q695" i="7" s="1"/>
  <c r="Q690" i="7"/>
  <c r="Q672" i="7" s="1"/>
  <c r="Q673" i="7"/>
  <c r="P203" i="7"/>
  <c r="P19" i="7" s="1"/>
  <c r="L227" i="7"/>
  <c r="L230" i="7"/>
  <c r="Q207" i="7"/>
  <c r="Q189" i="7"/>
  <c r="Q62" i="7"/>
  <c r="Q208" i="7"/>
  <c r="Q186" i="7"/>
  <c r="Q198" i="7" s="1"/>
  <c r="Q178" i="7"/>
  <c r="Q188" i="7"/>
  <c r="Q200" i="7" s="1"/>
  <c r="Q27" i="7"/>
  <c r="Q205" i="7"/>
  <c r="Q190" i="7"/>
  <c r="Q203" i="7" s="1"/>
  <c r="Q19" i="7" s="1"/>
  <c r="Q175" i="7"/>
  <c r="Q211" i="7" s="1"/>
  <c r="Q177" i="7"/>
  <c r="Q213" i="7" s="1"/>
  <c r="Q206" i="7"/>
  <c r="Q187" i="7"/>
  <c r="Q176" i="7"/>
  <c r="O224" i="7"/>
  <c r="O230" i="7" s="1"/>
  <c r="N18" i="7"/>
  <c r="N218" i="7"/>
  <c r="M221" i="7"/>
  <c r="M224" i="7"/>
  <c r="Q61" i="7"/>
  <c r="P201" i="7"/>
  <c r="P17" i="7" s="1"/>
  <c r="P220" i="7" s="1"/>
  <c r="P14" i="7"/>
  <c r="P217" i="7" s="1"/>
  <c r="P16" i="7"/>
  <c r="P219" i="7" s="1"/>
  <c r="P225" i="7" s="1"/>
  <c r="P231" i="7" s="1"/>
  <c r="O202" i="7"/>
  <c r="O17" i="7"/>
  <c r="O215" i="7"/>
  <c r="P209" i="7"/>
  <c r="P212" i="7"/>
  <c r="P199" i="7"/>
  <c r="P214" i="7"/>
  <c r="Q169" i="7"/>
  <c r="Q171" i="7"/>
  <c r="Q165" i="7"/>
  <c r="Q167" i="7"/>
  <c r="Q57" i="7"/>
  <c r="R2" i="7"/>
  <c r="R63" i="7" s="1"/>
  <c r="Q712" i="7"/>
  <c r="Q706" i="7"/>
  <c r="D150" i="1"/>
  <c r="R692" i="7" l="1"/>
  <c r="R691" i="7"/>
  <c r="R29" i="7"/>
  <c r="R694" i="7"/>
  <c r="R695" i="7" s="1"/>
  <c r="R690" i="7"/>
  <c r="R672" i="7" s="1"/>
  <c r="R685" i="7"/>
  <c r="R673" i="7"/>
  <c r="M227" i="7"/>
  <c r="M230" i="7"/>
  <c r="Q201" i="7"/>
  <c r="Q17" i="7" s="1"/>
  <c r="Q220" i="7" s="1"/>
  <c r="R62" i="7"/>
  <c r="R208" i="7"/>
  <c r="R190" i="7"/>
  <c r="R207" i="7"/>
  <c r="R189" i="7"/>
  <c r="R186" i="7"/>
  <c r="R198" i="7" s="1"/>
  <c r="R206" i="7"/>
  <c r="R187" i="7"/>
  <c r="R177" i="7"/>
  <c r="R213" i="7" s="1"/>
  <c r="R176" i="7"/>
  <c r="R205" i="7"/>
  <c r="R175" i="7"/>
  <c r="R211" i="7" s="1"/>
  <c r="R188" i="7"/>
  <c r="R200" i="7" s="1"/>
  <c r="R178" i="7"/>
  <c r="R27" i="7"/>
  <c r="P226" i="7"/>
  <c r="P232" i="7" s="1"/>
  <c r="N224" i="7"/>
  <c r="N221" i="7"/>
  <c r="P223" i="7"/>
  <c r="P229" i="7" s="1"/>
  <c r="O18" i="7"/>
  <c r="O220" i="7"/>
  <c r="R61" i="7"/>
  <c r="Q16" i="7"/>
  <c r="Q219" i="7" s="1"/>
  <c r="Q225" i="7" s="1"/>
  <c r="Q231" i="7" s="1"/>
  <c r="P202" i="7"/>
  <c r="P15" i="7"/>
  <c r="Q14" i="7"/>
  <c r="Q217" i="7" s="1"/>
  <c r="P215" i="7"/>
  <c r="Q209" i="7"/>
  <c r="Q212" i="7"/>
  <c r="Q199" i="7"/>
  <c r="R171" i="7"/>
  <c r="R169" i="7"/>
  <c r="R165" i="7"/>
  <c r="R167" i="7"/>
  <c r="R57" i="7"/>
  <c r="S2" i="7"/>
  <c r="S63" i="7" s="1"/>
  <c r="R712" i="7"/>
  <c r="R706" i="7"/>
  <c r="E150" i="1"/>
  <c r="S692" i="7" l="1"/>
  <c r="S691" i="7"/>
  <c r="S29" i="7"/>
  <c r="S694" i="7"/>
  <c r="S695" i="7" s="1"/>
  <c r="S690" i="7"/>
  <c r="S672" i="7" s="1"/>
  <c r="S685" i="7"/>
  <c r="S673" i="7"/>
  <c r="R203" i="7"/>
  <c r="R19" i="7" s="1"/>
  <c r="Q214" i="7"/>
  <c r="Q226" i="7" s="1"/>
  <c r="Q232" i="7" s="1"/>
  <c r="N227" i="7"/>
  <c r="N230" i="7"/>
  <c r="S62" i="7"/>
  <c r="S208" i="7"/>
  <c r="S205" i="7"/>
  <c r="S206" i="7"/>
  <c r="S187" i="7"/>
  <c r="S188" i="7"/>
  <c r="S200" i="7" s="1"/>
  <c r="S207" i="7"/>
  <c r="S189" i="7"/>
  <c r="S175" i="7"/>
  <c r="S211" i="7" s="1"/>
  <c r="S186" i="7"/>
  <c r="S198" i="7" s="1"/>
  <c r="S190" i="7"/>
  <c r="S176" i="7"/>
  <c r="S178" i="7"/>
  <c r="S177" i="7"/>
  <c r="S213" i="7" s="1"/>
  <c r="S27" i="7"/>
  <c r="P18" i="7"/>
  <c r="P218" i="7"/>
  <c r="O226" i="7"/>
  <c r="O232" i="7" s="1"/>
  <c r="O221" i="7"/>
  <c r="Q223" i="7"/>
  <c r="Q229" i="7" s="1"/>
  <c r="S61" i="7"/>
  <c r="Q202" i="7"/>
  <c r="Q15" i="7"/>
  <c r="R16" i="7"/>
  <c r="R219" i="7" s="1"/>
  <c r="R225" i="7" s="1"/>
  <c r="R231" i="7" s="1"/>
  <c r="R199" i="7"/>
  <c r="R15" i="7" s="1"/>
  <c r="R218" i="7" s="1"/>
  <c r="R14" i="7"/>
  <c r="R217" i="7" s="1"/>
  <c r="R209" i="7"/>
  <c r="R212" i="7"/>
  <c r="R214" i="7"/>
  <c r="R201" i="7"/>
  <c r="S165" i="7"/>
  <c r="S169" i="7"/>
  <c r="S167" i="7"/>
  <c r="S171" i="7"/>
  <c r="S57" i="7"/>
  <c r="F150" i="1"/>
  <c r="G150" i="1" s="1"/>
  <c r="T2" i="7"/>
  <c r="T63" i="7" s="1"/>
  <c r="S706" i="7"/>
  <c r="S712" i="7"/>
  <c r="B85" i="7"/>
  <c r="T692" i="7" l="1"/>
  <c r="T691" i="7"/>
  <c r="Q215" i="7"/>
  <c r="T29" i="7"/>
  <c r="T694" i="7"/>
  <c r="T695" i="7" s="1"/>
  <c r="T690" i="7"/>
  <c r="T672" i="7" s="1"/>
  <c r="T685" i="7"/>
  <c r="T673" i="7"/>
  <c r="S203" i="7"/>
  <c r="S19" i="7" s="1"/>
  <c r="T206" i="7"/>
  <c r="T62" i="7"/>
  <c r="T208" i="7"/>
  <c r="T188" i="7"/>
  <c r="T200" i="7" s="1"/>
  <c r="T205" i="7"/>
  <c r="T190" i="7"/>
  <c r="T177" i="7"/>
  <c r="T213" i="7" s="1"/>
  <c r="T176" i="7"/>
  <c r="T187" i="7"/>
  <c r="T186" i="7"/>
  <c r="T198" i="7" s="1"/>
  <c r="T178" i="7"/>
  <c r="T27" i="7"/>
  <c r="T189" i="7"/>
  <c r="T207" i="7"/>
  <c r="T175" i="7"/>
  <c r="T211" i="7" s="1"/>
  <c r="Q18" i="7"/>
  <c r="Q218" i="7"/>
  <c r="P224" i="7"/>
  <c r="P230" i="7" s="1"/>
  <c r="P221" i="7"/>
  <c r="R224" i="7"/>
  <c r="R230" i="7" s="1"/>
  <c r="O227" i="7"/>
  <c r="R223" i="7"/>
  <c r="R229" i="7" s="1"/>
  <c r="T61" i="7"/>
  <c r="S16" i="7"/>
  <c r="S219" i="7" s="1"/>
  <c r="S225" i="7" s="1"/>
  <c r="S231" i="7" s="1"/>
  <c r="S199" i="7"/>
  <c r="S15" i="7" s="1"/>
  <c r="S218" i="7" s="1"/>
  <c r="R202" i="7"/>
  <c r="R17" i="7"/>
  <c r="S14" i="7"/>
  <c r="S217" i="7" s="1"/>
  <c r="R215" i="7"/>
  <c r="S209" i="7"/>
  <c r="S212" i="7"/>
  <c r="S214" i="7"/>
  <c r="S201" i="7"/>
  <c r="T167" i="7"/>
  <c r="T171" i="7"/>
  <c r="T165" i="7"/>
  <c r="T169" i="7"/>
  <c r="T57" i="7"/>
  <c r="U2" i="7"/>
  <c r="U63" i="7" s="1"/>
  <c r="T706" i="7"/>
  <c r="T712" i="7"/>
  <c r="H150" i="1"/>
  <c r="B84" i="7"/>
  <c r="U692" i="7" l="1"/>
  <c r="U691" i="7"/>
  <c r="U29" i="7"/>
  <c r="U690" i="7"/>
  <c r="U672" i="7" s="1"/>
  <c r="U685" i="7"/>
  <c r="U673" i="7"/>
  <c r="U694" i="7"/>
  <c r="U695" i="7" s="1"/>
  <c r="T203" i="7"/>
  <c r="T19" i="7" s="1"/>
  <c r="U207" i="7"/>
  <c r="U189" i="7"/>
  <c r="U205" i="7"/>
  <c r="U190" i="7"/>
  <c r="U186" i="7"/>
  <c r="U198" i="7" s="1"/>
  <c r="U178" i="7"/>
  <c r="U62" i="7"/>
  <c r="U27" i="7"/>
  <c r="U208" i="7"/>
  <c r="U206" i="7"/>
  <c r="U188" i="7"/>
  <c r="U200" i="7" s="1"/>
  <c r="U177" i="7"/>
  <c r="U213" i="7" s="1"/>
  <c r="U187" i="7"/>
  <c r="U175" i="7"/>
  <c r="U211" i="7" s="1"/>
  <c r="U176" i="7"/>
  <c r="P227" i="7"/>
  <c r="Q221" i="7"/>
  <c r="Q224" i="7"/>
  <c r="S224" i="7"/>
  <c r="S230" i="7" s="1"/>
  <c r="R18" i="7"/>
  <c r="R220" i="7"/>
  <c r="S223" i="7"/>
  <c r="S229" i="7" s="1"/>
  <c r="U61" i="7"/>
  <c r="T16" i="7"/>
  <c r="T219" i="7" s="1"/>
  <c r="T225" i="7" s="1"/>
  <c r="T231" i="7" s="1"/>
  <c r="T209" i="7"/>
  <c r="S215" i="7"/>
  <c r="S202" i="7"/>
  <c r="S17" i="7"/>
  <c r="T14" i="7"/>
  <c r="T217" i="7" s="1"/>
  <c r="T199" i="7"/>
  <c r="T212" i="7"/>
  <c r="T214" i="7"/>
  <c r="T201" i="7"/>
  <c r="T17" i="7" s="1"/>
  <c r="T220" i="7" s="1"/>
  <c r="U169" i="7"/>
  <c r="U167" i="7"/>
  <c r="U171" i="7"/>
  <c r="U165" i="7"/>
  <c r="U57" i="7"/>
  <c r="V2" i="7"/>
  <c r="U712" i="7"/>
  <c r="U706" i="7"/>
  <c r="I150" i="1"/>
  <c r="V691" i="7" l="1"/>
  <c r="V63" i="7"/>
  <c r="V692" i="7"/>
  <c r="V29" i="7"/>
  <c r="V694" i="7"/>
  <c r="V695" i="7" s="1"/>
  <c r="V690" i="7"/>
  <c r="V672" i="7" s="1"/>
  <c r="V685" i="7"/>
  <c r="V673" i="7"/>
  <c r="U203" i="7"/>
  <c r="U19" i="7" s="1"/>
  <c r="Q227" i="7"/>
  <c r="Q230" i="7"/>
  <c r="V62" i="7"/>
  <c r="V208" i="7"/>
  <c r="V190" i="7"/>
  <c r="V186" i="7"/>
  <c r="V198" i="7" s="1"/>
  <c r="V207" i="7"/>
  <c r="V189" i="7"/>
  <c r="V187" i="7"/>
  <c r="V205" i="7"/>
  <c r="V178" i="7"/>
  <c r="V206" i="7"/>
  <c r="V188" i="7"/>
  <c r="V200" i="7" s="1"/>
  <c r="V177" i="7"/>
  <c r="V213" i="7" s="1"/>
  <c r="V175" i="7"/>
  <c r="V211" i="7" s="1"/>
  <c r="V176" i="7"/>
  <c r="V27" i="7"/>
  <c r="S18" i="7"/>
  <c r="S220" i="7"/>
  <c r="T226" i="7"/>
  <c r="T232" i="7" s="1"/>
  <c r="T223" i="7"/>
  <c r="T229" i="7" s="1"/>
  <c r="R221" i="7"/>
  <c r="R226" i="7"/>
  <c r="R232" i="7" s="1"/>
  <c r="V61" i="7"/>
  <c r="U16" i="7"/>
  <c r="U219" i="7" s="1"/>
  <c r="U225" i="7" s="1"/>
  <c r="U231" i="7" s="1"/>
  <c r="U14" i="7"/>
  <c r="U217" i="7" s="1"/>
  <c r="T202" i="7"/>
  <c r="T15" i="7"/>
  <c r="T215" i="7"/>
  <c r="U214" i="7"/>
  <c r="U201" i="7"/>
  <c r="U17" i="7" s="1"/>
  <c r="U220" i="7" s="1"/>
  <c r="U209" i="7"/>
  <c r="U199" i="7"/>
  <c r="U212" i="7"/>
  <c r="V171" i="7"/>
  <c r="V165" i="7"/>
  <c r="V167" i="7"/>
  <c r="V169" i="7"/>
  <c r="V57" i="7"/>
  <c r="W2" i="7"/>
  <c r="W63" i="7" s="1"/>
  <c r="V712" i="7"/>
  <c r="V706" i="7"/>
  <c r="J150" i="1"/>
  <c r="M467" i="7"/>
  <c r="B494" i="7"/>
  <c r="B493" i="7"/>
  <c r="B491" i="7"/>
  <c r="B355" i="7"/>
  <c r="B488" i="7"/>
  <c r="B487" i="7"/>
  <c r="B486" i="7"/>
  <c r="B485" i="7"/>
  <c r="B352" i="7"/>
  <c r="B351" i="7"/>
  <c r="B350" i="7"/>
  <c r="B358" i="7"/>
  <c r="B357" i="7"/>
  <c r="W692" i="7" l="1"/>
  <c r="W691" i="7"/>
  <c r="W29" i="7"/>
  <c r="W694" i="7"/>
  <c r="W695" i="7" s="1"/>
  <c r="W690" i="7"/>
  <c r="W672" i="7" s="1"/>
  <c r="W685" i="7"/>
  <c r="W673" i="7"/>
  <c r="V203" i="7"/>
  <c r="V19" i="7" s="1"/>
  <c r="W62" i="7"/>
  <c r="W208" i="7"/>
  <c r="W205" i="7"/>
  <c r="W207" i="7"/>
  <c r="W189" i="7"/>
  <c r="W187" i="7"/>
  <c r="W206" i="7"/>
  <c r="W188" i="7"/>
  <c r="W200" i="7" s="1"/>
  <c r="W190" i="7"/>
  <c r="W186" i="7"/>
  <c r="W198" i="7" s="1"/>
  <c r="W177" i="7"/>
  <c r="W213" i="7" s="1"/>
  <c r="W175" i="7"/>
  <c r="W211" i="7" s="1"/>
  <c r="W176" i="7"/>
  <c r="W178" i="7"/>
  <c r="W27" i="7"/>
  <c r="U226" i="7"/>
  <c r="U232" i="7" s="1"/>
  <c r="S221" i="7"/>
  <c r="S226" i="7"/>
  <c r="R227" i="7"/>
  <c r="U223" i="7"/>
  <c r="U229" i="7" s="1"/>
  <c r="V14" i="7"/>
  <c r="V217" i="7" s="1"/>
  <c r="V223" i="7" s="1"/>
  <c r="V229" i="7" s="1"/>
  <c r="T18" i="7"/>
  <c r="T218" i="7"/>
  <c r="W61" i="7"/>
  <c r="U215" i="7"/>
  <c r="V16" i="7"/>
  <c r="V219" i="7" s="1"/>
  <c r="V225" i="7" s="1"/>
  <c r="V231" i="7" s="1"/>
  <c r="U202" i="7"/>
  <c r="U15" i="7"/>
  <c r="V212" i="7"/>
  <c r="V214" i="7"/>
  <c r="V209" i="7"/>
  <c r="V201" i="7"/>
  <c r="V17" i="7" s="1"/>
  <c r="V220" i="7" s="1"/>
  <c r="V199" i="7"/>
  <c r="W165" i="7"/>
  <c r="W171" i="7"/>
  <c r="W169" i="7"/>
  <c r="W167" i="7"/>
  <c r="W57" i="7"/>
  <c r="X2" i="7"/>
  <c r="X63" i="7" s="1"/>
  <c r="W706" i="7"/>
  <c r="W712" i="7"/>
  <c r="K150" i="1"/>
  <c r="X692" i="7" l="1"/>
  <c r="X691" i="7"/>
  <c r="W16" i="7"/>
  <c r="W219" i="7" s="1"/>
  <c r="W225" i="7" s="1"/>
  <c r="W231" i="7" s="1"/>
  <c r="X29" i="7"/>
  <c r="X694" i="7"/>
  <c r="X695" i="7" s="1"/>
  <c r="X690" i="7"/>
  <c r="X672" i="7" s="1"/>
  <c r="X685" i="7"/>
  <c r="X673" i="7"/>
  <c r="W203" i="7"/>
  <c r="W19" i="7" s="1"/>
  <c r="S227" i="7"/>
  <c r="S232" i="7"/>
  <c r="W14" i="7"/>
  <c r="W217" i="7" s="1"/>
  <c r="W223" i="7" s="1"/>
  <c r="W229" i="7" s="1"/>
  <c r="X206" i="7"/>
  <c r="X188" i="7"/>
  <c r="X200" i="7" s="1"/>
  <c r="X177" i="7"/>
  <c r="X213" i="7" s="1"/>
  <c r="X187" i="7"/>
  <c r="X176" i="7"/>
  <c r="X207" i="7"/>
  <c r="X189" i="7"/>
  <c r="X178" i="7"/>
  <c r="X208" i="7"/>
  <c r="X27" i="7"/>
  <c r="X62" i="7"/>
  <c r="X205" i="7"/>
  <c r="X190" i="7"/>
  <c r="X186" i="7"/>
  <c r="X198" i="7" s="1"/>
  <c r="X175" i="7"/>
  <c r="X211" i="7" s="1"/>
  <c r="V226" i="7"/>
  <c r="V232" i="7" s="1"/>
  <c r="T221" i="7"/>
  <c r="T224" i="7"/>
  <c r="T230" i="7" s="1"/>
  <c r="U18" i="7"/>
  <c r="U218" i="7"/>
  <c r="X61" i="7"/>
  <c r="V215" i="7"/>
  <c r="V202" i="7"/>
  <c r="V15" i="7"/>
  <c r="W212" i="7"/>
  <c r="W209" i="7"/>
  <c r="W201" i="7"/>
  <c r="W17" i="7" s="1"/>
  <c r="W220" i="7" s="1"/>
  <c r="W199" i="7"/>
  <c r="W214" i="7"/>
  <c r="X167" i="7"/>
  <c r="X169" i="7"/>
  <c r="X171" i="7"/>
  <c r="X165" i="7"/>
  <c r="X57" i="7"/>
  <c r="Y2" i="7"/>
  <c r="Y63" i="7" s="1"/>
  <c r="X712" i="7"/>
  <c r="X706" i="7"/>
  <c r="L150" i="1"/>
  <c r="B720" i="7"/>
  <c r="B100" i="7"/>
  <c r="Y692" i="7" l="1"/>
  <c r="Y691" i="7"/>
  <c r="Y29" i="7"/>
  <c r="Y694" i="7"/>
  <c r="Y695" i="7" s="1"/>
  <c r="Y673" i="7"/>
  <c r="Y690" i="7"/>
  <c r="Y672" i="7" s="1"/>
  <c r="Y685" i="7"/>
  <c r="X203" i="7"/>
  <c r="X19" i="7" s="1"/>
  <c r="Y207" i="7"/>
  <c r="Y189" i="7"/>
  <c r="Y206" i="7"/>
  <c r="Y188" i="7"/>
  <c r="Y200" i="7" s="1"/>
  <c r="Y62" i="7"/>
  <c r="Y208" i="7"/>
  <c r="Y205" i="7"/>
  <c r="Y190" i="7"/>
  <c r="Y203" i="7" s="1"/>
  <c r="Y19" i="7" s="1"/>
  <c r="Y186" i="7"/>
  <c r="Y198" i="7" s="1"/>
  <c r="Y178" i="7"/>
  <c r="Y27" i="7"/>
  <c r="Y175" i="7"/>
  <c r="Y211" i="7" s="1"/>
  <c r="Y176" i="7"/>
  <c r="Y187" i="7"/>
  <c r="Y177" i="7"/>
  <c r="Y213" i="7" s="1"/>
  <c r="W226" i="7"/>
  <c r="W232" i="7" s="1"/>
  <c r="V18" i="7"/>
  <c r="V218" i="7"/>
  <c r="T227" i="7"/>
  <c r="U224" i="7"/>
  <c r="U221" i="7"/>
  <c r="Y61" i="7"/>
  <c r="X16" i="7"/>
  <c r="X219" i="7" s="1"/>
  <c r="X225" i="7" s="1"/>
  <c r="X231" i="7" s="1"/>
  <c r="X201" i="7"/>
  <c r="X17" i="7" s="1"/>
  <c r="X220" i="7" s="1"/>
  <c r="W215" i="7"/>
  <c r="X14" i="7"/>
  <c r="X217" i="7" s="1"/>
  <c r="X223" i="7" s="1"/>
  <c r="X229" i="7" s="1"/>
  <c r="W202" i="7"/>
  <c r="W15" i="7"/>
  <c r="X209" i="7"/>
  <c r="X214" i="7"/>
  <c r="X212" i="7"/>
  <c r="X199" i="7"/>
  <c r="Y169" i="7"/>
  <c r="Y167" i="7"/>
  <c r="Y165" i="7"/>
  <c r="Y171" i="7"/>
  <c r="Y57" i="7"/>
  <c r="Z2" i="7"/>
  <c r="Z63" i="7" s="1"/>
  <c r="Y712" i="7"/>
  <c r="Y706" i="7"/>
  <c r="M150" i="1"/>
  <c r="B86" i="7"/>
  <c r="B83" i="7"/>
  <c r="Z692" i="7" l="1"/>
  <c r="Z691" i="7"/>
  <c r="Z29" i="7"/>
  <c r="Z694" i="7"/>
  <c r="Z695" i="7" s="1"/>
  <c r="Z690" i="7"/>
  <c r="Z672" i="7" s="1"/>
  <c r="Z685" i="7"/>
  <c r="Z673" i="7"/>
  <c r="U227" i="7"/>
  <c r="U230" i="7"/>
  <c r="Y16" i="7"/>
  <c r="Y219" i="7" s="1"/>
  <c r="Y225" i="7" s="1"/>
  <c r="Y231" i="7" s="1"/>
  <c r="X226" i="7"/>
  <c r="X232" i="7" s="1"/>
  <c r="Z62" i="7"/>
  <c r="Z208" i="7"/>
  <c r="Z190" i="7"/>
  <c r="Z205" i="7"/>
  <c r="Z186" i="7"/>
  <c r="Z198" i="7" s="1"/>
  <c r="Z187" i="7"/>
  <c r="Z206" i="7"/>
  <c r="Z188" i="7"/>
  <c r="Z200" i="7" s="1"/>
  <c r="Z176" i="7"/>
  <c r="Z207" i="7"/>
  <c r="Z189" i="7"/>
  <c r="Z178" i="7"/>
  <c r="Z175" i="7"/>
  <c r="Z211" i="7" s="1"/>
  <c r="Z177" i="7"/>
  <c r="Z213" i="7" s="1"/>
  <c r="Z27" i="7"/>
  <c r="V224" i="7"/>
  <c r="V221" i="7"/>
  <c r="W18" i="7"/>
  <c r="W218" i="7"/>
  <c r="Z61" i="7"/>
  <c r="Y201" i="7"/>
  <c r="Y17" i="7" s="1"/>
  <c r="Y220" i="7" s="1"/>
  <c r="Y14" i="7"/>
  <c r="Y217" i="7" s="1"/>
  <c r="Y223" i="7" s="1"/>
  <c r="Y229" i="7" s="1"/>
  <c r="X202" i="7"/>
  <c r="X15" i="7"/>
  <c r="X215" i="7"/>
  <c r="Y209" i="7"/>
  <c r="Y199" i="7"/>
  <c r="Y212" i="7"/>
  <c r="Y214" i="7"/>
  <c r="Z171" i="7"/>
  <c r="Z167" i="7"/>
  <c r="Z165" i="7"/>
  <c r="Z169" i="7"/>
  <c r="Z57" i="7"/>
  <c r="AA2" i="7"/>
  <c r="AA63" i="7" s="1"/>
  <c r="Z712" i="7"/>
  <c r="Z706" i="7"/>
  <c r="N150" i="1"/>
  <c r="G87" i="1"/>
  <c r="G86" i="1"/>
  <c r="G85" i="1"/>
  <c r="G84" i="1"/>
  <c r="G83" i="1"/>
  <c r="AA692" i="7" l="1"/>
  <c r="AA691" i="7"/>
  <c r="AA29" i="7"/>
  <c r="AA694" i="7"/>
  <c r="AA695" i="7" s="1"/>
  <c r="AA690" i="7"/>
  <c r="AA672" i="7" s="1"/>
  <c r="AA685" i="7"/>
  <c r="AA673" i="7"/>
  <c r="Z203" i="7"/>
  <c r="Z19" i="7" s="1"/>
  <c r="V227" i="7"/>
  <c r="V230" i="7"/>
  <c r="Y226" i="7"/>
  <c r="Y232" i="7" s="1"/>
  <c r="AA62" i="7"/>
  <c r="AA208" i="7"/>
  <c r="AA205" i="7"/>
  <c r="AA190" i="7"/>
  <c r="AA187" i="7"/>
  <c r="AA207" i="7"/>
  <c r="AA189" i="7"/>
  <c r="AA178" i="7"/>
  <c r="AA175" i="7"/>
  <c r="AA211" i="7" s="1"/>
  <c r="AA186" i="7"/>
  <c r="AA198" i="7" s="1"/>
  <c r="AA177" i="7"/>
  <c r="AA213" i="7" s="1"/>
  <c r="AA176" i="7"/>
  <c r="AA188" i="7"/>
  <c r="AA200" i="7" s="1"/>
  <c r="AA27" i="7"/>
  <c r="AA206" i="7"/>
  <c r="X18" i="7"/>
  <c r="X218" i="7"/>
  <c r="W221" i="7"/>
  <c r="W224" i="7"/>
  <c r="Z199" i="7"/>
  <c r="Z15" i="7" s="1"/>
  <c r="Z218" i="7" s="1"/>
  <c r="AA61" i="7"/>
  <c r="Z14" i="7"/>
  <c r="Z217" i="7" s="1"/>
  <c r="Y202" i="7"/>
  <c r="Y15" i="7"/>
  <c r="Z16" i="7"/>
  <c r="Z219" i="7" s="1"/>
  <c r="Z225" i="7" s="1"/>
  <c r="Z231" i="7" s="1"/>
  <c r="Z201" i="7"/>
  <c r="Y215" i="7"/>
  <c r="Z209" i="7"/>
  <c r="Z214" i="7"/>
  <c r="Z212" i="7"/>
  <c r="AA165" i="7"/>
  <c r="AA171" i="7"/>
  <c r="AA169" i="7"/>
  <c r="AA167" i="7"/>
  <c r="AA57" i="7"/>
  <c r="AB2" i="7"/>
  <c r="AB63" i="7" s="1"/>
  <c r="AA706" i="7"/>
  <c r="AA712" i="7"/>
  <c r="O150" i="1"/>
  <c r="B471" i="7"/>
  <c r="B470" i="7"/>
  <c r="B335" i="7"/>
  <c r="B334" i="7"/>
  <c r="B468" i="7"/>
  <c r="B333" i="7"/>
  <c r="B467" i="7"/>
  <c r="B332" i="7"/>
  <c r="B331" i="7"/>
  <c r="B469" i="7"/>
  <c r="B472" i="7"/>
  <c r="C147" i="1"/>
  <c r="H83" i="1"/>
  <c r="I83" i="1" s="1"/>
  <c r="H85" i="1"/>
  <c r="I85" i="1" s="1"/>
  <c r="H86" i="1"/>
  <c r="I86" i="1" s="1"/>
  <c r="H87" i="1"/>
  <c r="I87" i="1" s="1"/>
  <c r="H84" i="1"/>
  <c r="I84" i="1" s="1"/>
  <c r="G88" i="1"/>
  <c r="AB692" i="7" l="1"/>
  <c r="AB691" i="7"/>
  <c r="AB29" i="7"/>
  <c r="AB694" i="7"/>
  <c r="AB695" i="7" s="1"/>
  <c r="AB690" i="7"/>
  <c r="AB672" i="7" s="1"/>
  <c r="AB685" i="7"/>
  <c r="AB673" i="7"/>
  <c r="AA203" i="7"/>
  <c r="AA19" i="7" s="1"/>
  <c r="W227" i="7"/>
  <c r="W230" i="7"/>
  <c r="AA14" i="7"/>
  <c r="AA217" i="7" s="1"/>
  <c r="AA223" i="7" s="1"/>
  <c r="AA229" i="7" s="1"/>
  <c r="AA16" i="7"/>
  <c r="AA219" i="7" s="1"/>
  <c r="AA225" i="7" s="1"/>
  <c r="AA231" i="7" s="1"/>
  <c r="AB206" i="7"/>
  <c r="AB188" i="7"/>
  <c r="AB200" i="7" s="1"/>
  <c r="AB62" i="7"/>
  <c r="AB208" i="7"/>
  <c r="AB207" i="7"/>
  <c r="AB189" i="7"/>
  <c r="AB177" i="7"/>
  <c r="AB213" i="7" s="1"/>
  <c r="AB176" i="7"/>
  <c r="AB205" i="7"/>
  <c r="AB190" i="7"/>
  <c r="AB187" i="7"/>
  <c r="AB186" i="7"/>
  <c r="AB198" i="7" s="1"/>
  <c r="AB27" i="7"/>
  <c r="AB175" i="7"/>
  <c r="AB211" i="7" s="1"/>
  <c r="AB178" i="7"/>
  <c r="Y18" i="7"/>
  <c r="Y218" i="7"/>
  <c r="Z224" i="7"/>
  <c r="Z230" i="7" s="1"/>
  <c r="Z223" i="7"/>
  <c r="Z229" i="7" s="1"/>
  <c r="X224" i="7"/>
  <c r="X221" i="7"/>
  <c r="AB61" i="7"/>
  <c r="Z202" i="7"/>
  <c r="Z17" i="7"/>
  <c r="Z220" i="7" s="1"/>
  <c r="Z226" i="7" s="1"/>
  <c r="Z232" i="7" s="1"/>
  <c r="Z215" i="7"/>
  <c r="AA209" i="7"/>
  <c r="AA214" i="7"/>
  <c r="AA201" i="7"/>
  <c r="AA17" i="7" s="1"/>
  <c r="AA220" i="7" s="1"/>
  <c r="AA212" i="7"/>
  <c r="AA199" i="7"/>
  <c r="AB167" i="7"/>
  <c r="AB171" i="7"/>
  <c r="AB165" i="7"/>
  <c r="AB169" i="7"/>
  <c r="AB57" i="7"/>
  <c r="AC2" i="7"/>
  <c r="AC63" i="7" s="1"/>
  <c r="AB706" i="7"/>
  <c r="AB712" i="7"/>
  <c r="B338" i="7"/>
  <c r="B474" i="7"/>
  <c r="P150" i="1"/>
  <c r="H88" i="1"/>
  <c r="I88" i="1"/>
  <c r="B87" i="7" s="1"/>
  <c r="B89" i="7" s="1"/>
  <c r="C44" i="1"/>
  <c r="AC692" i="7" l="1"/>
  <c r="AC691" i="7"/>
  <c r="B160" i="7"/>
  <c r="B161" i="7" s="1"/>
  <c r="B159" i="7"/>
  <c r="AC29" i="7"/>
  <c r="AC694" i="7"/>
  <c r="AC695" i="7" s="1"/>
  <c r="AC690" i="7"/>
  <c r="AC672" i="7" s="1"/>
  <c r="AC685" i="7"/>
  <c r="AC673" i="7"/>
  <c r="AB203" i="7"/>
  <c r="AB19" i="7" s="1"/>
  <c r="X227" i="7"/>
  <c r="X230" i="7"/>
  <c r="AB16" i="7"/>
  <c r="AB219" i="7" s="1"/>
  <c r="AB225" i="7" s="1"/>
  <c r="AB231" i="7" s="1"/>
  <c r="AC207" i="7"/>
  <c r="AC189" i="7"/>
  <c r="AC206" i="7"/>
  <c r="AC188" i="7"/>
  <c r="AC200" i="7" s="1"/>
  <c r="AC186" i="7"/>
  <c r="AC198" i="7" s="1"/>
  <c r="AC178" i="7"/>
  <c r="AC208" i="7"/>
  <c r="AC177" i="7"/>
  <c r="AC213" i="7" s="1"/>
  <c r="AC27" i="7"/>
  <c r="AC62" i="7"/>
  <c r="AC205" i="7"/>
  <c r="AC190" i="7"/>
  <c r="AC187" i="7"/>
  <c r="AC175" i="7"/>
  <c r="AC211" i="7" s="1"/>
  <c r="AC176" i="7"/>
  <c r="Z221" i="7"/>
  <c r="AA226" i="7"/>
  <c r="AA232" i="7" s="1"/>
  <c r="Y224" i="7"/>
  <c r="Y221" i="7"/>
  <c r="Z227" i="7"/>
  <c r="AC61" i="7"/>
  <c r="AB14" i="7"/>
  <c r="AB217" i="7" s="1"/>
  <c r="AB223" i="7" s="1"/>
  <c r="AB229" i="7" s="1"/>
  <c r="AA202" i="7"/>
  <c r="AA15" i="7"/>
  <c r="Z18" i="7"/>
  <c r="AA215" i="7"/>
  <c r="AB209" i="7"/>
  <c r="AB199" i="7"/>
  <c r="AB201" i="7"/>
  <c r="AB17" i="7" s="1"/>
  <c r="AB220" i="7" s="1"/>
  <c r="AB212" i="7"/>
  <c r="AB214" i="7"/>
  <c r="AC169" i="7"/>
  <c r="AC171" i="7"/>
  <c r="AC165" i="7"/>
  <c r="AC167" i="7"/>
  <c r="AC57" i="7"/>
  <c r="AD2" i="7"/>
  <c r="AD63" i="7" s="1"/>
  <c r="AC712" i="7"/>
  <c r="AC706" i="7"/>
  <c r="Q150" i="1"/>
  <c r="B372" i="7"/>
  <c r="G42" i="4"/>
  <c r="G3" i="4"/>
  <c r="AD692" i="7" l="1"/>
  <c r="AD691" i="7"/>
  <c r="AD29" i="7"/>
  <c r="AD694" i="7"/>
  <c r="AD695" i="7" s="1"/>
  <c r="AD690" i="7"/>
  <c r="AD672" i="7" s="1"/>
  <c r="AD685" i="7"/>
  <c r="AD673" i="7"/>
  <c r="AC203" i="7"/>
  <c r="AC19" i="7" s="1"/>
  <c r="Y227" i="7"/>
  <c r="Y230" i="7"/>
  <c r="AC201" i="7"/>
  <c r="AC17" i="7" s="1"/>
  <c r="AC220" i="7" s="1"/>
  <c r="AD62" i="7"/>
  <c r="AD208" i="7"/>
  <c r="AD190" i="7"/>
  <c r="AD206" i="7"/>
  <c r="AD188" i="7"/>
  <c r="AD200" i="7" s="1"/>
  <c r="AD186" i="7"/>
  <c r="AD198" i="7" s="1"/>
  <c r="AD178" i="7"/>
  <c r="AD205" i="7"/>
  <c r="AD187" i="7"/>
  <c r="AD207" i="7"/>
  <c r="AD189" i="7"/>
  <c r="AD175" i="7"/>
  <c r="AD211" i="7" s="1"/>
  <c r="AD176" i="7"/>
  <c r="AD177" i="7"/>
  <c r="AD213" i="7" s="1"/>
  <c r="AD27" i="7"/>
  <c r="AA18" i="7"/>
  <c r="AA218" i="7"/>
  <c r="AB226" i="7"/>
  <c r="AB232" i="7" s="1"/>
  <c r="AD61" i="7"/>
  <c r="AC14" i="7"/>
  <c r="AC217" i="7" s="1"/>
  <c r="AC223" i="7" s="1"/>
  <c r="AC229" i="7" s="1"/>
  <c r="AC16" i="7"/>
  <c r="AC219" i="7" s="1"/>
  <c r="AC225" i="7" s="1"/>
  <c r="AC231" i="7" s="1"/>
  <c r="AC209" i="7"/>
  <c r="AB202" i="7"/>
  <c r="AB15" i="7"/>
  <c r="AB215" i="7"/>
  <c r="AC199" i="7"/>
  <c r="AC212" i="7"/>
  <c r="AD171" i="7"/>
  <c r="AD169" i="7"/>
  <c r="AD167" i="7"/>
  <c r="AD165" i="7"/>
  <c r="AD57" i="7"/>
  <c r="AE2" i="7"/>
  <c r="AE63" i="7" s="1"/>
  <c r="AD712" i="7"/>
  <c r="AD706" i="7"/>
  <c r="R150" i="1"/>
  <c r="C644" i="7"/>
  <c r="C645" i="7"/>
  <c r="C646" i="7"/>
  <c r="C647" i="7"/>
  <c r="C637" i="7"/>
  <c r="B349" i="7" s="1"/>
  <c r="C638" i="7"/>
  <c r="C250" i="7" s="1"/>
  <c r="C639" i="7"/>
  <c r="C251" i="7" s="1"/>
  <c r="C640" i="7"/>
  <c r="C252" i="7" s="1"/>
  <c r="AE692" i="7" l="1"/>
  <c r="AE691" i="7"/>
  <c r="AE29" i="7"/>
  <c r="AE694" i="7"/>
  <c r="AE695" i="7" s="1"/>
  <c r="AE690" i="7"/>
  <c r="AE672" i="7" s="1"/>
  <c r="AE685" i="7"/>
  <c r="AE673" i="7"/>
  <c r="AD203" i="7"/>
  <c r="AD19" i="7" s="1"/>
  <c r="AC214" i="7"/>
  <c r="AC226" i="7" s="1"/>
  <c r="AC232" i="7" s="1"/>
  <c r="AE62" i="7"/>
  <c r="AE208" i="7"/>
  <c r="AE205" i="7"/>
  <c r="AE187" i="7"/>
  <c r="AE190" i="7"/>
  <c r="AE186" i="7"/>
  <c r="AE198" i="7" s="1"/>
  <c r="AE175" i="7"/>
  <c r="AE211" i="7" s="1"/>
  <c r="AE206" i="7"/>
  <c r="AE188" i="7"/>
  <c r="AE200" i="7" s="1"/>
  <c r="AE178" i="7"/>
  <c r="AE177" i="7"/>
  <c r="AE213" i="7" s="1"/>
  <c r="AE176" i="7"/>
  <c r="AE189" i="7"/>
  <c r="AE207" i="7"/>
  <c r="AE27" i="7"/>
  <c r="AB18" i="7"/>
  <c r="AB218" i="7"/>
  <c r="AA221" i="7"/>
  <c r="AA224" i="7"/>
  <c r="AE61" i="7"/>
  <c r="AD199" i="7"/>
  <c r="AD15" i="7" s="1"/>
  <c r="AD218" i="7" s="1"/>
  <c r="AD16" i="7"/>
  <c r="AD219" i="7" s="1"/>
  <c r="AD225" i="7" s="1"/>
  <c r="AD14" i="7"/>
  <c r="AD217" i="7" s="1"/>
  <c r="AC202" i="7"/>
  <c r="AC15" i="7"/>
  <c r="AD209" i="7"/>
  <c r="AD214" i="7"/>
  <c r="AD201" i="7"/>
  <c r="AD212" i="7"/>
  <c r="AE165" i="7"/>
  <c r="AE167" i="7"/>
  <c r="AE171" i="7"/>
  <c r="AE169" i="7"/>
  <c r="AE57" i="7"/>
  <c r="C298" i="7"/>
  <c r="C258" i="7"/>
  <c r="C297" i="7"/>
  <c r="C257" i="7"/>
  <c r="C296" i="7"/>
  <c r="C256" i="7"/>
  <c r="C255" i="7"/>
  <c r="C295" i="7"/>
  <c r="AF2" i="7"/>
  <c r="AF63" i="7" s="1"/>
  <c r="AE706" i="7"/>
  <c r="AE712" i="7"/>
  <c r="S150" i="1"/>
  <c r="B356" i="7"/>
  <c r="B359" i="7" s="1"/>
  <c r="E338" i="7" s="1"/>
  <c r="E337" i="7" s="1"/>
  <c r="B492" i="7"/>
  <c r="C641" i="7"/>
  <c r="C648" i="7"/>
  <c r="B92" i="7" s="1"/>
  <c r="C289" i="7"/>
  <c r="C291" i="7"/>
  <c r="C249" i="7"/>
  <c r="C290" i="7"/>
  <c r="C292" i="7"/>
  <c r="AF692" i="7" l="1"/>
  <c r="AF691" i="7"/>
  <c r="AD231" i="7"/>
  <c r="AF29" i="7"/>
  <c r="AF694" i="7"/>
  <c r="AF695" i="7" s="1"/>
  <c r="AF690" i="7"/>
  <c r="AF672" i="7" s="1"/>
  <c r="AF685" i="7"/>
  <c r="AF673" i="7"/>
  <c r="AE203" i="7"/>
  <c r="AE19" i="7" s="1"/>
  <c r="AC215" i="7"/>
  <c r="AA227" i="7"/>
  <c r="AA230" i="7"/>
  <c r="AF206" i="7"/>
  <c r="AF188" i="7"/>
  <c r="AF200" i="7" s="1"/>
  <c r="AF205" i="7"/>
  <c r="AF190" i="7"/>
  <c r="AF207" i="7"/>
  <c r="AF189" i="7"/>
  <c r="AF177" i="7"/>
  <c r="AF187" i="7"/>
  <c r="AF176" i="7"/>
  <c r="AF62" i="7"/>
  <c r="AF178" i="7"/>
  <c r="AF27" i="7"/>
  <c r="AF175" i="7"/>
  <c r="AF211" i="7" s="1"/>
  <c r="AF186" i="7"/>
  <c r="AF198" i="7" s="1"/>
  <c r="AF208" i="7"/>
  <c r="AE14" i="7"/>
  <c r="AE217" i="7" s="1"/>
  <c r="AE223" i="7" s="1"/>
  <c r="AE229" i="7" s="1"/>
  <c r="AD224" i="7"/>
  <c r="AD230" i="7" s="1"/>
  <c r="AC18" i="7"/>
  <c r="AC218" i="7"/>
  <c r="AB221" i="7"/>
  <c r="AB224" i="7"/>
  <c r="AD223" i="7"/>
  <c r="AF61" i="7"/>
  <c r="AE16" i="7"/>
  <c r="AE219" i="7" s="1"/>
  <c r="AE225" i="7" s="1"/>
  <c r="AE231" i="7" s="1"/>
  <c r="AD202" i="7"/>
  <c r="AD17" i="7"/>
  <c r="AD215" i="7"/>
  <c r="AE209" i="7"/>
  <c r="AE214" i="7"/>
  <c r="AE212" i="7"/>
  <c r="AE199" i="7"/>
  <c r="AE201" i="7"/>
  <c r="AE17" i="7" s="1"/>
  <c r="AE220" i="7" s="1"/>
  <c r="AF167" i="7"/>
  <c r="AF213" i="7"/>
  <c r="AF171" i="7"/>
  <c r="AF165" i="7"/>
  <c r="AF169" i="7"/>
  <c r="AF57" i="7"/>
  <c r="AG2" i="7"/>
  <c r="AG63" i="7" s="1"/>
  <c r="AF712" i="7"/>
  <c r="AF706" i="7"/>
  <c r="T150" i="1"/>
  <c r="C299" i="7"/>
  <c r="C57" i="1"/>
  <c r="C52" i="1"/>
  <c r="C29" i="7" s="1"/>
  <c r="AG692" i="7" l="1"/>
  <c r="AG691" i="7"/>
  <c r="AD229" i="7"/>
  <c r="AG29" i="7"/>
  <c r="AG690" i="7"/>
  <c r="AG672" i="7" s="1"/>
  <c r="AG685" i="7"/>
  <c r="AG694" i="7"/>
  <c r="AG695" i="7" s="1"/>
  <c r="AG673" i="7"/>
  <c r="AF203" i="7"/>
  <c r="AF19" i="7" s="1"/>
  <c r="AB227" i="7"/>
  <c r="AB230" i="7"/>
  <c r="AG207" i="7"/>
  <c r="AG189" i="7"/>
  <c r="AG62" i="7"/>
  <c r="AG208" i="7"/>
  <c r="AG186" i="7"/>
  <c r="AG198" i="7" s="1"/>
  <c r="AG178" i="7"/>
  <c r="AG205" i="7"/>
  <c r="AG190" i="7"/>
  <c r="AG27" i="7"/>
  <c r="AG175" i="7"/>
  <c r="AG211" i="7" s="1"/>
  <c r="AG206" i="7"/>
  <c r="AG188" i="7"/>
  <c r="AG200" i="7" s="1"/>
  <c r="AG16" i="7" s="1"/>
  <c r="AG219" i="7" s="1"/>
  <c r="AG177" i="7"/>
  <c r="AG213" i="7" s="1"/>
  <c r="AG187" i="7"/>
  <c r="AG176" i="7"/>
  <c r="AF201" i="7"/>
  <c r="AF17" i="7" s="1"/>
  <c r="AF220" i="7" s="1"/>
  <c r="AE226" i="7"/>
  <c r="AE232" i="7" s="1"/>
  <c r="AC221" i="7"/>
  <c r="AC224" i="7"/>
  <c r="AD18" i="7"/>
  <c r="AD220" i="7"/>
  <c r="AG61" i="7"/>
  <c r="AE215" i="7"/>
  <c r="AF16" i="7"/>
  <c r="AF219" i="7" s="1"/>
  <c r="AF225" i="7" s="1"/>
  <c r="AF231" i="7" s="1"/>
  <c r="AF14" i="7"/>
  <c r="AF217" i="7" s="1"/>
  <c r="AE202" i="7"/>
  <c r="AE15" i="7"/>
  <c r="AF209" i="7"/>
  <c r="AF212" i="7"/>
  <c r="AF199" i="7"/>
  <c r="AF214" i="7"/>
  <c r="AG169" i="7"/>
  <c r="AG171" i="7"/>
  <c r="AG165" i="7"/>
  <c r="AG167" i="7"/>
  <c r="AG57" i="7"/>
  <c r="AH2" i="7"/>
  <c r="AH63" i="7" s="1"/>
  <c r="AG712" i="7"/>
  <c r="AG706" i="7"/>
  <c r="U150" i="1"/>
  <c r="B482" i="7"/>
  <c r="B481" i="7"/>
  <c r="B480" i="7"/>
  <c r="B479" i="7"/>
  <c r="B346" i="7"/>
  <c r="B345" i="7"/>
  <c r="B344" i="7"/>
  <c r="B34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692" i="7" l="1"/>
  <c r="AH691" i="7"/>
  <c r="AH29" i="7"/>
  <c r="AH694" i="7"/>
  <c r="AH695" i="7" s="1"/>
  <c r="AH690" i="7"/>
  <c r="AH672" i="7" s="1"/>
  <c r="AH685" i="7"/>
  <c r="AH673" i="7"/>
  <c r="AG203" i="7"/>
  <c r="AG19" i="7" s="1"/>
  <c r="AC227" i="7"/>
  <c r="AC230" i="7"/>
  <c r="AG201" i="7"/>
  <c r="AG17" i="7" s="1"/>
  <c r="AH62" i="7"/>
  <c r="AH208" i="7"/>
  <c r="AH190" i="7"/>
  <c r="AH207" i="7"/>
  <c r="AH189" i="7"/>
  <c r="AH186" i="7"/>
  <c r="AH198" i="7" s="1"/>
  <c r="AH178" i="7"/>
  <c r="AH206" i="7"/>
  <c r="AH188" i="7"/>
  <c r="AH200" i="7" s="1"/>
  <c r="AH187" i="7"/>
  <c r="AH177" i="7"/>
  <c r="AH213" i="7" s="1"/>
  <c r="AH176" i="7"/>
  <c r="AH175" i="7"/>
  <c r="AH211" i="7" s="1"/>
  <c r="AH205" i="7"/>
  <c r="AH27" i="7"/>
  <c r="AF226" i="7"/>
  <c r="AF232" i="7" s="1"/>
  <c r="AE18" i="7"/>
  <c r="AE218" i="7"/>
  <c r="AD221" i="7"/>
  <c r="AD226" i="7"/>
  <c r="AG225" i="7"/>
  <c r="AG231" i="7" s="1"/>
  <c r="AF223" i="7"/>
  <c r="AH61" i="7"/>
  <c r="AF215" i="7"/>
  <c r="AF202" i="7"/>
  <c r="AF15" i="7"/>
  <c r="AG14" i="7"/>
  <c r="AG217" i="7" s="1"/>
  <c r="AG214" i="7"/>
  <c r="AG209" i="7"/>
  <c r="AG212" i="7"/>
  <c r="AG199" i="7"/>
  <c r="AH171" i="7"/>
  <c r="AH169" i="7"/>
  <c r="AH167" i="7"/>
  <c r="AH165" i="7"/>
  <c r="AH57" i="7"/>
  <c r="B347" i="7"/>
  <c r="AI2" i="7"/>
  <c r="AI63" i="7" s="1"/>
  <c r="AH712" i="7"/>
  <c r="AH706" i="7"/>
  <c r="V150" i="1"/>
  <c r="AF229" i="7" l="1"/>
  <c r="AI692" i="7"/>
  <c r="AI691" i="7"/>
  <c r="AD232" i="7"/>
  <c r="AI29" i="7"/>
  <c r="AI694" i="7"/>
  <c r="AI695" i="7" s="1"/>
  <c r="AI690" i="7"/>
  <c r="AI672" i="7" s="1"/>
  <c r="AI685" i="7"/>
  <c r="AI673" i="7"/>
  <c r="AH203" i="7"/>
  <c r="AH19" i="7" s="1"/>
  <c r="AI62" i="7"/>
  <c r="AI208" i="7"/>
  <c r="AI205" i="7"/>
  <c r="AI206" i="7"/>
  <c r="AI188" i="7"/>
  <c r="AI200" i="7" s="1"/>
  <c r="AI187" i="7"/>
  <c r="AI178" i="7"/>
  <c r="AI175" i="7"/>
  <c r="AI211" i="7" s="1"/>
  <c r="AI207" i="7"/>
  <c r="AI189" i="7"/>
  <c r="AI186" i="7"/>
  <c r="AI198" i="7" s="1"/>
  <c r="AI176" i="7"/>
  <c r="AI190" i="7"/>
  <c r="AI27" i="7"/>
  <c r="AI177" i="7"/>
  <c r="AI213" i="7" s="1"/>
  <c r="AG220" i="7"/>
  <c r="AG226" i="7" s="1"/>
  <c r="AG232" i="7" s="1"/>
  <c r="AD227" i="7"/>
  <c r="AF18" i="7"/>
  <c r="AF218" i="7"/>
  <c r="AG223" i="7"/>
  <c r="AG229" i="7" s="1"/>
  <c r="AE221" i="7"/>
  <c r="AE224" i="7"/>
  <c r="AE230" i="7" s="1"/>
  <c r="AI61" i="7"/>
  <c r="AH16" i="7"/>
  <c r="AH219" i="7" s="1"/>
  <c r="AH225" i="7" s="1"/>
  <c r="AH231" i="7" s="1"/>
  <c r="AH14" i="7"/>
  <c r="AH217" i="7" s="1"/>
  <c r="AH223" i="7" s="1"/>
  <c r="AH229" i="7" s="1"/>
  <c r="AG202" i="7"/>
  <c r="AG15" i="7"/>
  <c r="AH209" i="7"/>
  <c r="AG215" i="7"/>
  <c r="AH199" i="7"/>
  <c r="AH201" i="7"/>
  <c r="AH17" i="7" s="1"/>
  <c r="AH220" i="7" s="1"/>
  <c r="AH214" i="7"/>
  <c r="AH212" i="7"/>
  <c r="AI165" i="7"/>
  <c r="AI169" i="7"/>
  <c r="AI167" i="7"/>
  <c r="AI171" i="7"/>
  <c r="AI57" i="7"/>
  <c r="AJ2" i="7"/>
  <c r="AJ63" i="7" s="1"/>
  <c r="AI706" i="7"/>
  <c r="AI712" i="7"/>
  <c r="C58" i="7"/>
  <c r="C514" i="7"/>
  <c r="C378" i="7"/>
  <c r="W150" i="1"/>
  <c r="C679" i="7"/>
  <c r="C713" i="7"/>
  <c r="C674" i="7"/>
  <c r="C624" i="7"/>
  <c r="C618" i="7"/>
  <c r="C664" i="7"/>
  <c r="C660" i="7"/>
  <c r="C656" i="7"/>
  <c r="C652" i="7"/>
  <c r="C40" i="7"/>
  <c r="C33" i="7"/>
  <c r="C681" i="7"/>
  <c r="D681" i="7" s="1"/>
  <c r="C788" i="7"/>
  <c r="C756" i="7"/>
  <c r="C724" i="7"/>
  <c r="C26" i="7"/>
  <c r="C59" i="7"/>
  <c r="AJ692" i="7" l="1"/>
  <c r="AJ691" i="7"/>
  <c r="AI14" i="7"/>
  <c r="AI217" i="7" s="1"/>
  <c r="AI223" i="7" s="1"/>
  <c r="AI229" i="7" s="1"/>
  <c r="AJ29" i="7"/>
  <c r="AJ694" i="7"/>
  <c r="AJ695" i="7" s="1"/>
  <c r="AJ690" i="7"/>
  <c r="AJ672" i="7" s="1"/>
  <c r="AJ685" i="7"/>
  <c r="AJ673" i="7"/>
  <c r="AI203" i="7"/>
  <c r="AI19" i="7" s="1"/>
  <c r="AJ206" i="7"/>
  <c r="AJ188" i="7"/>
  <c r="AJ200" i="7" s="1"/>
  <c r="AJ62" i="7"/>
  <c r="AJ208" i="7"/>
  <c r="AJ205" i="7"/>
  <c r="AJ190" i="7"/>
  <c r="AJ177" i="7"/>
  <c r="AJ213" i="7" s="1"/>
  <c r="AJ176" i="7"/>
  <c r="AJ187" i="7"/>
  <c r="AJ207" i="7"/>
  <c r="AJ189" i="7"/>
  <c r="AJ186" i="7"/>
  <c r="AJ198" i="7" s="1"/>
  <c r="AJ27" i="7"/>
  <c r="AJ178" i="7"/>
  <c r="AJ175" i="7"/>
  <c r="AJ211" i="7" s="1"/>
  <c r="AH226" i="7"/>
  <c r="AH232" i="7" s="1"/>
  <c r="AF224" i="7"/>
  <c r="AF221" i="7"/>
  <c r="AE227" i="7"/>
  <c r="AG18" i="7"/>
  <c r="AG218" i="7"/>
  <c r="AJ61" i="7"/>
  <c r="AI16" i="7"/>
  <c r="AI219" i="7" s="1"/>
  <c r="AI225" i="7" s="1"/>
  <c r="AI231" i="7" s="1"/>
  <c r="AH215" i="7"/>
  <c r="AH202" i="7"/>
  <c r="AH15" i="7"/>
  <c r="AI209" i="7"/>
  <c r="AI201" i="7"/>
  <c r="AI17" i="7" s="1"/>
  <c r="AI220" i="7" s="1"/>
  <c r="AI212" i="7"/>
  <c r="AI199" i="7"/>
  <c r="AI214" i="7"/>
  <c r="AJ167" i="7"/>
  <c r="AJ171" i="7"/>
  <c r="AJ165" i="7"/>
  <c r="AJ169" i="7"/>
  <c r="AJ57" i="7"/>
  <c r="AK2" i="7"/>
  <c r="AK63" i="7" s="1"/>
  <c r="AJ712" i="7"/>
  <c r="AJ706" i="7"/>
  <c r="D58" i="7"/>
  <c r="D514" i="7"/>
  <c r="D378" i="7"/>
  <c r="C99" i="7"/>
  <c r="X150" i="1"/>
  <c r="D679" i="7"/>
  <c r="D713" i="7"/>
  <c r="D674" i="7"/>
  <c r="D664" i="7"/>
  <c r="D660" i="7"/>
  <c r="D656" i="7"/>
  <c r="D652" i="7"/>
  <c r="D624" i="7"/>
  <c r="D618" i="7"/>
  <c r="D36" i="7"/>
  <c r="D40" i="7"/>
  <c r="D33" i="7"/>
  <c r="E681" i="7"/>
  <c r="D788" i="7"/>
  <c r="D756" i="7"/>
  <c r="D724" i="7"/>
  <c r="D26" i="7"/>
  <c r="D59" i="7"/>
  <c r="AK692" i="7" l="1"/>
  <c r="AK691" i="7"/>
  <c r="AK29" i="7"/>
  <c r="AK694" i="7"/>
  <c r="AK695" i="7" s="1"/>
  <c r="AK690" i="7"/>
  <c r="AK672" i="7" s="1"/>
  <c r="AK685" i="7"/>
  <c r="AK673" i="7"/>
  <c r="AJ203" i="7"/>
  <c r="AJ19" i="7" s="1"/>
  <c r="AF227" i="7"/>
  <c r="AF230" i="7"/>
  <c r="AK207" i="7"/>
  <c r="AK189" i="7"/>
  <c r="AK205" i="7"/>
  <c r="AK190" i="7"/>
  <c r="AK186" i="7"/>
  <c r="AK198" i="7" s="1"/>
  <c r="AK178" i="7"/>
  <c r="AK62" i="7"/>
  <c r="AK206" i="7"/>
  <c r="AK188" i="7"/>
  <c r="AK200" i="7" s="1"/>
  <c r="AK27" i="7"/>
  <c r="AK208" i="7"/>
  <c r="AK187" i="7"/>
  <c r="AK177" i="7"/>
  <c r="AK213" i="7" s="1"/>
  <c r="AK175" i="7"/>
  <c r="AK211" i="7" s="1"/>
  <c r="AK176" i="7"/>
  <c r="AG224" i="7"/>
  <c r="AG221" i="7"/>
  <c r="AI226" i="7"/>
  <c r="AI232" i="7" s="1"/>
  <c r="AH18" i="7"/>
  <c r="AH218" i="7"/>
  <c r="AK61" i="7"/>
  <c r="AJ14" i="7"/>
  <c r="AJ217" i="7" s="1"/>
  <c r="AJ223" i="7" s="1"/>
  <c r="AJ229" i="7" s="1"/>
  <c r="AI202" i="7"/>
  <c r="AI15" i="7"/>
  <c r="AJ16" i="7"/>
  <c r="AJ219" i="7" s="1"/>
  <c r="AJ225" i="7" s="1"/>
  <c r="AJ231" i="7" s="1"/>
  <c r="AI215" i="7"/>
  <c r="AJ209" i="7"/>
  <c r="AJ199" i="7"/>
  <c r="AJ15" i="7" s="1"/>
  <c r="AJ218" i="7" s="1"/>
  <c r="AJ201" i="7"/>
  <c r="AJ17" i="7" s="1"/>
  <c r="AJ220" i="7" s="1"/>
  <c r="AJ212" i="7"/>
  <c r="AJ214" i="7"/>
  <c r="AK169" i="7"/>
  <c r="AK167" i="7"/>
  <c r="AK171" i="7"/>
  <c r="AK165" i="7"/>
  <c r="AK57" i="7"/>
  <c r="AL2" i="7"/>
  <c r="AL63" i="7" s="1"/>
  <c r="AK712" i="7"/>
  <c r="AK706" i="7"/>
  <c r="E58" i="7"/>
  <c r="E514" i="7"/>
  <c r="E378" i="7"/>
  <c r="D99" i="7"/>
  <c r="Y150" i="1"/>
  <c r="E679" i="7"/>
  <c r="E713" i="7"/>
  <c r="E674" i="7"/>
  <c r="E624" i="7"/>
  <c r="E618" i="7"/>
  <c r="E664" i="7"/>
  <c r="E660" i="7"/>
  <c r="E656" i="7"/>
  <c r="E652" i="7"/>
  <c r="E36" i="7"/>
  <c r="E40" i="7"/>
  <c r="E33" i="7"/>
  <c r="F681" i="7"/>
  <c r="E788" i="7"/>
  <c r="E756" i="7"/>
  <c r="E724" i="7"/>
  <c r="E59" i="7"/>
  <c r="E26" i="7"/>
  <c r="D96" i="1"/>
  <c r="D98" i="1"/>
  <c r="D97" i="1"/>
  <c r="AL692" i="7" l="1"/>
  <c r="AL691" i="7"/>
  <c r="AL29" i="7"/>
  <c r="AL690" i="7"/>
  <c r="AL672" i="7" s="1"/>
  <c r="AL694" i="7"/>
  <c r="AL695" i="7" s="1"/>
  <c r="AL685" i="7"/>
  <c r="AL673" i="7"/>
  <c r="AK203" i="7"/>
  <c r="AK19" i="7" s="1"/>
  <c r="AG227" i="7"/>
  <c r="AG230" i="7"/>
  <c r="AK201" i="7"/>
  <c r="AK17" i="7" s="1"/>
  <c r="AL62" i="7"/>
  <c r="AL208" i="7"/>
  <c r="AL190" i="7"/>
  <c r="AL186" i="7"/>
  <c r="AL198" i="7" s="1"/>
  <c r="AL178" i="7"/>
  <c r="AL207" i="7"/>
  <c r="AL189" i="7"/>
  <c r="AL187" i="7"/>
  <c r="AL205" i="7"/>
  <c r="AL177" i="7"/>
  <c r="AL213" i="7" s="1"/>
  <c r="AL175" i="7"/>
  <c r="AL211" i="7" s="1"/>
  <c r="AL176" i="7"/>
  <c r="AL206" i="7"/>
  <c r="AL188" i="7"/>
  <c r="AL200" i="7" s="1"/>
  <c r="AL27" i="7"/>
  <c r="AJ224" i="7"/>
  <c r="AJ230" i="7" s="1"/>
  <c r="AJ226" i="7"/>
  <c r="AJ232" i="7" s="1"/>
  <c r="AI18" i="7"/>
  <c r="AI218" i="7"/>
  <c r="AJ221" i="7"/>
  <c r="AH224" i="7"/>
  <c r="AH221" i="7"/>
  <c r="AL61" i="7"/>
  <c r="AJ18" i="7"/>
  <c r="AK14" i="7"/>
  <c r="AK217" i="7" s="1"/>
  <c r="AJ202" i="7"/>
  <c r="AK16" i="7"/>
  <c r="AK219" i="7" s="1"/>
  <c r="AK225" i="7" s="1"/>
  <c r="AK231" i="7" s="1"/>
  <c r="AK209" i="7"/>
  <c r="AJ215" i="7"/>
  <c r="AK214" i="7"/>
  <c r="AK199" i="7"/>
  <c r="AK15" i="7" s="1"/>
  <c r="AK218" i="7" s="1"/>
  <c r="AK212" i="7"/>
  <c r="AL171" i="7"/>
  <c r="AL165" i="7"/>
  <c r="AL169" i="7"/>
  <c r="AL167" i="7"/>
  <c r="AL57" i="7"/>
  <c r="AM2" i="7"/>
  <c r="AM63" i="7" s="1"/>
  <c r="AL712" i="7"/>
  <c r="AL706" i="7"/>
  <c r="F58" i="7"/>
  <c r="F514" i="7"/>
  <c r="F378" i="7"/>
  <c r="Z150" i="1"/>
  <c r="E99" i="7"/>
  <c r="F679" i="7"/>
  <c r="F713" i="7"/>
  <c r="F674" i="7"/>
  <c r="F618" i="7"/>
  <c r="F664" i="7"/>
  <c r="F660" i="7"/>
  <c r="F656" i="7"/>
  <c r="F652" i="7"/>
  <c r="F624" i="7"/>
  <c r="F36" i="7"/>
  <c r="F40" i="7"/>
  <c r="F33" i="7"/>
  <c r="G681" i="7"/>
  <c r="F756" i="7"/>
  <c r="F788" i="7"/>
  <c r="F724" i="7"/>
  <c r="F59" i="7"/>
  <c r="F26" i="7"/>
  <c r="AP708" i="7"/>
  <c r="AM692" i="7" l="1"/>
  <c r="AM691" i="7"/>
  <c r="AM29" i="7"/>
  <c r="AM694" i="7"/>
  <c r="AM695" i="7" s="1"/>
  <c r="AM690" i="7"/>
  <c r="AM672" i="7" s="1"/>
  <c r="AM685" i="7"/>
  <c r="AM673" i="7"/>
  <c r="AL203" i="7"/>
  <c r="AL19" i="7" s="1"/>
  <c r="AH227" i="7"/>
  <c r="AH230" i="7"/>
  <c r="AM62" i="7"/>
  <c r="AM208" i="7"/>
  <c r="AM205" i="7"/>
  <c r="AM207" i="7"/>
  <c r="AM189" i="7"/>
  <c r="AM187" i="7"/>
  <c r="AM206" i="7"/>
  <c r="AM188" i="7"/>
  <c r="AM200" i="7" s="1"/>
  <c r="AM186" i="7"/>
  <c r="AM198" i="7" s="1"/>
  <c r="AM177" i="7"/>
  <c r="AM213" i="7" s="1"/>
  <c r="AM175" i="7"/>
  <c r="AM211" i="7" s="1"/>
  <c r="AM190" i="7"/>
  <c r="AM178" i="7"/>
  <c r="AM176" i="7"/>
  <c r="AM27" i="7"/>
  <c r="AK224" i="7"/>
  <c r="AK230" i="7" s="1"/>
  <c r="AJ227" i="7"/>
  <c r="AK220" i="7"/>
  <c r="AK221" i="7" s="1"/>
  <c r="AI221" i="7"/>
  <c r="AI224" i="7"/>
  <c r="AK223" i="7"/>
  <c r="AK229" i="7" s="1"/>
  <c r="AM61" i="7"/>
  <c r="AK18" i="7"/>
  <c r="AL16" i="7"/>
  <c r="AL219" i="7" s="1"/>
  <c r="AL225" i="7" s="1"/>
  <c r="AL231" i="7" s="1"/>
  <c r="AL209" i="7"/>
  <c r="AK202" i="7"/>
  <c r="AL14" i="7"/>
  <c r="AL217" i="7" s="1"/>
  <c r="AK215" i="7"/>
  <c r="AL212" i="7"/>
  <c r="AL201" i="7"/>
  <c r="AL17" i="7" s="1"/>
  <c r="AL220" i="7" s="1"/>
  <c r="AL214" i="7"/>
  <c r="AL199" i="7"/>
  <c r="AM165" i="7"/>
  <c r="AM171" i="7"/>
  <c r="AM169" i="7"/>
  <c r="AM167" i="7"/>
  <c r="AM57" i="7"/>
  <c r="AN2" i="7"/>
  <c r="AN63" i="7" s="1"/>
  <c r="AM706" i="7"/>
  <c r="AM712" i="7"/>
  <c r="G58" i="7"/>
  <c r="G514" i="7"/>
  <c r="G378" i="7"/>
  <c r="F99" i="7"/>
  <c r="AA150" i="1"/>
  <c r="G679" i="7"/>
  <c r="G713" i="7"/>
  <c r="G674" i="7"/>
  <c r="G624" i="7"/>
  <c r="G618" i="7"/>
  <c r="G656" i="7"/>
  <c r="G664" i="7"/>
  <c r="G660" i="7"/>
  <c r="G652" i="7"/>
  <c r="G36" i="7"/>
  <c r="G40" i="7"/>
  <c r="G33" i="7"/>
  <c r="H681" i="7"/>
  <c r="G788" i="7"/>
  <c r="G756" i="7"/>
  <c r="G724" i="7"/>
  <c r="G26" i="7"/>
  <c r="G59"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D278" i="7"/>
  <c r="AN692" i="7" l="1"/>
  <c r="AN691" i="7"/>
  <c r="AN29" i="7"/>
  <c r="AN694" i="7"/>
  <c r="AN695" i="7" s="1"/>
  <c r="AN690" i="7"/>
  <c r="AN672" i="7" s="1"/>
  <c r="AN685" i="7"/>
  <c r="AN673" i="7"/>
  <c r="AM203" i="7"/>
  <c r="AM19" i="7" s="1"/>
  <c r="AI227" i="7"/>
  <c r="AI230" i="7"/>
  <c r="AN206" i="7"/>
  <c r="AN188" i="7"/>
  <c r="AN200" i="7" s="1"/>
  <c r="AN177" i="7"/>
  <c r="AN213" i="7" s="1"/>
  <c r="AN207" i="7"/>
  <c r="AN189" i="7"/>
  <c r="AN187" i="7"/>
  <c r="AN176" i="7"/>
  <c r="AN208" i="7"/>
  <c r="AN205" i="7"/>
  <c r="AN190" i="7"/>
  <c r="AN178" i="7"/>
  <c r="AN27" i="7"/>
  <c r="AN186" i="7"/>
  <c r="AN198" i="7" s="1"/>
  <c r="AN175" i="7"/>
  <c r="AN211" i="7" s="1"/>
  <c r="AN62" i="7"/>
  <c r="AM201" i="7"/>
  <c r="AM17" i="7" s="1"/>
  <c r="AM220" i="7" s="1"/>
  <c r="AM14" i="7"/>
  <c r="AM217" i="7" s="1"/>
  <c r="AM223" i="7" s="1"/>
  <c r="AM229" i="7" s="1"/>
  <c r="AK226" i="7"/>
  <c r="AK232" i="7" s="1"/>
  <c r="AL226" i="7"/>
  <c r="AL232" i="7" s="1"/>
  <c r="AL223" i="7"/>
  <c r="AL229" i="7" s="1"/>
  <c r="AN61" i="7"/>
  <c r="AM214" i="7"/>
  <c r="AM199" i="7"/>
  <c r="AM15" i="7" s="1"/>
  <c r="AM218" i="7" s="1"/>
  <c r="AM16" i="7"/>
  <c r="AM219" i="7" s="1"/>
  <c r="AM225" i="7" s="1"/>
  <c r="AM231" i="7" s="1"/>
  <c r="AL202" i="7"/>
  <c r="AL15" i="7"/>
  <c r="AL215" i="7"/>
  <c r="AM209" i="7"/>
  <c r="AM212" i="7"/>
  <c r="AN167" i="7"/>
  <c r="AN169" i="7"/>
  <c r="AN165" i="7"/>
  <c r="AN171" i="7"/>
  <c r="AN57" i="7"/>
  <c r="AO2" i="7"/>
  <c r="AO63" i="7" s="1"/>
  <c r="AN706" i="7"/>
  <c r="AN712" i="7"/>
  <c r="H58" i="7"/>
  <c r="H514" i="7"/>
  <c r="H378" i="7"/>
  <c r="G99" i="7"/>
  <c r="AB150" i="1"/>
  <c r="H679" i="7"/>
  <c r="H713" i="7"/>
  <c r="H674" i="7"/>
  <c r="H656" i="7"/>
  <c r="H624" i="7"/>
  <c r="H618" i="7"/>
  <c r="H664" i="7"/>
  <c r="H660" i="7"/>
  <c r="H652" i="7"/>
  <c r="H36" i="7"/>
  <c r="H40" i="7"/>
  <c r="H33" i="7"/>
  <c r="I681" i="7"/>
  <c r="H788" i="7"/>
  <c r="H724" i="7"/>
  <c r="H756" i="7"/>
  <c r="H26" i="7"/>
  <c r="H59" i="7"/>
  <c r="A801" i="7"/>
  <c r="A802" i="7" s="1"/>
  <c r="A803" i="7" s="1"/>
  <c r="A804" i="7" s="1"/>
  <c r="A805" i="7" s="1"/>
  <c r="A806" i="7" s="1"/>
  <c r="A807" i="7" s="1"/>
  <c r="A808" i="7" s="1"/>
  <c r="A809" i="7" s="1"/>
  <c r="A789" i="7"/>
  <c r="H789" i="7" s="1"/>
  <c r="B784" i="7"/>
  <c r="C781" i="7" s="1"/>
  <c r="A769" i="7"/>
  <c r="A770" i="7" s="1"/>
  <c r="A771" i="7" s="1"/>
  <c r="A772" i="7" s="1"/>
  <c r="A773" i="7" s="1"/>
  <c r="A774" i="7" s="1"/>
  <c r="A775" i="7" s="1"/>
  <c r="A776" i="7" s="1"/>
  <c r="A777" i="7" s="1"/>
  <c r="A757" i="7"/>
  <c r="H757" i="7" s="1"/>
  <c r="B752" i="7"/>
  <c r="C749" i="7" s="1"/>
  <c r="A737" i="7"/>
  <c r="A738" i="7" s="1"/>
  <c r="A739" i="7" s="1"/>
  <c r="A740" i="7" s="1"/>
  <c r="A741" i="7" s="1"/>
  <c r="A742" i="7" s="1"/>
  <c r="A743" i="7" s="1"/>
  <c r="A744" i="7" s="1"/>
  <c r="A745" i="7" s="1"/>
  <c r="A725" i="7"/>
  <c r="H725" i="7" s="1"/>
  <c r="C717" i="7"/>
  <c r="A663" i="7"/>
  <c r="A659" i="7"/>
  <c r="A655" i="7"/>
  <c r="A651" i="7"/>
  <c r="A647" i="7"/>
  <c r="A358" i="7" s="1"/>
  <c r="A646" i="7"/>
  <c r="A357" i="7" s="1"/>
  <c r="A645" i="7"/>
  <c r="A356" i="7" s="1"/>
  <c r="A644" i="7"/>
  <c r="A355" i="7" s="1"/>
  <c r="A640" i="7"/>
  <c r="A352" i="7" s="1"/>
  <c r="A639" i="7"/>
  <c r="A351" i="7" s="1"/>
  <c r="A638" i="7"/>
  <c r="A350" i="7" s="1"/>
  <c r="A637" i="7"/>
  <c r="A349" i="7" s="1"/>
  <c r="A636" i="7"/>
  <c r="A348" i="7" s="1"/>
  <c r="C634" i="7"/>
  <c r="A634" i="7"/>
  <c r="A346" i="7" s="1"/>
  <c r="C633" i="7"/>
  <c r="A633" i="7"/>
  <c r="A345" i="7" s="1"/>
  <c r="C632" i="7"/>
  <c r="A632" i="7"/>
  <c r="A344" i="7" s="1"/>
  <c r="C631" i="7"/>
  <c r="A631" i="7"/>
  <c r="A343" i="7" s="1"/>
  <c r="A630" i="7"/>
  <c r="A342" i="7" s="1"/>
  <c r="A590" i="7"/>
  <c r="A591" i="7" s="1"/>
  <c r="A592" i="7" s="1"/>
  <c r="A593" i="7" s="1"/>
  <c r="A594" i="7" s="1"/>
  <c r="A595" i="7" s="1"/>
  <c r="A596" i="7" s="1"/>
  <c r="A597" i="7" s="1"/>
  <c r="A598" i="7" s="1"/>
  <c r="A578" i="7"/>
  <c r="A579" i="7" s="1"/>
  <c r="A580" i="7" s="1"/>
  <c r="A581" i="7" s="1"/>
  <c r="A582" i="7" s="1"/>
  <c r="A583" i="7" s="1"/>
  <c r="A584" i="7" s="1"/>
  <c r="A585" i="7" s="1"/>
  <c r="A586" i="7" s="1"/>
  <c r="A564" i="7"/>
  <c r="A565" i="7" s="1"/>
  <c r="A566" i="7" s="1"/>
  <c r="A567" i="7" s="1"/>
  <c r="A568" i="7" s="1"/>
  <c r="A569" i="7" s="1"/>
  <c r="A570" i="7" s="1"/>
  <c r="A571" i="7" s="1"/>
  <c r="A572" i="7" s="1"/>
  <c r="A552" i="7"/>
  <c r="A553" i="7" s="1"/>
  <c r="A554" i="7" s="1"/>
  <c r="A555" i="7" s="1"/>
  <c r="A556" i="7" s="1"/>
  <c r="A557" i="7" s="1"/>
  <c r="A558" i="7" s="1"/>
  <c r="A559" i="7" s="1"/>
  <c r="A560" i="7" s="1"/>
  <c r="A538" i="7"/>
  <c r="A539" i="7" s="1"/>
  <c r="A540" i="7" s="1"/>
  <c r="A541" i="7" s="1"/>
  <c r="A542" i="7" s="1"/>
  <c r="A543" i="7" s="1"/>
  <c r="A544" i="7" s="1"/>
  <c r="A545" i="7" s="1"/>
  <c r="A546" i="7" s="1"/>
  <c r="A526" i="7"/>
  <c r="A527" i="7" s="1"/>
  <c r="A528" i="7" s="1"/>
  <c r="A529" i="7" s="1"/>
  <c r="A530" i="7" s="1"/>
  <c r="A531" i="7" s="1"/>
  <c r="A532" i="7" s="1"/>
  <c r="A533" i="7" s="1"/>
  <c r="A534" i="7" s="1"/>
  <c r="B520" i="7"/>
  <c r="B519" i="7"/>
  <c r="A496" i="7"/>
  <c r="A453" i="7"/>
  <c r="A454" i="7" s="1"/>
  <c r="A455" i="7" s="1"/>
  <c r="A456" i="7" s="1"/>
  <c r="A457" i="7" s="1"/>
  <c r="A458" i="7" s="1"/>
  <c r="A459" i="7" s="1"/>
  <c r="A460" i="7" s="1"/>
  <c r="A461" i="7" s="1"/>
  <c r="A441" i="7"/>
  <c r="A442" i="7" s="1"/>
  <c r="A443" i="7" s="1"/>
  <c r="A444" i="7" s="1"/>
  <c r="A445" i="7" s="1"/>
  <c r="A446" i="7" s="1"/>
  <c r="A447" i="7" s="1"/>
  <c r="A448" i="7" s="1"/>
  <c r="A449" i="7" s="1"/>
  <c r="A427" i="7"/>
  <c r="A428" i="7" s="1"/>
  <c r="A429" i="7" s="1"/>
  <c r="A430" i="7" s="1"/>
  <c r="A431" i="7" s="1"/>
  <c r="A432" i="7" s="1"/>
  <c r="A433" i="7" s="1"/>
  <c r="A434" i="7" s="1"/>
  <c r="A435" i="7" s="1"/>
  <c r="A415" i="7"/>
  <c r="A416" i="7" s="1"/>
  <c r="A417" i="7" s="1"/>
  <c r="A418" i="7" s="1"/>
  <c r="A419" i="7" s="1"/>
  <c r="A420" i="7" s="1"/>
  <c r="A421" i="7" s="1"/>
  <c r="A422" i="7" s="1"/>
  <c r="A423" i="7" s="1"/>
  <c r="A401" i="7"/>
  <c r="A402" i="7" s="1"/>
  <c r="A403" i="7" s="1"/>
  <c r="A404" i="7" s="1"/>
  <c r="A405" i="7" s="1"/>
  <c r="A406" i="7" s="1"/>
  <c r="A407" i="7" s="1"/>
  <c r="A408" i="7" s="1"/>
  <c r="A409" i="7" s="1"/>
  <c r="A390" i="7"/>
  <c r="A391" i="7" s="1"/>
  <c r="A392" i="7" s="1"/>
  <c r="A393" i="7" s="1"/>
  <c r="A394" i="7" s="1"/>
  <c r="A395" i="7" s="1"/>
  <c r="A396" i="7" s="1"/>
  <c r="A397" i="7" s="1"/>
  <c r="A398" i="7" s="1"/>
  <c r="B384" i="7"/>
  <c r="B383" i="7"/>
  <c r="A359" i="7"/>
  <c r="A354" i="7"/>
  <c r="A353" i="7"/>
  <c r="A347" i="7"/>
  <c r="A341" i="7"/>
  <c r="A336" i="7"/>
  <c r="A472" i="7" s="1"/>
  <c r="A335" i="7"/>
  <c r="A471" i="7" s="1"/>
  <c r="A334" i="7"/>
  <c r="A470" i="7" s="1"/>
  <c r="A333" i="7"/>
  <c r="A469" i="7" s="1"/>
  <c r="A332" i="7"/>
  <c r="A468" i="7" s="1"/>
  <c r="A331" i="7"/>
  <c r="A467" i="7" s="1"/>
  <c r="A300" i="7"/>
  <c r="A294" i="7"/>
  <c r="A288" i="7"/>
  <c r="A282" i="7"/>
  <c r="A281" i="7"/>
  <c r="A260" i="7"/>
  <c r="A254" i="7"/>
  <c r="A248" i="7"/>
  <c r="A242" i="7"/>
  <c r="A241" i="7"/>
  <c r="B136" i="7"/>
  <c r="B135" i="7"/>
  <c r="B132" i="7"/>
  <c r="B131" i="7"/>
  <c r="AP121" i="7"/>
  <c r="AO121" i="7"/>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E121" i="7"/>
  <c r="D121" i="7"/>
  <c r="C121" i="7"/>
  <c r="B107" i="7"/>
  <c r="B106" i="7"/>
  <c r="B105" i="7"/>
  <c r="B101" i="7"/>
  <c r="B79" i="7"/>
  <c r="A75" i="7"/>
  <c r="A74" i="7"/>
  <c r="A73" i="7"/>
  <c r="A72" i="7"/>
  <c r="AO692" i="7" l="1"/>
  <c r="AO691" i="7"/>
  <c r="AO29" i="7"/>
  <c r="AO694" i="7"/>
  <c r="AO695" i="7" s="1"/>
  <c r="AO673" i="7"/>
  <c r="AO690" i="7"/>
  <c r="AO672" i="7" s="1"/>
  <c r="AO685" i="7"/>
  <c r="AK227" i="7"/>
  <c r="AN203" i="7"/>
  <c r="AN19" i="7" s="1"/>
  <c r="B108" i="7"/>
  <c r="AO207" i="7"/>
  <c r="AO189" i="7"/>
  <c r="AO206" i="7"/>
  <c r="AO188" i="7"/>
  <c r="AO200" i="7" s="1"/>
  <c r="AO62" i="7"/>
  <c r="AO208" i="7"/>
  <c r="AO205" i="7"/>
  <c r="AO190" i="7"/>
  <c r="AO186" i="7"/>
  <c r="AO198" i="7" s="1"/>
  <c r="AO178" i="7"/>
  <c r="AO27" i="7"/>
  <c r="AO175" i="7"/>
  <c r="AO211" i="7" s="1"/>
  <c r="AO177" i="7"/>
  <c r="AO213" i="7" s="1"/>
  <c r="AO176" i="7"/>
  <c r="AO187" i="7"/>
  <c r="AM202" i="7"/>
  <c r="AN16" i="7"/>
  <c r="AN219" i="7" s="1"/>
  <c r="AN225" i="7" s="1"/>
  <c r="AN231" i="7" s="1"/>
  <c r="AM221" i="7"/>
  <c r="AM215" i="7"/>
  <c r="AM224" i="7"/>
  <c r="AM230" i="7" s="1"/>
  <c r="AM226" i="7"/>
  <c r="AM232" i="7" s="1"/>
  <c r="AL18" i="7"/>
  <c r="AL218" i="7"/>
  <c r="AO61" i="7"/>
  <c r="AN209" i="7"/>
  <c r="AM18" i="7"/>
  <c r="AN14" i="7"/>
  <c r="AN217" i="7" s="1"/>
  <c r="AN223" i="7" s="1"/>
  <c r="AN229" i="7" s="1"/>
  <c r="AN199" i="7"/>
  <c r="AN201" i="7"/>
  <c r="AN17" i="7" s="1"/>
  <c r="AN220" i="7" s="1"/>
  <c r="AN214" i="7"/>
  <c r="AN212" i="7"/>
  <c r="AO169" i="7"/>
  <c r="AO167" i="7"/>
  <c r="AO171" i="7"/>
  <c r="AO165" i="7"/>
  <c r="AO57" i="7"/>
  <c r="AP2" i="7"/>
  <c r="AP63" i="7" s="1"/>
  <c r="AO712" i="7"/>
  <c r="AO706" i="7"/>
  <c r="I58" i="7"/>
  <c r="I514" i="7"/>
  <c r="I378" i="7"/>
  <c r="AC150" i="1"/>
  <c r="I679" i="7"/>
  <c r="I713" i="7"/>
  <c r="H99" i="7"/>
  <c r="I674" i="7"/>
  <c r="I624" i="7"/>
  <c r="I618" i="7"/>
  <c r="I664" i="7"/>
  <c r="I660" i="7"/>
  <c r="I656" i="7"/>
  <c r="I652" i="7"/>
  <c r="I36" i="7"/>
  <c r="I40" i="7"/>
  <c r="I33" i="7"/>
  <c r="J681" i="7"/>
  <c r="A790" i="7"/>
  <c r="C802" i="7" s="1"/>
  <c r="C789" i="7"/>
  <c r="C441" i="7" s="1"/>
  <c r="D789" i="7"/>
  <c r="E789" i="7"/>
  <c r="F789" i="7"/>
  <c r="G789" i="7"/>
  <c r="A726" i="7"/>
  <c r="C738" i="7" s="1"/>
  <c r="C725" i="7"/>
  <c r="D725" i="7"/>
  <c r="E725" i="7"/>
  <c r="F725" i="7"/>
  <c r="G725" i="7"/>
  <c r="A758" i="7"/>
  <c r="I758" i="7" s="1"/>
  <c r="C757" i="7"/>
  <c r="C415" i="7" s="1"/>
  <c r="D757" i="7"/>
  <c r="E757" i="7"/>
  <c r="F757" i="7"/>
  <c r="G757" i="7"/>
  <c r="I789" i="7"/>
  <c r="I788" i="7"/>
  <c r="I790" i="7"/>
  <c r="I756" i="7"/>
  <c r="I757" i="7"/>
  <c r="I724" i="7"/>
  <c r="I725" i="7"/>
  <c r="I59" i="7"/>
  <c r="I26" i="7"/>
  <c r="C283" i="7"/>
  <c r="C243" i="7"/>
  <c r="C285" i="7"/>
  <c r="C245" i="7"/>
  <c r="C284" i="7"/>
  <c r="C244" i="7"/>
  <c r="C286" i="7"/>
  <c r="C246" i="7"/>
  <c r="C707" i="7"/>
  <c r="C635" i="7"/>
  <c r="B91" i="7" s="1"/>
  <c r="B94" i="7" s="1"/>
  <c r="B95" i="7" s="1"/>
  <c r="B353" i="7"/>
  <c r="B483" i="7"/>
  <c r="B489" i="7"/>
  <c r="D737" i="7"/>
  <c r="D503" i="7"/>
  <c r="D369" i="7"/>
  <c r="C801" i="7"/>
  <c r="C440" i="7"/>
  <c r="C769" i="7"/>
  <c r="C737" i="7"/>
  <c r="C389" i="7"/>
  <c r="C625" i="7"/>
  <c r="C619" i="7"/>
  <c r="C504" i="7"/>
  <c r="C503" i="7"/>
  <c r="C502" i="7"/>
  <c r="C501" i="7"/>
  <c r="C500" i="7"/>
  <c r="C520" i="7"/>
  <c r="C384" i="7"/>
  <c r="C368" i="7"/>
  <c r="C367" i="7"/>
  <c r="C366" i="7"/>
  <c r="C365" i="7"/>
  <c r="C364" i="7"/>
  <c r="B137" i="7"/>
  <c r="C35" i="7"/>
  <c r="D35" i="7"/>
  <c r="B133" i="7"/>
  <c r="A501" i="7"/>
  <c r="A509" i="7" s="1"/>
  <c r="A503" i="7"/>
  <c r="A511" i="7" s="1"/>
  <c r="A505" i="7"/>
  <c r="A513" i="7" s="1"/>
  <c r="A478" i="7"/>
  <c r="A489" i="7"/>
  <c r="A490" i="7"/>
  <c r="A364" i="7"/>
  <c r="A372" i="7" s="1"/>
  <c r="A365" i="7"/>
  <c r="A373" i="7" s="1"/>
  <c r="A366" i="7"/>
  <c r="A374" i="7" s="1"/>
  <c r="A367" i="7"/>
  <c r="A375" i="7" s="1"/>
  <c r="A368" i="7"/>
  <c r="A376" i="7" s="1"/>
  <c r="A369" i="7"/>
  <c r="A377" i="7" s="1"/>
  <c r="A500" i="7"/>
  <c r="A508" i="7" s="1"/>
  <c r="A502" i="7"/>
  <c r="A510" i="7" s="1"/>
  <c r="A504" i="7"/>
  <c r="A512" i="7" s="1"/>
  <c r="A477" i="7"/>
  <c r="A483" i="7"/>
  <c r="A484" i="7"/>
  <c r="A495" i="7"/>
  <c r="AP692" i="7" l="1"/>
  <c r="AP691" i="7"/>
  <c r="AP29" i="7"/>
  <c r="AP694" i="7"/>
  <c r="AP695" i="7" s="1"/>
  <c r="AP690" i="7"/>
  <c r="AP672" i="7" s="1"/>
  <c r="AP685" i="7"/>
  <c r="AP673" i="7"/>
  <c r="AO203" i="7"/>
  <c r="AO19" i="7" s="1"/>
  <c r="AO16" i="7"/>
  <c r="AO219" i="7" s="1"/>
  <c r="AO225" i="7" s="1"/>
  <c r="AO231" i="7" s="1"/>
  <c r="AP62" i="7"/>
  <c r="AP208" i="7"/>
  <c r="AP190" i="7"/>
  <c r="AP205" i="7"/>
  <c r="AP186" i="7"/>
  <c r="AP198" i="7" s="1"/>
  <c r="AP178" i="7"/>
  <c r="AP187" i="7"/>
  <c r="AP206" i="7"/>
  <c r="AP188" i="7"/>
  <c r="AP200" i="7" s="1"/>
  <c r="AP177" i="7"/>
  <c r="AP213" i="7" s="1"/>
  <c r="AP176" i="7"/>
  <c r="AP175" i="7"/>
  <c r="AP211" i="7" s="1"/>
  <c r="AP207" i="7"/>
  <c r="AP27" i="7"/>
  <c r="AP189" i="7"/>
  <c r="AO199" i="7"/>
  <c r="AO15" i="7" s="1"/>
  <c r="AO218" i="7" s="1"/>
  <c r="AM227" i="7"/>
  <c r="AN226" i="7"/>
  <c r="AN232" i="7" s="1"/>
  <c r="AO14" i="7"/>
  <c r="AO217" i="7" s="1"/>
  <c r="AL221" i="7"/>
  <c r="AL224" i="7"/>
  <c r="AL230" i="7" s="1"/>
  <c r="AP61" i="7"/>
  <c r="AN202" i="7"/>
  <c r="AN15" i="7"/>
  <c r="AN215" i="7"/>
  <c r="AO209" i="7"/>
  <c r="AO201" i="7"/>
  <c r="AO212" i="7"/>
  <c r="AO214" i="7"/>
  <c r="AP171" i="7"/>
  <c r="AP167" i="7"/>
  <c r="AP165" i="7"/>
  <c r="AP169" i="7"/>
  <c r="AP57" i="7"/>
  <c r="AP712" i="7"/>
  <c r="AP706" i="7"/>
  <c r="D474" i="7"/>
  <c r="D473" i="7" s="1"/>
  <c r="J58" i="7"/>
  <c r="J514" i="7"/>
  <c r="J378" i="7"/>
  <c r="D338" i="7"/>
  <c r="B360" i="7"/>
  <c r="I99" i="7"/>
  <c r="AD150" i="1"/>
  <c r="J679" i="7"/>
  <c r="J713" i="7"/>
  <c r="J674" i="7"/>
  <c r="J624" i="7"/>
  <c r="J652" i="7"/>
  <c r="J618" i="7"/>
  <c r="J664" i="7"/>
  <c r="J660" i="7"/>
  <c r="J656" i="7"/>
  <c r="J36" i="7"/>
  <c r="J40" i="7"/>
  <c r="J33" i="7"/>
  <c r="K681" i="7"/>
  <c r="I726" i="7"/>
  <c r="D770" i="7"/>
  <c r="C770" i="7"/>
  <c r="C385" i="7"/>
  <c r="A727" i="7"/>
  <c r="D739" i="7" s="1"/>
  <c r="C726" i="7"/>
  <c r="C391" i="7" s="1"/>
  <c r="D726" i="7"/>
  <c r="E726" i="7"/>
  <c r="F726" i="7"/>
  <c r="G726" i="7"/>
  <c r="H726" i="7"/>
  <c r="A759" i="7"/>
  <c r="D771" i="7" s="1"/>
  <c r="C758" i="7"/>
  <c r="C416" i="7" s="1"/>
  <c r="D758" i="7"/>
  <c r="E758" i="7"/>
  <c r="F758" i="7"/>
  <c r="G758" i="7"/>
  <c r="H758" i="7"/>
  <c r="A791" i="7"/>
  <c r="J791" i="7" s="1"/>
  <c r="C790" i="7"/>
  <c r="C442" i="7" s="1"/>
  <c r="D790" i="7"/>
  <c r="E790" i="7"/>
  <c r="F790" i="7"/>
  <c r="G790" i="7"/>
  <c r="H790" i="7"/>
  <c r="J788" i="7"/>
  <c r="J759" i="7"/>
  <c r="J758" i="7"/>
  <c r="J757" i="7"/>
  <c r="J756" i="7"/>
  <c r="J790" i="7"/>
  <c r="J789" i="7"/>
  <c r="J725" i="7"/>
  <c r="J726" i="7"/>
  <c r="J724" i="7"/>
  <c r="C247" i="7"/>
  <c r="J59" i="7"/>
  <c r="J26" i="7"/>
  <c r="D619" i="7"/>
  <c r="D365" i="7"/>
  <c r="D366" i="7"/>
  <c r="D500" i="7"/>
  <c r="D504" i="7"/>
  <c r="D625" i="7"/>
  <c r="D738" i="7"/>
  <c r="D414" i="7"/>
  <c r="D441" i="7"/>
  <c r="D384" i="7"/>
  <c r="D367" i="7"/>
  <c r="D501" i="7"/>
  <c r="D505" i="7"/>
  <c r="D389" i="7"/>
  <c r="D801" i="7"/>
  <c r="D37" i="7"/>
  <c r="D364" i="7"/>
  <c r="D368" i="7"/>
  <c r="D502" i="7"/>
  <c r="D520" i="7"/>
  <c r="D390" i="7"/>
  <c r="D769" i="7"/>
  <c r="D802" i="7"/>
  <c r="D707" i="7"/>
  <c r="C287" i="7"/>
  <c r="C521" i="7"/>
  <c r="C414" i="7"/>
  <c r="C37" i="7"/>
  <c r="E801" i="7"/>
  <c r="E802" i="7"/>
  <c r="E770" i="7"/>
  <c r="E769" i="7"/>
  <c r="E737" i="7"/>
  <c r="E625" i="7"/>
  <c r="E505" i="7"/>
  <c r="E504" i="7"/>
  <c r="E503" i="7"/>
  <c r="E501" i="7"/>
  <c r="E500" i="7"/>
  <c r="E520" i="7"/>
  <c r="E369" i="7"/>
  <c r="E368" i="7"/>
  <c r="E367" i="7"/>
  <c r="E365" i="7"/>
  <c r="E364" i="7"/>
  <c r="E35" i="7"/>
  <c r="C578" i="7"/>
  <c r="C390" i="7"/>
  <c r="C525" i="7"/>
  <c r="C552" i="7"/>
  <c r="C577" i="7"/>
  <c r="D440" i="7"/>
  <c r="AP203" i="7" l="1"/>
  <c r="AP19" i="7" s="1"/>
  <c r="AP199" i="7"/>
  <c r="AP15" i="7" s="1"/>
  <c r="AP218" i="7" s="1"/>
  <c r="AO224" i="7"/>
  <c r="AO230" i="7" s="1"/>
  <c r="AP14" i="7"/>
  <c r="AP217" i="7" s="1"/>
  <c r="AP223" i="7" s="1"/>
  <c r="AN18" i="7"/>
  <c r="AN218" i="7"/>
  <c r="AL227" i="7"/>
  <c r="AO223" i="7"/>
  <c r="AO229" i="7" s="1"/>
  <c r="AO215" i="7"/>
  <c r="AP16" i="7"/>
  <c r="AP219" i="7" s="1"/>
  <c r="AP225" i="7" s="1"/>
  <c r="AO202" i="7"/>
  <c r="AO17" i="7"/>
  <c r="AP209" i="7"/>
  <c r="AP214" i="7"/>
  <c r="AP201" i="7"/>
  <c r="AP212" i="7"/>
  <c r="K58" i="7"/>
  <c r="K514" i="7"/>
  <c r="K378" i="7"/>
  <c r="J99" i="7"/>
  <c r="D336" i="7"/>
  <c r="D337" i="7"/>
  <c r="AE150" i="1"/>
  <c r="K679" i="7"/>
  <c r="K713" i="7"/>
  <c r="K674" i="7"/>
  <c r="K624" i="7"/>
  <c r="K618" i="7"/>
  <c r="K664" i="7"/>
  <c r="K660" i="7"/>
  <c r="K656" i="7"/>
  <c r="K652" i="7"/>
  <c r="K36" i="7"/>
  <c r="K40" i="7"/>
  <c r="K33" i="7"/>
  <c r="L681" i="7"/>
  <c r="D332" i="7"/>
  <c r="D333" i="7"/>
  <c r="D335" i="7"/>
  <c r="D331" i="7"/>
  <c r="D334" i="7"/>
  <c r="D472" i="7"/>
  <c r="D470" i="7"/>
  <c r="D467" i="7"/>
  <c r="D468" i="7"/>
  <c r="D469" i="7"/>
  <c r="D471" i="7"/>
  <c r="D551" i="7"/>
  <c r="C527" i="7"/>
  <c r="C553" i="7"/>
  <c r="D526" i="7"/>
  <c r="C579" i="7"/>
  <c r="C551" i="7"/>
  <c r="E771" i="7"/>
  <c r="E739" i="7"/>
  <c r="D391" i="7"/>
  <c r="D442" i="7"/>
  <c r="D803" i="7"/>
  <c r="J727" i="7"/>
  <c r="A792" i="7"/>
  <c r="C804" i="7" s="1"/>
  <c r="C791" i="7"/>
  <c r="D791" i="7"/>
  <c r="E791" i="7"/>
  <c r="F791" i="7"/>
  <c r="G791" i="7"/>
  <c r="H791" i="7"/>
  <c r="C803" i="7"/>
  <c r="I791" i="7"/>
  <c r="A728" i="7"/>
  <c r="F740" i="7" s="1"/>
  <c r="C727" i="7"/>
  <c r="D727" i="7"/>
  <c r="E727" i="7"/>
  <c r="F727" i="7"/>
  <c r="G727" i="7"/>
  <c r="H727" i="7"/>
  <c r="I727" i="7"/>
  <c r="C739" i="7"/>
  <c r="D416" i="7"/>
  <c r="A760" i="7"/>
  <c r="K760" i="7" s="1"/>
  <c r="C759" i="7"/>
  <c r="D759" i="7"/>
  <c r="E759" i="7"/>
  <c r="F759" i="7"/>
  <c r="G759" i="7"/>
  <c r="H759" i="7"/>
  <c r="C771" i="7"/>
  <c r="I759" i="7"/>
  <c r="K791" i="7"/>
  <c r="K790" i="7"/>
  <c r="K788" i="7"/>
  <c r="K759" i="7"/>
  <c r="K789" i="7"/>
  <c r="K757" i="7"/>
  <c r="K727" i="7"/>
  <c r="K725" i="7"/>
  <c r="K758" i="7"/>
  <c r="K726" i="7"/>
  <c r="K724" i="7"/>
  <c r="K756" i="7"/>
  <c r="D385" i="7"/>
  <c r="D521" i="7"/>
  <c r="K26" i="7"/>
  <c r="K59" i="7"/>
  <c r="E366" i="7"/>
  <c r="E384" i="7"/>
  <c r="E502" i="7"/>
  <c r="E619" i="7"/>
  <c r="E738" i="7"/>
  <c r="E803" i="7"/>
  <c r="E416" i="7"/>
  <c r="E389" i="7"/>
  <c r="E442" i="7"/>
  <c r="E441" i="7"/>
  <c r="D415" i="7"/>
  <c r="E390" i="7"/>
  <c r="E415" i="7"/>
  <c r="F707" i="7"/>
  <c r="E707" i="7"/>
  <c r="E440" i="7"/>
  <c r="E37" i="7"/>
  <c r="D578" i="7"/>
  <c r="D577" i="7"/>
  <c r="C526" i="7"/>
  <c r="D525" i="7"/>
  <c r="F803" i="7"/>
  <c r="F802" i="7"/>
  <c r="F442" i="7"/>
  <c r="F441" i="7"/>
  <c r="F440" i="7"/>
  <c r="F771" i="7"/>
  <c r="F770" i="7"/>
  <c r="F769" i="7"/>
  <c r="F416" i="7"/>
  <c r="F415" i="7"/>
  <c r="F414" i="7"/>
  <c r="F739" i="7"/>
  <c r="F738" i="7"/>
  <c r="F737" i="7"/>
  <c r="F390" i="7"/>
  <c r="F389" i="7"/>
  <c r="F625" i="7"/>
  <c r="F619" i="7"/>
  <c r="F520" i="7"/>
  <c r="F505" i="7"/>
  <c r="F504" i="7"/>
  <c r="F503" i="7"/>
  <c r="F502" i="7"/>
  <c r="F501" i="7"/>
  <c r="F500" i="7"/>
  <c r="F369" i="7"/>
  <c r="F368" i="7"/>
  <c r="F367" i="7"/>
  <c r="F366" i="7"/>
  <c r="F365" i="7"/>
  <c r="F364" i="7"/>
  <c r="F384" i="7"/>
  <c r="F35" i="7"/>
  <c r="E385" i="7"/>
  <c r="E521" i="7"/>
  <c r="AP229" i="7" l="1"/>
  <c r="F19" i="1"/>
  <c r="AP231" i="7"/>
  <c r="F21" i="1"/>
  <c r="AP224" i="7"/>
  <c r="AN224" i="7"/>
  <c r="AN221" i="7"/>
  <c r="AO18" i="7"/>
  <c r="AO220" i="7"/>
  <c r="AP202" i="7"/>
  <c r="AP17" i="7"/>
  <c r="AP215" i="7"/>
  <c r="C772" i="7"/>
  <c r="L58" i="7"/>
  <c r="L514" i="7"/>
  <c r="L378" i="7"/>
  <c r="K99" i="7"/>
  <c r="AF150" i="1"/>
  <c r="L679" i="7"/>
  <c r="L713" i="7"/>
  <c r="L674" i="7"/>
  <c r="L660" i="7"/>
  <c r="L652" i="7"/>
  <c r="L624" i="7"/>
  <c r="L618" i="7"/>
  <c r="L664" i="7"/>
  <c r="L656" i="7"/>
  <c r="L36" i="7"/>
  <c r="L40" i="7"/>
  <c r="L33" i="7"/>
  <c r="M681" i="7"/>
  <c r="D553" i="7"/>
  <c r="E552" i="7"/>
  <c r="E526" i="7"/>
  <c r="D552" i="7"/>
  <c r="E578" i="7"/>
  <c r="E577" i="7"/>
  <c r="E579" i="7"/>
  <c r="D579" i="7"/>
  <c r="E525" i="7"/>
  <c r="D527" i="7"/>
  <c r="E553" i="7"/>
  <c r="F804" i="7"/>
  <c r="F772" i="7"/>
  <c r="F392" i="7"/>
  <c r="E417" i="7"/>
  <c r="F417" i="7"/>
  <c r="K728" i="7"/>
  <c r="E392" i="7"/>
  <c r="E443" i="7"/>
  <c r="C417" i="7"/>
  <c r="D417" i="7"/>
  <c r="C392" i="7"/>
  <c r="D392" i="7"/>
  <c r="A761" i="7"/>
  <c r="C773" i="7" s="1"/>
  <c r="C760" i="7"/>
  <c r="D760" i="7"/>
  <c r="E760" i="7"/>
  <c r="F760" i="7"/>
  <c r="G760" i="7"/>
  <c r="H760" i="7"/>
  <c r="I760" i="7"/>
  <c r="J760" i="7"/>
  <c r="D772" i="7"/>
  <c r="A729" i="7"/>
  <c r="E741" i="7" s="1"/>
  <c r="C728" i="7"/>
  <c r="D728" i="7"/>
  <c r="E728" i="7"/>
  <c r="F728" i="7"/>
  <c r="G728" i="7"/>
  <c r="H728" i="7"/>
  <c r="I728" i="7"/>
  <c r="J728" i="7"/>
  <c r="E740" i="7"/>
  <c r="D740" i="7"/>
  <c r="E772" i="7"/>
  <c r="K792" i="7"/>
  <c r="C740" i="7"/>
  <c r="C443" i="7"/>
  <c r="D443" i="7"/>
  <c r="A793" i="7"/>
  <c r="C805" i="7" s="1"/>
  <c r="C792" i="7"/>
  <c r="D792" i="7"/>
  <c r="E792" i="7"/>
  <c r="F792" i="7"/>
  <c r="G792" i="7"/>
  <c r="H792" i="7"/>
  <c r="I792" i="7"/>
  <c r="E804" i="7"/>
  <c r="J792" i="7"/>
  <c r="D804" i="7"/>
  <c r="L791" i="7"/>
  <c r="L789" i="7"/>
  <c r="L792" i="7"/>
  <c r="L790" i="7"/>
  <c r="L788" i="7"/>
  <c r="L759" i="7"/>
  <c r="L757" i="7"/>
  <c r="L728" i="7"/>
  <c r="L727" i="7"/>
  <c r="L726" i="7"/>
  <c r="L725" i="7"/>
  <c r="L724" i="7"/>
  <c r="L760" i="7"/>
  <c r="L758" i="7"/>
  <c r="L756" i="7"/>
  <c r="L26" i="7"/>
  <c r="L59" i="7"/>
  <c r="E391" i="7"/>
  <c r="E414" i="7"/>
  <c r="F443" i="7"/>
  <c r="F391" i="7"/>
  <c r="G707" i="7"/>
  <c r="F37" i="7"/>
  <c r="F525" i="7"/>
  <c r="F553" i="7"/>
  <c r="F577" i="7"/>
  <c r="F578" i="7"/>
  <c r="G804" i="7"/>
  <c r="G803" i="7"/>
  <c r="G802" i="7"/>
  <c r="G443" i="7"/>
  <c r="G442" i="7"/>
  <c r="G441" i="7"/>
  <c r="G440" i="7"/>
  <c r="G772" i="7"/>
  <c r="G771" i="7"/>
  <c r="G770" i="7"/>
  <c r="G769" i="7"/>
  <c r="G417" i="7"/>
  <c r="G416" i="7"/>
  <c r="G415" i="7"/>
  <c r="G414" i="7"/>
  <c r="G740" i="7"/>
  <c r="G739" i="7"/>
  <c r="G738" i="7"/>
  <c r="G737" i="7"/>
  <c r="G392" i="7"/>
  <c r="G391" i="7"/>
  <c r="G390" i="7"/>
  <c r="G389" i="7"/>
  <c r="G625" i="7"/>
  <c r="G619" i="7"/>
  <c r="G505" i="7"/>
  <c r="G504" i="7"/>
  <c r="G503" i="7"/>
  <c r="G502" i="7"/>
  <c r="G501" i="7"/>
  <c r="G500" i="7"/>
  <c r="G520" i="7"/>
  <c r="G384" i="7"/>
  <c r="G369" i="7"/>
  <c r="G368" i="7"/>
  <c r="G367" i="7"/>
  <c r="G366" i="7"/>
  <c r="G365" i="7"/>
  <c r="G364" i="7"/>
  <c r="G35" i="7"/>
  <c r="F385" i="7"/>
  <c r="F526" i="7"/>
  <c r="F551" i="7"/>
  <c r="F579" i="7"/>
  <c r="F521" i="7"/>
  <c r="F552" i="7"/>
  <c r="AP230" i="7" l="1"/>
  <c r="F20" i="1"/>
  <c r="AN227" i="7"/>
  <c r="AN230" i="7"/>
  <c r="AP18" i="7"/>
  <c r="AP220" i="7"/>
  <c r="AO226" i="7"/>
  <c r="AO232" i="7" s="1"/>
  <c r="AO221" i="7"/>
  <c r="E805" i="7"/>
  <c r="D805" i="7"/>
  <c r="C741" i="7"/>
  <c r="M58" i="7"/>
  <c r="M514" i="7"/>
  <c r="M378" i="7"/>
  <c r="L99" i="7"/>
  <c r="AG150" i="1"/>
  <c r="M679" i="7"/>
  <c r="M713" i="7"/>
  <c r="M674" i="7"/>
  <c r="M624" i="7"/>
  <c r="M618" i="7"/>
  <c r="M664" i="7"/>
  <c r="M660" i="7"/>
  <c r="M656" i="7"/>
  <c r="M652" i="7"/>
  <c r="M36" i="7"/>
  <c r="M40" i="7"/>
  <c r="M33" i="7"/>
  <c r="N681" i="7"/>
  <c r="E551" i="7"/>
  <c r="F554" i="7"/>
  <c r="D528" i="7"/>
  <c r="E554" i="7"/>
  <c r="C528" i="7"/>
  <c r="F528" i="7"/>
  <c r="D554" i="7"/>
  <c r="F527" i="7"/>
  <c r="C554" i="7"/>
  <c r="F580" i="7"/>
  <c r="E580" i="7"/>
  <c r="D580" i="7"/>
  <c r="E528" i="7"/>
  <c r="E527" i="7"/>
  <c r="C580" i="7"/>
  <c r="G773" i="7"/>
  <c r="E773" i="7"/>
  <c r="L761" i="7"/>
  <c r="G418" i="7"/>
  <c r="D741" i="7"/>
  <c r="G393" i="7"/>
  <c r="G741" i="7"/>
  <c r="L729" i="7"/>
  <c r="G444" i="7"/>
  <c r="D773" i="7"/>
  <c r="G805" i="7"/>
  <c r="L793" i="7"/>
  <c r="F773" i="7"/>
  <c r="C393" i="7"/>
  <c r="D393" i="7"/>
  <c r="F393" i="7"/>
  <c r="E393" i="7"/>
  <c r="D444" i="7"/>
  <c r="C444" i="7"/>
  <c r="F444" i="7"/>
  <c r="E444" i="7"/>
  <c r="A730" i="7"/>
  <c r="C742" i="7" s="1"/>
  <c r="C729" i="7"/>
  <c r="D729" i="7"/>
  <c r="E729" i="7"/>
  <c r="F729" i="7"/>
  <c r="G729" i="7"/>
  <c r="H729" i="7"/>
  <c r="I729" i="7"/>
  <c r="J729" i="7"/>
  <c r="K729" i="7"/>
  <c r="F741" i="7"/>
  <c r="C418" i="7"/>
  <c r="D418" i="7"/>
  <c r="F418" i="7"/>
  <c r="E418" i="7"/>
  <c r="A794" i="7"/>
  <c r="E806" i="7" s="1"/>
  <c r="C793" i="7"/>
  <c r="D793" i="7"/>
  <c r="E793" i="7"/>
  <c r="F793" i="7"/>
  <c r="G793" i="7"/>
  <c r="H793" i="7"/>
  <c r="I793" i="7"/>
  <c r="J793" i="7"/>
  <c r="K793" i="7"/>
  <c r="F805" i="7"/>
  <c r="A762" i="7"/>
  <c r="D774" i="7" s="1"/>
  <c r="C761" i="7"/>
  <c r="D761" i="7"/>
  <c r="E761" i="7"/>
  <c r="F761" i="7"/>
  <c r="G761" i="7"/>
  <c r="H761" i="7"/>
  <c r="I761" i="7"/>
  <c r="J761" i="7"/>
  <c r="K761" i="7"/>
  <c r="M792" i="7"/>
  <c r="M790" i="7"/>
  <c r="M789" i="7"/>
  <c r="M788" i="7"/>
  <c r="M793" i="7"/>
  <c r="M756" i="7"/>
  <c r="M761" i="7"/>
  <c r="M759" i="7"/>
  <c r="M791" i="7"/>
  <c r="M760" i="7"/>
  <c r="M758" i="7"/>
  <c r="M728" i="7"/>
  <c r="M726" i="7"/>
  <c r="M724" i="7"/>
  <c r="M757" i="7"/>
  <c r="M729" i="7"/>
  <c r="M727" i="7"/>
  <c r="M725" i="7"/>
  <c r="M59" i="7"/>
  <c r="M26" i="7"/>
  <c r="H707" i="7"/>
  <c r="G37" i="7"/>
  <c r="G525" i="7"/>
  <c r="G528" i="7"/>
  <c r="G552" i="7"/>
  <c r="G580" i="7"/>
  <c r="G553" i="7"/>
  <c r="G577" i="7"/>
  <c r="H805" i="7"/>
  <c r="H804" i="7"/>
  <c r="H803" i="7"/>
  <c r="H802" i="7"/>
  <c r="H444" i="7"/>
  <c r="H443" i="7"/>
  <c r="H442" i="7"/>
  <c r="H441" i="7"/>
  <c r="H440" i="7"/>
  <c r="H773" i="7"/>
  <c r="H772" i="7"/>
  <c r="H771" i="7"/>
  <c r="H770" i="7"/>
  <c r="H769" i="7"/>
  <c r="H418" i="7"/>
  <c r="H417" i="7"/>
  <c r="H416" i="7"/>
  <c r="H415" i="7"/>
  <c r="H414" i="7"/>
  <c r="H741" i="7"/>
  <c r="H740" i="7"/>
  <c r="H739" i="7"/>
  <c r="H738" i="7"/>
  <c r="H737" i="7"/>
  <c r="H393" i="7"/>
  <c r="H392" i="7"/>
  <c r="H391" i="7"/>
  <c r="H390" i="7"/>
  <c r="H389" i="7"/>
  <c r="H625" i="7"/>
  <c r="H619" i="7"/>
  <c r="H520" i="7"/>
  <c r="H505" i="7"/>
  <c r="H504" i="7"/>
  <c r="H503" i="7"/>
  <c r="H502" i="7"/>
  <c r="H501" i="7"/>
  <c r="H500" i="7"/>
  <c r="H369" i="7"/>
  <c r="H368" i="7"/>
  <c r="H367" i="7"/>
  <c r="H366" i="7"/>
  <c r="H365" i="7"/>
  <c r="H364" i="7"/>
  <c r="H384" i="7"/>
  <c r="H35" i="7"/>
  <c r="G385" i="7"/>
  <c r="G527" i="7"/>
  <c r="G526" i="7"/>
  <c r="G554" i="7"/>
  <c r="G578" i="7"/>
  <c r="G551" i="7"/>
  <c r="G579" i="7"/>
  <c r="G521" i="7"/>
  <c r="AO227" i="7" l="1"/>
  <c r="AP226" i="7"/>
  <c r="F22" i="1" s="1"/>
  <c r="AP221" i="7"/>
  <c r="N58" i="7"/>
  <c r="N514" i="7"/>
  <c r="N378" i="7"/>
  <c r="M99" i="7"/>
  <c r="AH150" i="1"/>
  <c r="N679" i="7"/>
  <c r="N713" i="7"/>
  <c r="N674" i="7"/>
  <c r="N618" i="7"/>
  <c r="N664" i="7"/>
  <c r="N660" i="7"/>
  <c r="N656" i="7"/>
  <c r="N652" i="7"/>
  <c r="N624" i="7"/>
  <c r="N36" i="7"/>
  <c r="N40" i="7"/>
  <c r="N33" i="7"/>
  <c r="O681" i="7"/>
  <c r="C529" i="7"/>
  <c r="G529" i="7"/>
  <c r="E581" i="7"/>
  <c r="E555" i="7"/>
  <c r="F581" i="7"/>
  <c r="G555" i="7"/>
  <c r="F555" i="7"/>
  <c r="C581" i="7"/>
  <c r="D529" i="7"/>
  <c r="D555" i="7"/>
  <c r="D581" i="7"/>
  <c r="F529" i="7"/>
  <c r="C555" i="7"/>
  <c r="E529" i="7"/>
  <c r="G581" i="7"/>
  <c r="H774" i="7"/>
  <c r="H806" i="7"/>
  <c r="H742" i="7"/>
  <c r="F742" i="7"/>
  <c r="M762" i="7"/>
  <c r="E774" i="7"/>
  <c r="F774" i="7"/>
  <c r="H394" i="7"/>
  <c r="D742" i="7"/>
  <c r="C774" i="7"/>
  <c r="E742" i="7"/>
  <c r="M730" i="7"/>
  <c r="H419" i="7"/>
  <c r="M794" i="7"/>
  <c r="F806" i="7"/>
  <c r="D806" i="7"/>
  <c r="C806" i="7"/>
  <c r="H445" i="7"/>
  <c r="A763" i="7"/>
  <c r="E775" i="7" s="1"/>
  <c r="C762" i="7"/>
  <c r="D762" i="7"/>
  <c r="E762" i="7"/>
  <c r="F762" i="7"/>
  <c r="G762" i="7"/>
  <c r="H762" i="7"/>
  <c r="I762" i="7"/>
  <c r="J762" i="7"/>
  <c r="K762" i="7"/>
  <c r="L762" i="7"/>
  <c r="G774" i="7"/>
  <c r="C445" i="7"/>
  <c r="D445" i="7"/>
  <c r="E445" i="7"/>
  <c r="F445" i="7"/>
  <c r="G445" i="7"/>
  <c r="C394" i="7"/>
  <c r="D394" i="7"/>
  <c r="E394" i="7"/>
  <c r="G394" i="7"/>
  <c r="F394" i="7"/>
  <c r="C419" i="7"/>
  <c r="D419" i="7"/>
  <c r="E419" i="7"/>
  <c r="F419" i="7"/>
  <c r="G419" i="7"/>
  <c r="A795" i="7"/>
  <c r="G807" i="7" s="1"/>
  <c r="C794" i="7"/>
  <c r="D794" i="7"/>
  <c r="E794" i="7"/>
  <c r="F794" i="7"/>
  <c r="G794" i="7"/>
  <c r="H794" i="7"/>
  <c r="I794" i="7"/>
  <c r="J794" i="7"/>
  <c r="K794" i="7"/>
  <c r="G806" i="7"/>
  <c r="L794" i="7"/>
  <c r="A731" i="7"/>
  <c r="G743" i="7" s="1"/>
  <c r="C730" i="7"/>
  <c r="D730" i="7"/>
  <c r="E730" i="7"/>
  <c r="F730" i="7"/>
  <c r="G730" i="7"/>
  <c r="H730" i="7"/>
  <c r="I730" i="7"/>
  <c r="J730" i="7"/>
  <c r="K730" i="7"/>
  <c r="L730" i="7"/>
  <c r="G742" i="7"/>
  <c r="N794" i="7"/>
  <c r="N792" i="7"/>
  <c r="N790" i="7"/>
  <c r="N762" i="7"/>
  <c r="N761" i="7"/>
  <c r="N760" i="7"/>
  <c r="N759" i="7"/>
  <c r="N758" i="7"/>
  <c r="N757" i="7"/>
  <c r="N756" i="7"/>
  <c r="N789" i="7"/>
  <c r="N793" i="7"/>
  <c r="N788" i="7"/>
  <c r="N791" i="7"/>
  <c r="N730" i="7"/>
  <c r="N728" i="7"/>
  <c r="N726" i="7"/>
  <c r="N724" i="7"/>
  <c r="N729" i="7"/>
  <c r="N727" i="7"/>
  <c r="N725" i="7"/>
  <c r="N59" i="7"/>
  <c r="N26" i="7"/>
  <c r="I707" i="7"/>
  <c r="H37" i="7"/>
  <c r="H526" i="7"/>
  <c r="H527" i="7"/>
  <c r="H551" i="7"/>
  <c r="H555" i="7"/>
  <c r="H579" i="7"/>
  <c r="H521" i="7"/>
  <c r="H552" i="7"/>
  <c r="H580" i="7"/>
  <c r="I806" i="7"/>
  <c r="I805" i="7"/>
  <c r="I804" i="7"/>
  <c r="I803" i="7"/>
  <c r="I445" i="7"/>
  <c r="I444" i="7"/>
  <c r="I443" i="7"/>
  <c r="I442" i="7"/>
  <c r="I441" i="7"/>
  <c r="I419" i="7"/>
  <c r="I418" i="7"/>
  <c r="I440" i="7"/>
  <c r="I774" i="7"/>
  <c r="I773" i="7"/>
  <c r="I772" i="7"/>
  <c r="I771" i="7"/>
  <c r="I770" i="7"/>
  <c r="I769" i="7"/>
  <c r="I394" i="7"/>
  <c r="I393" i="7"/>
  <c r="I417" i="7"/>
  <c r="I415" i="7"/>
  <c r="I414" i="7"/>
  <c r="I742" i="7"/>
  <c r="I741" i="7"/>
  <c r="I740" i="7"/>
  <c r="I739" i="7"/>
  <c r="I738" i="7"/>
  <c r="I737" i="7"/>
  <c r="I392" i="7"/>
  <c r="I391" i="7"/>
  <c r="I390" i="7"/>
  <c r="I389" i="7"/>
  <c r="I625" i="7"/>
  <c r="I619" i="7"/>
  <c r="I505" i="7"/>
  <c r="I504" i="7"/>
  <c r="I503" i="7"/>
  <c r="I502" i="7"/>
  <c r="I501" i="7"/>
  <c r="I500" i="7"/>
  <c r="I416" i="7"/>
  <c r="I520" i="7"/>
  <c r="I384" i="7"/>
  <c r="I369" i="7"/>
  <c r="I368" i="7"/>
  <c r="I367" i="7"/>
  <c r="I366" i="7"/>
  <c r="I365" i="7"/>
  <c r="I364" i="7"/>
  <c r="I35" i="7"/>
  <c r="H385" i="7"/>
  <c r="H528" i="7"/>
  <c r="H525" i="7"/>
  <c r="H529" i="7"/>
  <c r="H553" i="7"/>
  <c r="H577" i="7"/>
  <c r="H581" i="7"/>
  <c r="H554" i="7"/>
  <c r="H578" i="7"/>
  <c r="AP227" i="7" l="1"/>
  <c r="AP232" i="7"/>
  <c r="C743" i="7"/>
  <c r="O58" i="7"/>
  <c r="O514" i="7"/>
  <c r="O378" i="7"/>
  <c r="AI150" i="1"/>
  <c r="O679" i="7"/>
  <c r="O713" i="7"/>
  <c r="N99" i="7"/>
  <c r="O674" i="7"/>
  <c r="O624" i="7"/>
  <c r="O664" i="7"/>
  <c r="O660" i="7"/>
  <c r="O652" i="7"/>
  <c r="O618" i="7"/>
  <c r="O656" i="7"/>
  <c r="O36" i="7"/>
  <c r="O40" i="7"/>
  <c r="O33" i="7"/>
  <c r="P681" i="7"/>
  <c r="G556" i="7"/>
  <c r="D530" i="7"/>
  <c r="H556" i="7"/>
  <c r="E556" i="7"/>
  <c r="G582" i="7"/>
  <c r="D556" i="7"/>
  <c r="F582" i="7"/>
  <c r="H582" i="7"/>
  <c r="C530" i="7"/>
  <c r="C556" i="7"/>
  <c r="E582" i="7"/>
  <c r="F530" i="7"/>
  <c r="D582" i="7"/>
  <c r="H530" i="7"/>
  <c r="G530" i="7"/>
  <c r="C582" i="7"/>
  <c r="F556" i="7"/>
  <c r="E530" i="7"/>
  <c r="C807" i="7"/>
  <c r="F807" i="7"/>
  <c r="I775" i="7"/>
  <c r="N763" i="7"/>
  <c r="F775" i="7"/>
  <c r="C775" i="7"/>
  <c r="I807" i="7"/>
  <c r="E807" i="7"/>
  <c r="D807" i="7"/>
  <c r="I743" i="7"/>
  <c r="N795" i="7"/>
  <c r="I420" i="7"/>
  <c r="D775" i="7"/>
  <c r="D743" i="7"/>
  <c r="G775" i="7"/>
  <c r="N731" i="7"/>
  <c r="F743" i="7"/>
  <c r="I446" i="7"/>
  <c r="A796" i="7"/>
  <c r="D808" i="7" s="1"/>
  <c r="C795" i="7"/>
  <c r="D795" i="7"/>
  <c r="E795" i="7"/>
  <c r="F795" i="7"/>
  <c r="G795" i="7"/>
  <c r="H795" i="7"/>
  <c r="I795" i="7"/>
  <c r="J795" i="7"/>
  <c r="K795" i="7"/>
  <c r="L795" i="7"/>
  <c r="H807" i="7"/>
  <c r="M795" i="7"/>
  <c r="C395" i="7"/>
  <c r="E395" i="7"/>
  <c r="D395" i="7"/>
  <c r="F395" i="7"/>
  <c r="G395" i="7"/>
  <c r="H395" i="7"/>
  <c r="C420" i="7"/>
  <c r="D420" i="7"/>
  <c r="F420" i="7"/>
  <c r="E420" i="7"/>
  <c r="G420" i="7"/>
  <c r="H420" i="7"/>
  <c r="A732" i="7"/>
  <c r="E744" i="7" s="1"/>
  <c r="C731" i="7"/>
  <c r="D731" i="7"/>
  <c r="E731" i="7"/>
  <c r="F731" i="7"/>
  <c r="G731" i="7"/>
  <c r="H731" i="7"/>
  <c r="I731" i="7"/>
  <c r="J731" i="7"/>
  <c r="K731" i="7"/>
  <c r="L731" i="7"/>
  <c r="M731" i="7"/>
  <c r="H743" i="7"/>
  <c r="A764" i="7"/>
  <c r="F776" i="7" s="1"/>
  <c r="C763" i="7"/>
  <c r="D763" i="7"/>
  <c r="E763" i="7"/>
  <c r="F763" i="7"/>
  <c r="G763" i="7"/>
  <c r="H763" i="7"/>
  <c r="I763" i="7"/>
  <c r="J763" i="7"/>
  <c r="K763" i="7"/>
  <c r="L763" i="7"/>
  <c r="M763" i="7"/>
  <c r="H775" i="7"/>
  <c r="I395" i="7"/>
  <c r="E743" i="7"/>
  <c r="C446" i="7"/>
  <c r="D446" i="7"/>
  <c r="E446" i="7"/>
  <c r="F446" i="7"/>
  <c r="G446" i="7"/>
  <c r="H446" i="7"/>
  <c r="O795" i="7"/>
  <c r="O794" i="7"/>
  <c r="O793" i="7"/>
  <c r="O792" i="7"/>
  <c r="O791" i="7"/>
  <c r="O790" i="7"/>
  <c r="O788" i="7"/>
  <c r="O763" i="7"/>
  <c r="O761" i="7"/>
  <c r="O789" i="7"/>
  <c r="O762" i="7"/>
  <c r="O760" i="7"/>
  <c r="O758" i="7"/>
  <c r="O756" i="7"/>
  <c r="O729" i="7"/>
  <c r="O727" i="7"/>
  <c r="O725" i="7"/>
  <c r="O757" i="7"/>
  <c r="O731" i="7"/>
  <c r="O759" i="7"/>
  <c r="O730" i="7"/>
  <c r="O728" i="7"/>
  <c r="O726" i="7"/>
  <c r="O724" i="7"/>
  <c r="O26" i="7"/>
  <c r="O59" i="7"/>
  <c r="J707" i="7"/>
  <c r="I529" i="7"/>
  <c r="I528" i="7"/>
  <c r="I552" i="7"/>
  <c r="I556" i="7"/>
  <c r="I580" i="7"/>
  <c r="I553" i="7"/>
  <c r="I577" i="7"/>
  <c r="I581" i="7"/>
  <c r="I37" i="7"/>
  <c r="J807" i="7"/>
  <c r="J806" i="7"/>
  <c r="J805" i="7"/>
  <c r="J804" i="7"/>
  <c r="J803" i="7"/>
  <c r="J446" i="7"/>
  <c r="J445" i="7"/>
  <c r="J444" i="7"/>
  <c r="J443" i="7"/>
  <c r="J442" i="7"/>
  <c r="J441" i="7"/>
  <c r="J440" i="7"/>
  <c r="J775" i="7"/>
  <c r="J774" i="7"/>
  <c r="J773" i="7"/>
  <c r="J772" i="7"/>
  <c r="J771" i="7"/>
  <c r="J770" i="7"/>
  <c r="J769" i="7"/>
  <c r="J420" i="7"/>
  <c r="J419" i="7"/>
  <c r="J418" i="7"/>
  <c r="J417" i="7"/>
  <c r="J416" i="7"/>
  <c r="J415" i="7"/>
  <c r="J414" i="7"/>
  <c r="J743" i="7"/>
  <c r="J742" i="7"/>
  <c r="J741" i="7"/>
  <c r="J740" i="7"/>
  <c r="J739" i="7"/>
  <c r="J738" i="7"/>
  <c r="J737" i="7"/>
  <c r="J395" i="7"/>
  <c r="J394" i="7"/>
  <c r="J393" i="7"/>
  <c r="J392" i="7"/>
  <c r="J391" i="7"/>
  <c r="J390" i="7"/>
  <c r="J389" i="7"/>
  <c r="J625" i="7"/>
  <c r="J619" i="7"/>
  <c r="J520" i="7"/>
  <c r="J505" i="7"/>
  <c r="J504" i="7"/>
  <c r="J503" i="7"/>
  <c r="J502" i="7"/>
  <c r="J501" i="7"/>
  <c r="J500" i="7"/>
  <c r="J369" i="7"/>
  <c r="J368" i="7"/>
  <c r="J367" i="7"/>
  <c r="J366" i="7"/>
  <c r="J365" i="7"/>
  <c r="J364" i="7"/>
  <c r="J384" i="7"/>
  <c r="J35" i="7"/>
  <c r="I385" i="7"/>
  <c r="I525" i="7"/>
  <c r="I527" i="7"/>
  <c r="I526" i="7"/>
  <c r="I530" i="7"/>
  <c r="I554" i="7"/>
  <c r="I578" i="7"/>
  <c r="I582" i="7"/>
  <c r="I551" i="7"/>
  <c r="I555" i="7"/>
  <c r="I579" i="7"/>
  <c r="I521" i="7"/>
  <c r="C776" i="7" l="1"/>
  <c r="C808" i="7"/>
  <c r="C744" i="7"/>
  <c r="P58" i="7"/>
  <c r="P514" i="7"/>
  <c r="P378" i="7"/>
  <c r="AJ150" i="1"/>
  <c r="O99" i="7"/>
  <c r="P679" i="7"/>
  <c r="P713" i="7"/>
  <c r="P674" i="7"/>
  <c r="P664" i="7"/>
  <c r="P656" i="7"/>
  <c r="P624" i="7"/>
  <c r="P618" i="7"/>
  <c r="P660" i="7"/>
  <c r="P652" i="7"/>
  <c r="P36" i="7"/>
  <c r="P40" i="7"/>
  <c r="P33" i="7"/>
  <c r="Q681" i="7"/>
  <c r="O732" i="7"/>
  <c r="C531" i="7"/>
  <c r="H583" i="7"/>
  <c r="D557" i="7"/>
  <c r="I531" i="7"/>
  <c r="G583" i="7"/>
  <c r="C557" i="7"/>
  <c r="F583" i="7"/>
  <c r="H531" i="7"/>
  <c r="F557" i="7"/>
  <c r="E583" i="7"/>
  <c r="G531" i="7"/>
  <c r="D583" i="7"/>
  <c r="H557" i="7"/>
  <c r="F531" i="7"/>
  <c r="I557" i="7"/>
  <c r="C583" i="7"/>
  <c r="G557" i="7"/>
  <c r="D531" i="7"/>
  <c r="E557" i="7"/>
  <c r="E531" i="7"/>
  <c r="I583" i="7"/>
  <c r="E776" i="7"/>
  <c r="G744" i="7"/>
  <c r="D744" i="7"/>
  <c r="J744" i="7"/>
  <c r="H744" i="7"/>
  <c r="F744" i="7"/>
  <c r="J808" i="7"/>
  <c r="F808" i="7"/>
  <c r="O764" i="7"/>
  <c r="H776" i="7"/>
  <c r="G776" i="7"/>
  <c r="J396" i="7"/>
  <c r="H808" i="7"/>
  <c r="J776" i="7"/>
  <c r="D776" i="7"/>
  <c r="E808" i="7"/>
  <c r="O796" i="7"/>
  <c r="G808" i="7"/>
  <c r="J421" i="7"/>
  <c r="A765" i="7"/>
  <c r="D777" i="7" s="1"/>
  <c r="C764" i="7"/>
  <c r="D764" i="7"/>
  <c r="E764" i="7"/>
  <c r="F764" i="7"/>
  <c r="G764" i="7"/>
  <c r="H764" i="7"/>
  <c r="I764" i="7"/>
  <c r="J764" i="7"/>
  <c r="K764" i="7"/>
  <c r="L764" i="7"/>
  <c r="M764" i="7"/>
  <c r="I776" i="7"/>
  <c r="N764" i="7"/>
  <c r="D447" i="7"/>
  <c r="C447" i="7"/>
  <c r="E447" i="7"/>
  <c r="F447" i="7"/>
  <c r="G447" i="7"/>
  <c r="H447" i="7"/>
  <c r="I447" i="7"/>
  <c r="C396" i="7"/>
  <c r="D396" i="7"/>
  <c r="F396" i="7"/>
  <c r="E396" i="7"/>
  <c r="G396" i="7"/>
  <c r="H396" i="7"/>
  <c r="I396" i="7"/>
  <c r="A797" i="7"/>
  <c r="I809" i="7" s="1"/>
  <c r="C796" i="7"/>
  <c r="D796" i="7"/>
  <c r="E796" i="7"/>
  <c r="F796" i="7"/>
  <c r="G796" i="7"/>
  <c r="H796" i="7"/>
  <c r="I796" i="7"/>
  <c r="J796" i="7"/>
  <c r="K796" i="7"/>
  <c r="L796" i="7"/>
  <c r="M796" i="7"/>
  <c r="I808" i="7"/>
  <c r="N796" i="7"/>
  <c r="J447" i="7"/>
  <c r="C421" i="7"/>
  <c r="E421" i="7"/>
  <c r="D421" i="7"/>
  <c r="F421" i="7"/>
  <c r="G421" i="7"/>
  <c r="H421" i="7"/>
  <c r="I421" i="7"/>
  <c r="A733" i="7"/>
  <c r="F745" i="7" s="1"/>
  <c r="C732" i="7"/>
  <c r="D732" i="7"/>
  <c r="E732" i="7"/>
  <c r="F732" i="7"/>
  <c r="G732" i="7"/>
  <c r="H732" i="7"/>
  <c r="I732" i="7"/>
  <c r="J732" i="7"/>
  <c r="K732" i="7"/>
  <c r="L732" i="7"/>
  <c r="M732" i="7"/>
  <c r="N732" i="7"/>
  <c r="I744" i="7"/>
  <c r="P795" i="7"/>
  <c r="P793" i="7"/>
  <c r="P791" i="7"/>
  <c r="P794" i="7"/>
  <c r="P790" i="7"/>
  <c r="P792" i="7"/>
  <c r="P763" i="7"/>
  <c r="P761" i="7"/>
  <c r="P757" i="7"/>
  <c r="P788" i="7"/>
  <c r="P789" i="7"/>
  <c r="P764" i="7"/>
  <c r="P762" i="7"/>
  <c r="P760" i="7"/>
  <c r="P796" i="7"/>
  <c r="P730" i="7"/>
  <c r="P729" i="7"/>
  <c r="P728" i="7"/>
  <c r="P727" i="7"/>
  <c r="P726" i="7"/>
  <c r="P725" i="7"/>
  <c r="P724" i="7"/>
  <c r="P759" i="7"/>
  <c r="P756" i="7"/>
  <c r="P731" i="7"/>
  <c r="P758" i="7"/>
  <c r="P732" i="7"/>
  <c r="P26" i="7"/>
  <c r="P59" i="7"/>
  <c r="K707" i="7"/>
  <c r="J530" i="7"/>
  <c r="J525" i="7"/>
  <c r="J529" i="7"/>
  <c r="J553" i="7"/>
  <c r="J557" i="7"/>
  <c r="J577" i="7"/>
  <c r="J581" i="7"/>
  <c r="J554" i="7"/>
  <c r="J578" i="7"/>
  <c r="J582" i="7"/>
  <c r="J37" i="7"/>
  <c r="K808" i="7"/>
  <c r="K807" i="7"/>
  <c r="K806" i="7"/>
  <c r="K805" i="7"/>
  <c r="K804" i="7"/>
  <c r="K803" i="7"/>
  <c r="K447" i="7"/>
  <c r="K446" i="7"/>
  <c r="K445" i="7"/>
  <c r="K444" i="7"/>
  <c r="K443" i="7"/>
  <c r="K442" i="7"/>
  <c r="K421" i="7"/>
  <c r="K420" i="7"/>
  <c r="K419" i="7"/>
  <c r="K418" i="7"/>
  <c r="K441" i="7"/>
  <c r="K776" i="7"/>
  <c r="K775" i="7"/>
  <c r="K774" i="7"/>
  <c r="K773" i="7"/>
  <c r="K772" i="7"/>
  <c r="K771" i="7"/>
  <c r="K770" i="7"/>
  <c r="K769" i="7"/>
  <c r="K417" i="7"/>
  <c r="K396" i="7"/>
  <c r="K395" i="7"/>
  <c r="K394" i="7"/>
  <c r="K393" i="7"/>
  <c r="K416" i="7"/>
  <c r="K415" i="7"/>
  <c r="K414" i="7"/>
  <c r="K744" i="7"/>
  <c r="K743" i="7"/>
  <c r="K742" i="7"/>
  <c r="K741" i="7"/>
  <c r="K740" i="7"/>
  <c r="K739" i="7"/>
  <c r="K738" i="7"/>
  <c r="K737" i="7"/>
  <c r="K391" i="7"/>
  <c r="K392" i="7"/>
  <c r="K390" i="7"/>
  <c r="K625" i="7"/>
  <c r="K619" i="7"/>
  <c r="K505" i="7"/>
  <c r="K504" i="7"/>
  <c r="K503" i="7"/>
  <c r="K502" i="7"/>
  <c r="K501" i="7"/>
  <c r="K500" i="7"/>
  <c r="K520" i="7"/>
  <c r="K384" i="7"/>
  <c r="K369" i="7"/>
  <c r="K368" i="7"/>
  <c r="K367" i="7"/>
  <c r="K366" i="7"/>
  <c r="K365" i="7"/>
  <c r="K364" i="7"/>
  <c r="K35" i="7"/>
  <c r="J528" i="7"/>
  <c r="J385" i="7"/>
  <c r="J526" i="7"/>
  <c r="J527" i="7"/>
  <c r="J531" i="7"/>
  <c r="J551" i="7"/>
  <c r="J555" i="7"/>
  <c r="J579" i="7"/>
  <c r="J583" i="7"/>
  <c r="J521" i="7"/>
  <c r="J552" i="7"/>
  <c r="J556" i="7"/>
  <c r="J580" i="7"/>
  <c r="C745" i="7" l="1"/>
  <c r="C809" i="7"/>
  <c r="K809" i="7"/>
  <c r="Q58" i="7"/>
  <c r="Q514" i="7"/>
  <c r="Q378" i="7"/>
  <c r="K777" i="7"/>
  <c r="AK150" i="1"/>
  <c r="Q679" i="7"/>
  <c r="Q713" i="7"/>
  <c r="P99" i="7"/>
  <c r="Q674" i="7"/>
  <c r="Q624" i="7"/>
  <c r="Q618" i="7"/>
  <c r="Q664" i="7"/>
  <c r="Q660" i="7"/>
  <c r="Q656" i="7"/>
  <c r="Q652" i="7"/>
  <c r="Q36" i="7"/>
  <c r="Q40" i="7"/>
  <c r="Q33" i="7"/>
  <c r="R681" i="7"/>
  <c r="E558" i="7"/>
  <c r="C532" i="7"/>
  <c r="D558" i="7"/>
  <c r="C558" i="7"/>
  <c r="I584" i="7"/>
  <c r="D584" i="7"/>
  <c r="J584" i="7"/>
  <c r="I532" i="7"/>
  <c r="H584" i="7"/>
  <c r="D532" i="7"/>
  <c r="I558" i="7"/>
  <c r="H532" i="7"/>
  <c r="G584" i="7"/>
  <c r="H558" i="7"/>
  <c r="G532" i="7"/>
  <c r="F584" i="7"/>
  <c r="G558" i="7"/>
  <c r="E532" i="7"/>
  <c r="E584" i="7"/>
  <c r="J532" i="7"/>
  <c r="F558" i="7"/>
  <c r="F532" i="7"/>
  <c r="C584" i="7"/>
  <c r="J558" i="7"/>
  <c r="C777" i="7"/>
  <c r="G777" i="7"/>
  <c r="G745" i="7"/>
  <c r="P733" i="7"/>
  <c r="K422" i="7"/>
  <c r="F809" i="7"/>
  <c r="H809" i="7"/>
  <c r="K448" i="7"/>
  <c r="I745" i="7"/>
  <c r="D745" i="7"/>
  <c r="E777" i="7"/>
  <c r="E809" i="7"/>
  <c r="H745" i="7"/>
  <c r="E745" i="7"/>
  <c r="G809" i="7"/>
  <c r="D809" i="7"/>
  <c r="I777" i="7"/>
  <c r="K745" i="7"/>
  <c r="P765" i="7"/>
  <c r="P797" i="7"/>
  <c r="H777" i="7"/>
  <c r="F777" i="7"/>
  <c r="K397" i="7"/>
  <c r="C448" i="7"/>
  <c r="D448" i="7"/>
  <c r="E448" i="7"/>
  <c r="F448" i="7"/>
  <c r="G448" i="7"/>
  <c r="H448" i="7"/>
  <c r="I448" i="7"/>
  <c r="J448" i="7"/>
  <c r="C733" i="7"/>
  <c r="D733" i="7"/>
  <c r="D734" i="7" s="1"/>
  <c r="D719" i="7" s="1"/>
  <c r="D105" i="7" s="1"/>
  <c r="E733" i="7"/>
  <c r="E734" i="7" s="1"/>
  <c r="E719" i="7" s="1"/>
  <c r="E105" i="7" s="1"/>
  <c r="F733" i="7"/>
  <c r="F734" i="7" s="1"/>
  <c r="F719" i="7" s="1"/>
  <c r="F105" i="7" s="1"/>
  <c r="G733" i="7"/>
  <c r="G734" i="7" s="1"/>
  <c r="G719" i="7" s="1"/>
  <c r="G105" i="7" s="1"/>
  <c r="H733" i="7"/>
  <c r="H734" i="7" s="1"/>
  <c r="H719" i="7" s="1"/>
  <c r="H105" i="7" s="1"/>
  <c r="I733" i="7"/>
  <c r="I734" i="7" s="1"/>
  <c r="I719" i="7" s="1"/>
  <c r="I105" i="7" s="1"/>
  <c r="J733" i="7"/>
  <c r="J734" i="7" s="1"/>
  <c r="J719" i="7" s="1"/>
  <c r="J105" i="7" s="1"/>
  <c r="K733" i="7"/>
  <c r="K734" i="7" s="1"/>
  <c r="K719" i="7" s="1"/>
  <c r="K105" i="7" s="1"/>
  <c r="L733" i="7"/>
  <c r="M733" i="7"/>
  <c r="N733" i="7"/>
  <c r="O733" i="7"/>
  <c r="J745" i="7"/>
  <c r="C797" i="7"/>
  <c r="D797" i="7"/>
  <c r="D798" i="7" s="1"/>
  <c r="D783" i="7" s="1"/>
  <c r="D107" i="7" s="1"/>
  <c r="E797" i="7"/>
  <c r="E798" i="7" s="1"/>
  <c r="E783" i="7" s="1"/>
  <c r="E107" i="7" s="1"/>
  <c r="F797" i="7"/>
  <c r="F798" i="7" s="1"/>
  <c r="F783" i="7" s="1"/>
  <c r="F107" i="7" s="1"/>
  <c r="G797" i="7"/>
  <c r="G798" i="7" s="1"/>
  <c r="G783" i="7" s="1"/>
  <c r="G107" i="7" s="1"/>
  <c r="H797" i="7"/>
  <c r="H798" i="7" s="1"/>
  <c r="H783" i="7" s="1"/>
  <c r="H107" i="7" s="1"/>
  <c r="I797" i="7"/>
  <c r="I798" i="7" s="1"/>
  <c r="I783" i="7" s="1"/>
  <c r="I107" i="7" s="1"/>
  <c r="J797" i="7"/>
  <c r="J798" i="7" s="1"/>
  <c r="J783" i="7" s="1"/>
  <c r="J107" i="7" s="1"/>
  <c r="K797" i="7"/>
  <c r="K798" i="7" s="1"/>
  <c r="K783" i="7" s="1"/>
  <c r="K107" i="7" s="1"/>
  <c r="L797" i="7"/>
  <c r="M797" i="7"/>
  <c r="N797" i="7"/>
  <c r="O797" i="7"/>
  <c r="J809" i="7"/>
  <c r="C422" i="7"/>
  <c r="D422" i="7"/>
  <c r="F422" i="7"/>
  <c r="E422" i="7"/>
  <c r="G422" i="7"/>
  <c r="H422" i="7"/>
  <c r="I422" i="7"/>
  <c r="J422" i="7"/>
  <c r="C397" i="7"/>
  <c r="D397" i="7"/>
  <c r="E397" i="7"/>
  <c r="F397" i="7"/>
  <c r="G397" i="7"/>
  <c r="H397" i="7"/>
  <c r="I397" i="7"/>
  <c r="J397" i="7"/>
  <c r="C765" i="7"/>
  <c r="D765" i="7"/>
  <c r="D766" i="7" s="1"/>
  <c r="D751" i="7" s="1"/>
  <c r="D106" i="7" s="1"/>
  <c r="E765" i="7"/>
  <c r="E766" i="7" s="1"/>
  <c r="E751" i="7" s="1"/>
  <c r="E106" i="7" s="1"/>
  <c r="F765" i="7"/>
  <c r="F766" i="7" s="1"/>
  <c r="F751" i="7" s="1"/>
  <c r="F106" i="7" s="1"/>
  <c r="G765" i="7"/>
  <c r="G766" i="7" s="1"/>
  <c r="G751" i="7" s="1"/>
  <c r="G106" i="7" s="1"/>
  <c r="H765" i="7"/>
  <c r="H766" i="7" s="1"/>
  <c r="H751" i="7" s="1"/>
  <c r="H106" i="7" s="1"/>
  <c r="I765" i="7"/>
  <c r="I766" i="7" s="1"/>
  <c r="I751" i="7" s="1"/>
  <c r="I106" i="7" s="1"/>
  <c r="J765" i="7"/>
  <c r="J766" i="7" s="1"/>
  <c r="J751" i="7" s="1"/>
  <c r="J106" i="7" s="1"/>
  <c r="K765" i="7"/>
  <c r="K766" i="7" s="1"/>
  <c r="K751" i="7" s="1"/>
  <c r="K106" i="7" s="1"/>
  <c r="L765" i="7"/>
  <c r="M765" i="7"/>
  <c r="N765" i="7"/>
  <c r="J777" i="7"/>
  <c r="O765" i="7"/>
  <c r="Q789" i="7"/>
  <c r="Q788" i="7"/>
  <c r="Q797" i="7"/>
  <c r="Q795" i="7"/>
  <c r="Q793" i="7"/>
  <c r="Q791" i="7"/>
  <c r="Q794" i="7"/>
  <c r="Q764" i="7"/>
  <c r="Q762" i="7"/>
  <c r="Q796" i="7"/>
  <c r="Q790" i="7"/>
  <c r="Q792" i="7"/>
  <c r="Q765" i="7"/>
  <c r="Q763" i="7"/>
  <c r="Q761" i="7"/>
  <c r="Q759" i="7"/>
  <c r="Q757" i="7"/>
  <c r="Q733" i="7"/>
  <c r="Q731" i="7"/>
  <c r="Q756" i="7"/>
  <c r="Q729" i="7"/>
  <c r="Q727" i="7"/>
  <c r="Q725" i="7"/>
  <c r="Q758" i="7"/>
  <c r="Q732" i="7"/>
  <c r="Q730" i="7"/>
  <c r="Q728" i="7"/>
  <c r="Q726" i="7"/>
  <c r="Q724" i="7"/>
  <c r="Q760" i="7"/>
  <c r="Q59" i="7"/>
  <c r="Q26" i="7"/>
  <c r="L707" i="7"/>
  <c r="K553" i="7"/>
  <c r="K532" i="7"/>
  <c r="K581" i="7"/>
  <c r="K528" i="7"/>
  <c r="K557" i="7"/>
  <c r="K385" i="7"/>
  <c r="K529" i="7"/>
  <c r="L809" i="7"/>
  <c r="L808" i="7"/>
  <c r="L807" i="7"/>
  <c r="L806" i="7"/>
  <c r="L805" i="7"/>
  <c r="L804" i="7"/>
  <c r="L802" i="7"/>
  <c r="L448" i="7"/>
  <c r="L447" i="7"/>
  <c r="L446" i="7"/>
  <c r="L445" i="7"/>
  <c r="L444" i="7"/>
  <c r="L443" i="7"/>
  <c r="L442" i="7"/>
  <c r="L441" i="7"/>
  <c r="L777" i="7"/>
  <c r="L776" i="7"/>
  <c r="L775" i="7"/>
  <c r="L774" i="7"/>
  <c r="L773" i="7"/>
  <c r="L772" i="7"/>
  <c r="L771" i="7"/>
  <c r="L770" i="7"/>
  <c r="L769" i="7"/>
  <c r="L422" i="7"/>
  <c r="L421" i="7"/>
  <c r="L420" i="7"/>
  <c r="L419" i="7"/>
  <c r="L418" i="7"/>
  <c r="L417" i="7"/>
  <c r="L416" i="7"/>
  <c r="L415" i="7"/>
  <c r="L414" i="7"/>
  <c r="L745" i="7"/>
  <c r="L744" i="7"/>
  <c r="L743" i="7"/>
  <c r="L742" i="7"/>
  <c r="L741" i="7"/>
  <c r="L740" i="7"/>
  <c r="L739" i="7"/>
  <c r="L738" i="7"/>
  <c r="L737" i="7"/>
  <c r="L397" i="7"/>
  <c r="L396" i="7"/>
  <c r="L395" i="7"/>
  <c r="L394" i="7"/>
  <c r="L393" i="7"/>
  <c r="L392" i="7"/>
  <c r="L391" i="7"/>
  <c r="L390" i="7"/>
  <c r="L625" i="7"/>
  <c r="L619" i="7"/>
  <c r="L520" i="7"/>
  <c r="L505" i="7"/>
  <c r="L504" i="7"/>
  <c r="L503" i="7"/>
  <c r="L502" i="7"/>
  <c r="L501" i="7"/>
  <c r="L500" i="7"/>
  <c r="L369" i="7"/>
  <c r="L368" i="7"/>
  <c r="L367" i="7"/>
  <c r="L366" i="7"/>
  <c r="L365" i="7"/>
  <c r="L364" i="7"/>
  <c r="L384" i="7"/>
  <c r="L35" i="7"/>
  <c r="K531" i="7"/>
  <c r="K552" i="7"/>
  <c r="K556" i="7"/>
  <c r="K580" i="7"/>
  <c r="K584" i="7"/>
  <c r="K37" i="7"/>
  <c r="K389" i="7"/>
  <c r="K440" i="7"/>
  <c r="K527" i="7"/>
  <c r="K526" i="7"/>
  <c r="K530" i="7"/>
  <c r="K554" i="7"/>
  <c r="K558" i="7"/>
  <c r="K578" i="7"/>
  <c r="K582" i="7"/>
  <c r="K551" i="7"/>
  <c r="K555" i="7"/>
  <c r="K579" i="7"/>
  <c r="K583" i="7"/>
  <c r="K521" i="7"/>
  <c r="R58" i="7" l="1"/>
  <c r="R514" i="7"/>
  <c r="R378" i="7"/>
  <c r="Q99" i="7"/>
  <c r="AL150" i="1"/>
  <c r="R679" i="7"/>
  <c r="R713" i="7"/>
  <c r="R674" i="7"/>
  <c r="R660" i="7"/>
  <c r="R656" i="7"/>
  <c r="R624" i="7"/>
  <c r="R618" i="7"/>
  <c r="R664" i="7"/>
  <c r="R652" i="7"/>
  <c r="R36" i="7"/>
  <c r="R40" i="7"/>
  <c r="R33" i="7"/>
  <c r="S681" i="7"/>
  <c r="D533" i="7"/>
  <c r="D559" i="7"/>
  <c r="H585" i="7"/>
  <c r="K559" i="7"/>
  <c r="G585" i="7"/>
  <c r="J533" i="7"/>
  <c r="J559" i="7"/>
  <c r="F585" i="7"/>
  <c r="I533" i="7"/>
  <c r="I559" i="7"/>
  <c r="E585" i="7"/>
  <c r="H533" i="7"/>
  <c r="H559" i="7"/>
  <c r="D585" i="7"/>
  <c r="G533" i="7"/>
  <c r="G559" i="7"/>
  <c r="C585" i="7"/>
  <c r="K585" i="7"/>
  <c r="C533" i="7"/>
  <c r="F533" i="7"/>
  <c r="E559" i="7"/>
  <c r="J585" i="7"/>
  <c r="K533" i="7"/>
  <c r="C559" i="7"/>
  <c r="E533" i="7"/>
  <c r="F559" i="7"/>
  <c r="I585" i="7"/>
  <c r="L398" i="7"/>
  <c r="L449" i="7"/>
  <c r="L423" i="7"/>
  <c r="J108" i="7"/>
  <c r="H108" i="7"/>
  <c r="I108" i="7"/>
  <c r="D108" i="7"/>
  <c r="G108" i="7"/>
  <c r="C398" i="7"/>
  <c r="D398" i="7"/>
  <c r="E398" i="7"/>
  <c r="F398" i="7"/>
  <c r="G398" i="7"/>
  <c r="H398" i="7"/>
  <c r="I398" i="7"/>
  <c r="J398" i="7"/>
  <c r="K398" i="7"/>
  <c r="C734" i="7"/>
  <c r="C719" i="7" s="1"/>
  <c r="C105" i="7" s="1"/>
  <c r="C423" i="7"/>
  <c r="D423" i="7"/>
  <c r="E423" i="7"/>
  <c r="F423" i="7"/>
  <c r="G423" i="7"/>
  <c r="H423" i="7"/>
  <c r="I423" i="7"/>
  <c r="J423" i="7"/>
  <c r="K423" i="7"/>
  <c r="C766" i="7"/>
  <c r="C751" i="7" s="1"/>
  <c r="C106" i="7" s="1"/>
  <c r="F108" i="7"/>
  <c r="C449" i="7"/>
  <c r="D449" i="7"/>
  <c r="F449" i="7"/>
  <c r="E449" i="7"/>
  <c r="G449" i="7"/>
  <c r="H449" i="7"/>
  <c r="I449" i="7"/>
  <c r="J449" i="7"/>
  <c r="K449" i="7"/>
  <c r="C798" i="7"/>
  <c r="C783" i="7" s="1"/>
  <c r="C107" i="7" s="1"/>
  <c r="E108" i="7"/>
  <c r="R796" i="7"/>
  <c r="R794" i="7"/>
  <c r="R792" i="7"/>
  <c r="R790" i="7"/>
  <c r="R795" i="7"/>
  <c r="R791" i="7"/>
  <c r="R789" i="7"/>
  <c r="R765" i="7"/>
  <c r="R764" i="7"/>
  <c r="R763" i="7"/>
  <c r="R762" i="7"/>
  <c r="R761" i="7"/>
  <c r="R760" i="7"/>
  <c r="R759" i="7"/>
  <c r="R758" i="7"/>
  <c r="R757" i="7"/>
  <c r="R756" i="7"/>
  <c r="R733" i="7"/>
  <c r="R732" i="7"/>
  <c r="R731" i="7"/>
  <c r="R793" i="7"/>
  <c r="R788" i="7"/>
  <c r="R797" i="7"/>
  <c r="R730" i="7"/>
  <c r="R728" i="7"/>
  <c r="R726" i="7"/>
  <c r="R724" i="7"/>
  <c r="R729" i="7"/>
  <c r="R727" i="7"/>
  <c r="R725" i="7"/>
  <c r="R59" i="7"/>
  <c r="R26" i="7"/>
  <c r="M707" i="7"/>
  <c r="L440" i="7"/>
  <c r="L734" i="7"/>
  <c r="L719" i="7" s="1"/>
  <c r="L105" i="7" s="1"/>
  <c r="L798" i="7"/>
  <c r="L783" i="7" s="1"/>
  <c r="L107" i="7" s="1"/>
  <c r="L389" i="7"/>
  <c r="L37" i="7"/>
  <c r="L766" i="7"/>
  <c r="L751" i="7" s="1"/>
  <c r="L106" i="7" s="1"/>
  <c r="K577" i="7"/>
  <c r="L530" i="7"/>
  <c r="L385" i="7"/>
  <c r="L528" i="7"/>
  <c r="L529" i="7"/>
  <c r="L533" i="7"/>
  <c r="L553" i="7"/>
  <c r="L557" i="7"/>
  <c r="L581" i="7"/>
  <c r="L585" i="7"/>
  <c r="L554" i="7"/>
  <c r="L558" i="7"/>
  <c r="L578" i="7"/>
  <c r="L582" i="7"/>
  <c r="K525" i="7"/>
  <c r="M809" i="7"/>
  <c r="M808" i="7"/>
  <c r="M807" i="7"/>
  <c r="M806" i="7"/>
  <c r="M805" i="7"/>
  <c r="M804" i="7"/>
  <c r="M801" i="7"/>
  <c r="M449" i="7"/>
  <c r="M448" i="7"/>
  <c r="M447" i="7"/>
  <c r="M446" i="7"/>
  <c r="M445" i="7"/>
  <c r="M444" i="7"/>
  <c r="M443" i="7"/>
  <c r="M442" i="7"/>
  <c r="M441" i="7"/>
  <c r="M423" i="7"/>
  <c r="M422" i="7"/>
  <c r="M421" i="7"/>
  <c r="M420" i="7"/>
  <c r="M419" i="7"/>
  <c r="M418" i="7"/>
  <c r="M417" i="7"/>
  <c r="M777" i="7"/>
  <c r="M776" i="7"/>
  <c r="M775" i="7"/>
  <c r="M774" i="7"/>
  <c r="M773" i="7"/>
  <c r="M772" i="7"/>
  <c r="M771" i="7"/>
  <c r="M770" i="7"/>
  <c r="M769" i="7"/>
  <c r="M398" i="7"/>
  <c r="M397" i="7"/>
  <c r="M396" i="7"/>
  <c r="M395" i="7"/>
  <c r="M394" i="7"/>
  <c r="M393" i="7"/>
  <c r="M416" i="7"/>
  <c r="M415" i="7"/>
  <c r="M414" i="7"/>
  <c r="M745" i="7"/>
  <c r="M744" i="7"/>
  <c r="M743" i="7"/>
  <c r="M742" i="7"/>
  <c r="M741" i="7"/>
  <c r="M740" i="7"/>
  <c r="M739" i="7"/>
  <c r="M738" i="7"/>
  <c r="M737" i="7"/>
  <c r="M392" i="7"/>
  <c r="M391" i="7"/>
  <c r="M390" i="7"/>
  <c r="M389" i="7"/>
  <c r="M625" i="7"/>
  <c r="M619" i="7"/>
  <c r="M505" i="7"/>
  <c r="M504" i="7"/>
  <c r="M503" i="7"/>
  <c r="M502" i="7"/>
  <c r="M501" i="7"/>
  <c r="M500" i="7"/>
  <c r="M520" i="7"/>
  <c r="M384" i="7"/>
  <c r="M369" i="7"/>
  <c r="M368" i="7"/>
  <c r="M367" i="7"/>
  <c r="M366" i="7"/>
  <c r="M365" i="7"/>
  <c r="M364" i="7"/>
  <c r="M35" i="7"/>
  <c r="L526" i="7"/>
  <c r="L532" i="7"/>
  <c r="L527" i="7"/>
  <c r="L531" i="7"/>
  <c r="L551" i="7"/>
  <c r="L555" i="7"/>
  <c r="L559" i="7"/>
  <c r="L579" i="7"/>
  <c r="L583" i="7"/>
  <c r="L521" i="7"/>
  <c r="L552" i="7"/>
  <c r="L556" i="7"/>
  <c r="L580" i="7"/>
  <c r="L584" i="7"/>
  <c r="K108" i="7"/>
  <c r="S58" i="7" l="1"/>
  <c r="S514" i="7"/>
  <c r="S378" i="7"/>
  <c r="R99" i="7"/>
  <c r="AM150" i="1"/>
  <c r="S679" i="7"/>
  <c r="S713" i="7"/>
  <c r="S674" i="7"/>
  <c r="S624" i="7"/>
  <c r="S618" i="7"/>
  <c r="S664" i="7"/>
  <c r="S660" i="7"/>
  <c r="S656" i="7"/>
  <c r="S652" i="7"/>
  <c r="S36" i="7"/>
  <c r="S40" i="7"/>
  <c r="S33" i="7"/>
  <c r="T681" i="7"/>
  <c r="H534" i="7"/>
  <c r="J586" i="7"/>
  <c r="E560" i="7"/>
  <c r="G534" i="7"/>
  <c r="L525" i="7"/>
  <c r="I586" i="7"/>
  <c r="D560" i="7"/>
  <c r="F534" i="7"/>
  <c r="F560" i="7"/>
  <c r="L577" i="7"/>
  <c r="H586" i="7"/>
  <c r="K560" i="7"/>
  <c r="C560" i="7"/>
  <c r="E534" i="7"/>
  <c r="L560" i="7"/>
  <c r="G586" i="7"/>
  <c r="J560" i="7"/>
  <c r="D534" i="7"/>
  <c r="L586" i="7"/>
  <c r="C586" i="7"/>
  <c r="E586" i="7"/>
  <c r="I560" i="7"/>
  <c r="K534" i="7"/>
  <c r="C534" i="7"/>
  <c r="L534" i="7"/>
  <c r="K586" i="7"/>
  <c r="F586" i="7"/>
  <c r="H560" i="7"/>
  <c r="J534" i="7"/>
  <c r="D586" i="7"/>
  <c r="G560" i="7"/>
  <c r="I534" i="7"/>
  <c r="C108" i="7"/>
  <c r="S797" i="7"/>
  <c r="S796" i="7"/>
  <c r="S795" i="7"/>
  <c r="S794" i="7"/>
  <c r="S793" i="7"/>
  <c r="S792" i="7"/>
  <c r="S791" i="7"/>
  <c r="S790" i="7"/>
  <c r="S760" i="7"/>
  <c r="S789" i="7"/>
  <c r="S765" i="7"/>
  <c r="S763" i="7"/>
  <c r="S761" i="7"/>
  <c r="S759" i="7"/>
  <c r="S788" i="7"/>
  <c r="S764" i="7"/>
  <c r="S762" i="7"/>
  <c r="S758" i="7"/>
  <c r="S756" i="7"/>
  <c r="S731" i="7"/>
  <c r="S730" i="7"/>
  <c r="S728" i="7"/>
  <c r="S726" i="7"/>
  <c r="S724" i="7"/>
  <c r="S757" i="7"/>
  <c r="S732" i="7"/>
  <c r="S729" i="7"/>
  <c r="S727" i="7"/>
  <c r="S725" i="7"/>
  <c r="S733" i="7"/>
  <c r="S26" i="7"/>
  <c r="S59" i="7"/>
  <c r="N707" i="7"/>
  <c r="M440" i="7"/>
  <c r="L108" i="7"/>
  <c r="M798" i="7"/>
  <c r="M783" i="7" s="1"/>
  <c r="M107" i="7" s="1"/>
  <c r="M37" i="7"/>
  <c r="M526" i="7"/>
  <c r="M555" i="7"/>
  <c r="M559" i="7"/>
  <c r="M578" i="7"/>
  <c r="M533" i="7"/>
  <c r="M582" i="7"/>
  <c r="M586" i="7"/>
  <c r="M529" i="7"/>
  <c r="M531" i="7"/>
  <c r="M528" i="7"/>
  <c r="M532" i="7"/>
  <c r="M552" i="7"/>
  <c r="M556" i="7"/>
  <c r="M560" i="7"/>
  <c r="M580" i="7"/>
  <c r="M584" i="7"/>
  <c r="M553" i="7"/>
  <c r="M557" i="7"/>
  <c r="M581" i="7"/>
  <c r="M585" i="7"/>
  <c r="N809" i="7"/>
  <c r="N808" i="7"/>
  <c r="N807" i="7"/>
  <c r="N806" i="7"/>
  <c r="N805" i="7"/>
  <c r="N804" i="7"/>
  <c r="N801" i="7"/>
  <c r="N449" i="7"/>
  <c r="N448" i="7"/>
  <c r="N447" i="7"/>
  <c r="N446" i="7"/>
  <c r="N445" i="7"/>
  <c r="N444" i="7"/>
  <c r="N443" i="7"/>
  <c r="N442" i="7"/>
  <c r="N441" i="7"/>
  <c r="N440" i="7"/>
  <c r="N777" i="7"/>
  <c r="N776" i="7"/>
  <c r="N775" i="7"/>
  <c r="N774" i="7"/>
  <c r="N773" i="7"/>
  <c r="N772" i="7"/>
  <c r="N771" i="7"/>
  <c r="N770" i="7"/>
  <c r="N769" i="7"/>
  <c r="N423" i="7"/>
  <c r="N422" i="7"/>
  <c r="N421" i="7"/>
  <c r="N420" i="7"/>
  <c r="N419" i="7"/>
  <c r="N418" i="7"/>
  <c r="N417" i="7"/>
  <c r="N416" i="7"/>
  <c r="N415" i="7"/>
  <c r="N414" i="7"/>
  <c r="N745" i="7"/>
  <c r="N744" i="7"/>
  <c r="N743" i="7"/>
  <c r="N742" i="7"/>
  <c r="N741" i="7"/>
  <c r="N740" i="7"/>
  <c r="N739" i="7"/>
  <c r="N738" i="7"/>
  <c r="N737" i="7"/>
  <c r="N398" i="7"/>
  <c r="N397" i="7"/>
  <c r="N396" i="7"/>
  <c r="N395" i="7"/>
  <c r="N394" i="7"/>
  <c r="N393" i="7"/>
  <c r="N392" i="7"/>
  <c r="N391" i="7"/>
  <c r="N390" i="7"/>
  <c r="N389" i="7"/>
  <c r="N625" i="7"/>
  <c r="N619" i="7"/>
  <c r="N520" i="7"/>
  <c r="N505" i="7"/>
  <c r="N504" i="7"/>
  <c r="N503" i="7"/>
  <c r="N502" i="7"/>
  <c r="N501" i="7"/>
  <c r="N500" i="7"/>
  <c r="N369" i="7"/>
  <c r="N368" i="7"/>
  <c r="N367" i="7"/>
  <c r="N366" i="7"/>
  <c r="N365" i="7"/>
  <c r="N364" i="7"/>
  <c r="N384" i="7"/>
  <c r="N35" i="7"/>
  <c r="M385" i="7"/>
  <c r="M525" i="7"/>
  <c r="M527" i="7"/>
  <c r="M530" i="7"/>
  <c r="M534" i="7"/>
  <c r="M554" i="7"/>
  <c r="M558" i="7"/>
  <c r="M551" i="7"/>
  <c r="M579" i="7"/>
  <c r="M583" i="7"/>
  <c r="M521" i="7"/>
  <c r="M734" i="7"/>
  <c r="M719" i="7" s="1"/>
  <c r="M105" i="7" s="1"/>
  <c r="M766" i="7"/>
  <c r="M751" i="7" s="1"/>
  <c r="M106" i="7" s="1"/>
  <c r="T58" i="7" l="1"/>
  <c r="T514" i="7"/>
  <c r="T378" i="7"/>
  <c r="S99" i="7"/>
  <c r="AN150" i="1"/>
  <c r="T679" i="7"/>
  <c r="T713" i="7"/>
  <c r="T674" i="7"/>
  <c r="T660" i="7"/>
  <c r="T652" i="7"/>
  <c r="T624" i="7"/>
  <c r="T618" i="7"/>
  <c r="T664" i="7"/>
  <c r="T656" i="7"/>
  <c r="T36" i="7"/>
  <c r="T40" i="7"/>
  <c r="T33" i="7"/>
  <c r="U681" i="7"/>
  <c r="M577" i="7"/>
  <c r="T796" i="7"/>
  <c r="T794" i="7"/>
  <c r="T792" i="7"/>
  <c r="T790" i="7"/>
  <c r="T788" i="7"/>
  <c r="T789" i="7"/>
  <c r="T795" i="7"/>
  <c r="T765" i="7"/>
  <c r="T763" i="7"/>
  <c r="T761" i="7"/>
  <c r="T797" i="7"/>
  <c r="T791" i="7"/>
  <c r="T793" i="7"/>
  <c r="T764" i="7"/>
  <c r="T762" i="7"/>
  <c r="T760" i="7"/>
  <c r="T758" i="7"/>
  <c r="T756" i="7"/>
  <c r="T732" i="7"/>
  <c r="T730" i="7"/>
  <c r="T729" i="7"/>
  <c r="T728" i="7"/>
  <c r="T727" i="7"/>
  <c r="T726" i="7"/>
  <c r="T725" i="7"/>
  <c r="T724" i="7"/>
  <c r="T757" i="7"/>
  <c r="T759" i="7"/>
  <c r="T733" i="7"/>
  <c r="T731" i="7"/>
  <c r="T26" i="7"/>
  <c r="T59" i="7"/>
  <c r="O707" i="7"/>
  <c r="N554" i="7"/>
  <c r="N530" i="7"/>
  <c r="N532" i="7"/>
  <c r="N578" i="7"/>
  <c r="N582" i="7"/>
  <c r="N586" i="7"/>
  <c r="N558" i="7"/>
  <c r="N528" i="7"/>
  <c r="N385" i="7"/>
  <c r="N526" i="7"/>
  <c r="N534" i="7"/>
  <c r="N527" i="7"/>
  <c r="N531" i="7"/>
  <c r="N551" i="7"/>
  <c r="N555" i="7"/>
  <c r="N559" i="7"/>
  <c r="N579" i="7"/>
  <c r="N583" i="7"/>
  <c r="N521" i="7"/>
  <c r="N552" i="7"/>
  <c r="N556" i="7"/>
  <c r="N560" i="7"/>
  <c r="N580" i="7"/>
  <c r="N584" i="7"/>
  <c r="O809" i="7"/>
  <c r="O808" i="7"/>
  <c r="O807" i="7"/>
  <c r="O806" i="7"/>
  <c r="O805" i="7"/>
  <c r="O803" i="7"/>
  <c r="O449" i="7"/>
  <c r="O448" i="7"/>
  <c r="O447" i="7"/>
  <c r="O446" i="7"/>
  <c r="O445" i="7"/>
  <c r="O444" i="7"/>
  <c r="O443" i="7"/>
  <c r="O442" i="7"/>
  <c r="O801" i="7"/>
  <c r="O440" i="7"/>
  <c r="O423" i="7"/>
  <c r="O422" i="7"/>
  <c r="O421" i="7"/>
  <c r="O420" i="7"/>
  <c r="O419" i="7"/>
  <c r="O418" i="7"/>
  <c r="O417" i="7"/>
  <c r="O441" i="7"/>
  <c r="O777" i="7"/>
  <c r="O776" i="7"/>
  <c r="O775" i="7"/>
  <c r="O774" i="7"/>
  <c r="O773" i="7"/>
  <c r="O772" i="7"/>
  <c r="O771" i="7"/>
  <c r="O770" i="7"/>
  <c r="O769" i="7"/>
  <c r="O398" i="7"/>
  <c r="O397" i="7"/>
  <c r="O396" i="7"/>
  <c r="O395" i="7"/>
  <c r="O394" i="7"/>
  <c r="O393" i="7"/>
  <c r="O416" i="7"/>
  <c r="O415" i="7"/>
  <c r="O414" i="7"/>
  <c r="O745" i="7"/>
  <c r="O744" i="7"/>
  <c r="O743" i="7"/>
  <c r="O742" i="7"/>
  <c r="O741" i="7"/>
  <c r="O740" i="7"/>
  <c r="O739" i="7"/>
  <c r="O738" i="7"/>
  <c r="O736" i="7"/>
  <c r="O391" i="7"/>
  <c r="O392" i="7"/>
  <c r="O390" i="7"/>
  <c r="O625" i="7"/>
  <c r="O619" i="7"/>
  <c r="O505" i="7"/>
  <c r="O504" i="7"/>
  <c r="O503" i="7"/>
  <c r="O502" i="7"/>
  <c r="O501" i="7"/>
  <c r="O500" i="7"/>
  <c r="O520" i="7"/>
  <c r="O384" i="7"/>
  <c r="O369" i="7"/>
  <c r="O368" i="7"/>
  <c r="O367" i="7"/>
  <c r="O366" i="7"/>
  <c r="O365" i="7"/>
  <c r="O364" i="7"/>
  <c r="O35" i="7"/>
  <c r="N525" i="7"/>
  <c r="N529" i="7"/>
  <c r="N533" i="7"/>
  <c r="N553" i="7"/>
  <c r="N557" i="7"/>
  <c r="N577" i="7"/>
  <c r="N581" i="7"/>
  <c r="N585" i="7"/>
  <c r="M108" i="7"/>
  <c r="N37" i="7"/>
  <c r="N734" i="7"/>
  <c r="N719" i="7" s="1"/>
  <c r="N105" i="7" s="1"/>
  <c r="N766" i="7"/>
  <c r="N751" i="7" s="1"/>
  <c r="N106" i="7" s="1"/>
  <c r="N798" i="7"/>
  <c r="N783" i="7" s="1"/>
  <c r="N107" i="7" s="1"/>
  <c r="U58" i="7" l="1"/>
  <c r="U514" i="7"/>
  <c r="U378" i="7"/>
  <c r="T99" i="7"/>
  <c r="AO150" i="1"/>
  <c r="U679" i="7"/>
  <c r="U713" i="7"/>
  <c r="U674" i="7"/>
  <c r="U624" i="7"/>
  <c r="U618" i="7"/>
  <c r="U664" i="7"/>
  <c r="U660" i="7"/>
  <c r="U656" i="7"/>
  <c r="U652" i="7"/>
  <c r="U36" i="7"/>
  <c r="U40" i="7"/>
  <c r="U33" i="7"/>
  <c r="U686" i="7"/>
  <c r="V681" i="7"/>
  <c r="U797" i="7"/>
  <c r="U795" i="7"/>
  <c r="U793" i="7"/>
  <c r="U791" i="7"/>
  <c r="U789" i="7"/>
  <c r="U788" i="7"/>
  <c r="U765" i="7"/>
  <c r="U796" i="7"/>
  <c r="U792" i="7"/>
  <c r="U794" i="7"/>
  <c r="U790" i="7"/>
  <c r="U764" i="7"/>
  <c r="U762" i="7"/>
  <c r="U760" i="7"/>
  <c r="U763" i="7"/>
  <c r="U761" i="7"/>
  <c r="U759" i="7"/>
  <c r="U757" i="7"/>
  <c r="U733" i="7"/>
  <c r="U732" i="7"/>
  <c r="U758" i="7"/>
  <c r="U729" i="7"/>
  <c r="U727" i="7"/>
  <c r="U725" i="7"/>
  <c r="U731" i="7"/>
  <c r="U756" i="7"/>
  <c r="U730" i="7"/>
  <c r="U728" i="7"/>
  <c r="U726" i="7"/>
  <c r="U724" i="7"/>
  <c r="U59" i="7"/>
  <c r="U26" i="7"/>
  <c r="P707" i="7"/>
  <c r="O37" i="7"/>
  <c r="O734" i="7"/>
  <c r="O719" i="7" s="1"/>
  <c r="O105" i="7" s="1"/>
  <c r="O766" i="7"/>
  <c r="O751" i="7" s="1"/>
  <c r="O106" i="7" s="1"/>
  <c r="O553" i="7"/>
  <c r="O532" i="7"/>
  <c r="O581" i="7"/>
  <c r="O528" i="7"/>
  <c r="O556" i="7"/>
  <c r="P809" i="7"/>
  <c r="P808" i="7"/>
  <c r="P807" i="7"/>
  <c r="P806" i="7"/>
  <c r="P805" i="7"/>
  <c r="P803" i="7"/>
  <c r="P801" i="7"/>
  <c r="P449" i="7"/>
  <c r="P448" i="7"/>
  <c r="P447" i="7"/>
  <c r="P446" i="7"/>
  <c r="P445" i="7"/>
  <c r="P444" i="7"/>
  <c r="P443" i="7"/>
  <c r="P442" i="7"/>
  <c r="P441" i="7"/>
  <c r="P440" i="7"/>
  <c r="P777" i="7"/>
  <c r="P776" i="7"/>
  <c r="P775" i="7"/>
  <c r="P774" i="7"/>
  <c r="P773" i="7"/>
  <c r="P772" i="7"/>
  <c r="P771" i="7"/>
  <c r="P770" i="7"/>
  <c r="P769" i="7"/>
  <c r="P423" i="7"/>
  <c r="P422" i="7"/>
  <c r="P421" i="7"/>
  <c r="P420" i="7"/>
  <c r="P419" i="7"/>
  <c r="P418" i="7"/>
  <c r="P417" i="7"/>
  <c r="P416" i="7"/>
  <c r="P415" i="7"/>
  <c r="P414" i="7"/>
  <c r="P745" i="7"/>
  <c r="P744" i="7"/>
  <c r="P743" i="7"/>
  <c r="P742" i="7"/>
  <c r="P741" i="7"/>
  <c r="P740" i="7"/>
  <c r="P739" i="7"/>
  <c r="P738" i="7"/>
  <c r="P736" i="7"/>
  <c r="P398" i="7"/>
  <c r="P397" i="7"/>
  <c r="P396" i="7"/>
  <c r="P395" i="7"/>
  <c r="P394" i="7"/>
  <c r="P393" i="7"/>
  <c r="P392" i="7"/>
  <c r="P391" i="7"/>
  <c r="P390" i="7"/>
  <c r="P625" i="7"/>
  <c r="P619" i="7"/>
  <c r="P520" i="7"/>
  <c r="P505" i="7"/>
  <c r="P504" i="7"/>
  <c r="P503" i="7"/>
  <c r="P502" i="7"/>
  <c r="P501" i="7"/>
  <c r="P500" i="7"/>
  <c r="P369" i="7"/>
  <c r="P368" i="7"/>
  <c r="P367" i="7"/>
  <c r="P366" i="7"/>
  <c r="P365" i="7"/>
  <c r="P364" i="7"/>
  <c r="P384" i="7"/>
  <c r="P35" i="7"/>
  <c r="O529" i="7"/>
  <c r="O530" i="7"/>
  <c r="O554" i="7"/>
  <c r="O578" i="7"/>
  <c r="O582" i="7"/>
  <c r="O586" i="7"/>
  <c r="O555" i="7"/>
  <c r="O559" i="7"/>
  <c r="O583" i="7"/>
  <c r="O521" i="7"/>
  <c r="O531" i="7"/>
  <c r="O533" i="7"/>
  <c r="O552" i="7"/>
  <c r="O560" i="7"/>
  <c r="O580" i="7"/>
  <c r="O584" i="7"/>
  <c r="O557" i="7"/>
  <c r="O577" i="7"/>
  <c r="O585" i="7"/>
  <c r="N108" i="7"/>
  <c r="O389" i="7"/>
  <c r="O798" i="7"/>
  <c r="O783" i="7" s="1"/>
  <c r="O107" i="7" s="1"/>
  <c r="O385" i="7"/>
  <c r="O527" i="7"/>
  <c r="O526" i="7"/>
  <c r="O534" i="7"/>
  <c r="O558" i="7"/>
  <c r="O551" i="7"/>
  <c r="O579" i="7"/>
  <c r="V58" i="7" l="1"/>
  <c r="V514" i="7"/>
  <c r="V378" i="7"/>
  <c r="U99" i="7"/>
  <c r="AP150" i="1"/>
  <c r="V679" i="7"/>
  <c r="V713" i="7"/>
  <c r="V674" i="7"/>
  <c r="V618" i="7"/>
  <c r="V664" i="7"/>
  <c r="V660" i="7"/>
  <c r="V656" i="7"/>
  <c r="V652" i="7"/>
  <c r="V624" i="7"/>
  <c r="V36" i="7"/>
  <c r="V40" i="7"/>
  <c r="V33" i="7"/>
  <c r="V686" i="7"/>
  <c r="W681" i="7"/>
  <c r="V797" i="7"/>
  <c r="V795" i="7"/>
  <c r="V793" i="7"/>
  <c r="V791" i="7"/>
  <c r="V764" i="7"/>
  <c r="V763" i="7"/>
  <c r="V762" i="7"/>
  <c r="V761" i="7"/>
  <c r="V760" i="7"/>
  <c r="V759" i="7"/>
  <c r="V758" i="7"/>
  <c r="V757" i="7"/>
  <c r="V756" i="7"/>
  <c r="V733" i="7"/>
  <c r="V732" i="7"/>
  <c r="V731" i="7"/>
  <c r="V790" i="7"/>
  <c r="V765" i="7"/>
  <c r="V796" i="7"/>
  <c r="V792" i="7"/>
  <c r="V788" i="7"/>
  <c r="V794" i="7"/>
  <c r="V789" i="7"/>
  <c r="V729" i="7"/>
  <c r="V727" i="7"/>
  <c r="V725" i="7"/>
  <c r="V730" i="7"/>
  <c r="V728" i="7"/>
  <c r="V726" i="7"/>
  <c r="V724" i="7"/>
  <c r="V59" i="7"/>
  <c r="V26" i="7"/>
  <c r="Q707" i="7"/>
  <c r="O108" i="7"/>
  <c r="O525" i="7"/>
  <c r="P530" i="7"/>
  <c r="P385" i="7"/>
  <c r="P528" i="7"/>
  <c r="P529" i="7"/>
  <c r="P533" i="7"/>
  <c r="P553" i="7"/>
  <c r="P557" i="7"/>
  <c r="P577" i="7"/>
  <c r="P581" i="7"/>
  <c r="P585" i="7"/>
  <c r="P554" i="7"/>
  <c r="P558" i="7"/>
  <c r="P578" i="7"/>
  <c r="P582" i="7"/>
  <c r="P586" i="7"/>
  <c r="P37" i="7"/>
  <c r="P389" i="7"/>
  <c r="P734" i="7"/>
  <c r="P719" i="7" s="1"/>
  <c r="P105" i="7" s="1"/>
  <c r="P766" i="7"/>
  <c r="P751" i="7" s="1"/>
  <c r="P106" i="7" s="1"/>
  <c r="P798" i="7"/>
  <c r="P783" i="7" s="1"/>
  <c r="P107" i="7" s="1"/>
  <c r="Q809" i="7"/>
  <c r="Q808" i="7"/>
  <c r="Q807" i="7"/>
  <c r="Q806" i="7"/>
  <c r="Q805" i="7"/>
  <c r="Q803" i="7"/>
  <c r="Q801" i="7"/>
  <c r="Q449" i="7"/>
  <c r="Q448" i="7"/>
  <c r="Q447" i="7"/>
  <c r="Q446" i="7"/>
  <c r="Q445" i="7"/>
  <c r="Q444" i="7"/>
  <c r="Q443" i="7"/>
  <c r="Q442" i="7"/>
  <c r="Q441" i="7"/>
  <c r="Q423" i="7"/>
  <c r="Q422" i="7"/>
  <c r="Q421" i="7"/>
  <c r="Q420" i="7"/>
  <c r="Q419" i="7"/>
  <c r="Q418" i="7"/>
  <c r="Q417" i="7"/>
  <c r="Q440" i="7"/>
  <c r="Q777" i="7"/>
  <c r="Q776" i="7"/>
  <c r="Q775" i="7"/>
  <c r="Q774" i="7"/>
  <c r="Q773" i="7"/>
  <c r="Q772" i="7"/>
  <c r="Q771" i="7"/>
  <c r="Q770" i="7"/>
  <c r="Q769" i="7"/>
  <c r="Q416" i="7"/>
  <c r="Q398" i="7"/>
  <c r="Q397" i="7"/>
  <c r="Q396" i="7"/>
  <c r="Q395" i="7"/>
  <c r="Q394" i="7"/>
  <c r="Q393" i="7"/>
  <c r="Q415" i="7"/>
  <c r="Q745" i="7"/>
  <c r="Q744" i="7"/>
  <c r="Q743" i="7"/>
  <c r="Q742" i="7"/>
  <c r="Q741" i="7"/>
  <c r="Q740" i="7"/>
  <c r="Q739" i="7"/>
  <c r="Q738" i="7"/>
  <c r="Q736" i="7"/>
  <c r="Q392" i="7"/>
  <c r="Q391" i="7"/>
  <c r="Q390" i="7"/>
  <c r="Q625" i="7"/>
  <c r="Q619" i="7"/>
  <c r="Q505" i="7"/>
  <c r="Q504" i="7"/>
  <c r="Q503" i="7"/>
  <c r="Q502" i="7"/>
  <c r="Q501" i="7"/>
  <c r="Q500" i="7"/>
  <c r="Q520" i="7"/>
  <c r="Q384" i="7"/>
  <c r="Q369" i="7"/>
  <c r="Q368" i="7"/>
  <c r="Q367" i="7"/>
  <c r="Q366" i="7"/>
  <c r="Q365" i="7"/>
  <c r="Q364" i="7"/>
  <c r="Q35" i="7"/>
  <c r="P526" i="7"/>
  <c r="P534" i="7"/>
  <c r="P532" i="7"/>
  <c r="P527" i="7"/>
  <c r="P531" i="7"/>
  <c r="P551" i="7"/>
  <c r="P555" i="7"/>
  <c r="P559" i="7"/>
  <c r="P579" i="7"/>
  <c r="P583" i="7"/>
  <c r="P521" i="7"/>
  <c r="P552" i="7"/>
  <c r="P556" i="7"/>
  <c r="P560" i="7"/>
  <c r="P580" i="7"/>
  <c r="P584" i="7"/>
  <c r="W58" i="7" l="1"/>
  <c r="W514" i="7"/>
  <c r="W378" i="7"/>
  <c r="AQ150" i="1"/>
  <c r="V99" i="7"/>
  <c r="W679" i="7"/>
  <c r="W713" i="7"/>
  <c r="W674" i="7"/>
  <c r="W624" i="7"/>
  <c r="W618" i="7"/>
  <c r="W656" i="7"/>
  <c r="W664" i="7"/>
  <c r="W660" i="7"/>
  <c r="W652" i="7"/>
  <c r="W36" i="7"/>
  <c r="W40" i="7"/>
  <c r="W33" i="7"/>
  <c r="W686" i="7"/>
  <c r="X681" i="7"/>
  <c r="W797" i="7"/>
  <c r="W796" i="7"/>
  <c r="W795" i="7"/>
  <c r="W794" i="7"/>
  <c r="W793" i="7"/>
  <c r="W792" i="7"/>
  <c r="W791" i="7"/>
  <c r="W790" i="7"/>
  <c r="W789" i="7"/>
  <c r="W765" i="7"/>
  <c r="W788" i="7"/>
  <c r="W764" i="7"/>
  <c r="W762" i="7"/>
  <c r="W763" i="7"/>
  <c r="W761" i="7"/>
  <c r="W759" i="7"/>
  <c r="W757" i="7"/>
  <c r="W733" i="7"/>
  <c r="W731" i="7"/>
  <c r="W758" i="7"/>
  <c r="W730" i="7"/>
  <c r="W728" i="7"/>
  <c r="W726" i="7"/>
  <c r="W724" i="7"/>
  <c r="W760" i="7"/>
  <c r="W756" i="7"/>
  <c r="W732" i="7"/>
  <c r="W729" i="7"/>
  <c r="W727" i="7"/>
  <c r="W725" i="7"/>
  <c r="W26" i="7"/>
  <c r="W59" i="7"/>
  <c r="R707" i="7"/>
  <c r="Q389" i="7"/>
  <c r="Q766" i="7"/>
  <c r="Q751" i="7" s="1"/>
  <c r="Q106" i="7" s="1"/>
  <c r="Q37" i="7"/>
  <c r="Q414" i="7"/>
  <c r="Q734" i="7"/>
  <c r="Q719" i="7" s="1"/>
  <c r="Q105" i="7" s="1"/>
  <c r="Q529" i="7"/>
  <c r="Q531" i="7"/>
  <c r="Q528" i="7"/>
  <c r="Q532" i="7"/>
  <c r="Q552" i="7"/>
  <c r="Q556" i="7"/>
  <c r="Q560" i="7"/>
  <c r="Q580" i="7"/>
  <c r="Q584" i="7"/>
  <c r="Q553" i="7"/>
  <c r="Q557" i="7"/>
  <c r="Q577" i="7"/>
  <c r="Q581" i="7"/>
  <c r="Q585" i="7"/>
  <c r="P525" i="7"/>
  <c r="Q798" i="7"/>
  <c r="Q783" i="7" s="1"/>
  <c r="Q107" i="7" s="1"/>
  <c r="P108" i="7"/>
  <c r="R809" i="7"/>
  <c r="R808" i="7"/>
  <c r="R807" i="7"/>
  <c r="R806" i="7"/>
  <c r="R804" i="7"/>
  <c r="R802" i="7"/>
  <c r="R801" i="7"/>
  <c r="R449" i="7"/>
  <c r="R448" i="7"/>
  <c r="R447" i="7"/>
  <c r="R446" i="7"/>
  <c r="R445" i="7"/>
  <c r="R444" i="7"/>
  <c r="R443" i="7"/>
  <c r="R442" i="7"/>
  <c r="R441" i="7"/>
  <c r="R440" i="7"/>
  <c r="R777" i="7"/>
  <c r="R776" i="7"/>
  <c r="R775" i="7"/>
  <c r="R774" i="7"/>
  <c r="R773" i="7"/>
  <c r="R772" i="7"/>
  <c r="R771" i="7"/>
  <c r="R770" i="7"/>
  <c r="R768" i="7"/>
  <c r="R423" i="7"/>
  <c r="R422" i="7"/>
  <c r="R421" i="7"/>
  <c r="R420" i="7"/>
  <c r="R419" i="7"/>
  <c r="R418" i="7"/>
  <c r="R417" i="7"/>
  <c r="R416" i="7"/>
  <c r="R415" i="7"/>
  <c r="R414" i="7"/>
  <c r="R745" i="7"/>
  <c r="R744" i="7"/>
  <c r="R743" i="7"/>
  <c r="R742" i="7"/>
  <c r="R741" i="7"/>
  <c r="R740" i="7"/>
  <c r="R739" i="7"/>
  <c r="R738" i="7"/>
  <c r="R736" i="7"/>
  <c r="R398" i="7"/>
  <c r="R397" i="7"/>
  <c r="R396" i="7"/>
  <c r="R395" i="7"/>
  <c r="R394" i="7"/>
  <c r="R393" i="7"/>
  <c r="R392" i="7"/>
  <c r="R391" i="7"/>
  <c r="R390" i="7"/>
  <c r="R625" i="7"/>
  <c r="R619" i="7"/>
  <c r="R520" i="7"/>
  <c r="R505" i="7"/>
  <c r="R504" i="7"/>
  <c r="R503" i="7"/>
  <c r="R502" i="7"/>
  <c r="R501" i="7"/>
  <c r="R500" i="7"/>
  <c r="R369" i="7"/>
  <c r="R368" i="7"/>
  <c r="R367" i="7"/>
  <c r="R366" i="7"/>
  <c r="R365" i="7"/>
  <c r="R364" i="7"/>
  <c r="R384" i="7"/>
  <c r="R35" i="7"/>
  <c r="Q385" i="7"/>
  <c r="Q533" i="7"/>
  <c r="Q527" i="7"/>
  <c r="Q526" i="7"/>
  <c r="Q530" i="7"/>
  <c r="Q534" i="7"/>
  <c r="Q554" i="7"/>
  <c r="Q558" i="7"/>
  <c r="Q578" i="7"/>
  <c r="Q582" i="7"/>
  <c r="Q586" i="7"/>
  <c r="Q555" i="7"/>
  <c r="Q559" i="7"/>
  <c r="Q579" i="7"/>
  <c r="Q583" i="7"/>
  <c r="Q521" i="7"/>
  <c r="X58" i="7" l="1"/>
  <c r="X514" i="7"/>
  <c r="X378" i="7"/>
  <c r="W99" i="7"/>
  <c r="X679" i="7"/>
  <c r="X713" i="7"/>
  <c r="X674" i="7"/>
  <c r="X656" i="7"/>
  <c r="X624" i="7"/>
  <c r="X618" i="7"/>
  <c r="X664" i="7"/>
  <c r="X660" i="7"/>
  <c r="X652" i="7"/>
  <c r="X36" i="7"/>
  <c r="X40" i="7"/>
  <c r="X33" i="7"/>
  <c r="X686" i="7"/>
  <c r="Y681" i="7"/>
  <c r="Q551" i="7"/>
  <c r="Q525" i="7"/>
  <c r="X796" i="7"/>
  <c r="X794" i="7"/>
  <c r="X792" i="7"/>
  <c r="X790" i="7"/>
  <c r="X797" i="7"/>
  <c r="X793" i="7"/>
  <c r="X789" i="7"/>
  <c r="X795" i="7"/>
  <c r="X788" i="7"/>
  <c r="X764" i="7"/>
  <c r="X762" i="7"/>
  <c r="X758" i="7"/>
  <c r="X791" i="7"/>
  <c r="X763" i="7"/>
  <c r="X761" i="7"/>
  <c r="X759" i="7"/>
  <c r="X765" i="7"/>
  <c r="X730" i="7"/>
  <c r="X729" i="7"/>
  <c r="X728" i="7"/>
  <c r="X727" i="7"/>
  <c r="X726" i="7"/>
  <c r="X725" i="7"/>
  <c r="X724" i="7"/>
  <c r="X760" i="7"/>
  <c r="X756" i="7"/>
  <c r="X733" i="7"/>
  <c r="X731" i="7"/>
  <c r="X732" i="7"/>
  <c r="X757" i="7"/>
  <c r="X26" i="7"/>
  <c r="X59" i="7"/>
  <c r="S707" i="7"/>
  <c r="B495" i="7"/>
  <c r="E474" i="7" s="1"/>
  <c r="E473" i="7" s="1"/>
  <c r="R389" i="7"/>
  <c r="Q108" i="7"/>
  <c r="S809" i="7"/>
  <c r="S808" i="7"/>
  <c r="S807" i="7"/>
  <c r="S806" i="7"/>
  <c r="S804" i="7"/>
  <c r="S802" i="7"/>
  <c r="S449" i="7"/>
  <c r="S448" i="7"/>
  <c r="S447" i="7"/>
  <c r="S446" i="7"/>
  <c r="S445" i="7"/>
  <c r="S444" i="7"/>
  <c r="S443" i="7"/>
  <c r="S442" i="7"/>
  <c r="S801" i="7"/>
  <c r="S440" i="7"/>
  <c r="S423" i="7"/>
  <c r="S422" i="7"/>
  <c r="S421" i="7"/>
  <c r="S420" i="7"/>
  <c r="S419" i="7"/>
  <c r="S418" i="7"/>
  <c r="S417" i="7"/>
  <c r="S441" i="7"/>
  <c r="S777" i="7"/>
  <c r="S776" i="7"/>
  <c r="S775" i="7"/>
  <c r="S774" i="7"/>
  <c r="S773" i="7"/>
  <c r="S772" i="7"/>
  <c r="S771" i="7"/>
  <c r="S770" i="7"/>
  <c r="S768" i="7"/>
  <c r="S398" i="7"/>
  <c r="S397" i="7"/>
  <c r="S396" i="7"/>
  <c r="S395" i="7"/>
  <c r="S394" i="7"/>
  <c r="S393" i="7"/>
  <c r="S416" i="7"/>
  <c r="S415" i="7"/>
  <c r="S414" i="7"/>
  <c r="S745" i="7"/>
  <c r="S744" i="7"/>
  <c r="S743" i="7"/>
  <c r="S742" i="7"/>
  <c r="S741" i="7"/>
  <c r="S740" i="7"/>
  <c r="S739" i="7"/>
  <c r="S738" i="7"/>
  <c r="S736" i="7"/>
  <c r="S391" i="7"/>
  <c r="S392" i="7"/>
  <c r="S390" i="7"/>
  <c r="S625" i="7"/>
  <c r="S619" i="7"/>
  <c r="S505" i="7"/>
  <c r="S504" i="7"/>
  <c r="S503" i="7"/>
  <c r="S502" i="7"/>
  <c r="S501" i="7"/>
  <c r="S500" i="7"/>
  <c r="S520" i="7"/>
  <c r="S384" i="7"/>
  <c r="S369" i="7"/>
  <c r="S368" i="7"/>
  <c r="S367" i="7"/>
  <c r="S366" i="7"/>
  <c r="S365" i="7"/>
  <c r="S364" i="7"/>
  <c r="S35" i="7"/>
  <c r="R532" i="7"/>
  <c r="R530" i="7"/>
  <c r="R529" i="7"/>
  <c r="R533" i="7"/>
  <c r="R553" i="7"/>
  <c r="R557" i="7"/>
  <c r="R577" i="7"/>
  <c r="R581" i="7"/>
  <c r="R585" i="7"/>
  <c r="R554" i="7"/>
  <c r="R558" i="7"/>
  <c r="R578" i="7"/>
  <c r="R582" i="7"/>
  <c r="R586" i="7"/>
  <c r="R37" i="7"/>
  <c r="R734" i="7"/>
  <c r="R719" i="7" s="1"/>
  <c r="R105" i="7" s="1"/>
  <c r="R766" i="7"/>
  <c r="R751" i="7" s="1"/>
  <c r="R106" i="7" s="1"/>
  <c r="R798" i="7"/>
  <c r="R783" i="7" s="1"/>
  <c r="R107" i="7" s="1"/>
  <c r="R528" i="7"/>
  <c r="R385" i="7"/>
  <c r="R526" i="7"/>
  <c r="R534" i="7"/>
  <c r="R527" i="7"/>
  <c r="R531" i="7"/>
  <c r="R551" i="7"/>
  <c r="R555" i="7"/>
  <c r="R559" i="7"/>
  <c r="R579" i="7"/>
  <c r="R583" i="7"/>
  <c r="R521" i="7"/>
  <c r="R552" i="7"/>
  <c r="R556" i="7"/>
  <c r="R560" i="7"/>
  <c r="R580" i="7"/>
  <c r="R584" i="7"/>
  <c r="Y514" i="7" l="1"/>
  <c r="Y378" i="7"/>
  <c r="Y679" i="7"/>
  <c r="Y713" i="7"/>
  <c r="X99" i="7"/>
  <c r="Y674" i="7"/>
  <c r="Y624" i="7"/>
  <c r="Y618" i="7"/>
  <c r="Y664" i="7"/>
  <c r="Y660" i="7"/>
  <c r="Y656" i="7"/>
  <c r="Y652" i="7"/>
  <c r="Y36" i="7"/>
  <c r="Y40" i="7"/>
  <c r="Y33" i="7"/>
  <c r="Y686" i="7"/>
  <c r="Z681" i="7"/>
  <c r="E470" i="7"/>
  <c r="B496" i="7"/>
  <c r="E331" i="7"/>
  <c r="E334" i="7"/>
  <c r="E336" i="7"/>
  <c r="E335" i="7"/>
  <c r="E332" i="7"/>
  <c r="E333" i="7"/>
  <c r="R525" i="7"/>
  <c r="Y58" i="7"/>
  <c r="Y788" i="7"/>
  <c r="Y765" i="7"/>
  <c r="Y796" i="7"/>
  <c r="Y794" i="7"/>
  <c r="Y792" i="7"/>
  <c r="Y790" i="7"/>
  <c r="Y791" i="7"/>
  <c r="Y797" i="7"/>
  <c r="Y763" i="7"/>
  <c r="Y761" i="7"/>
  <c r="Y793" i="7"/>
  <c r="Y789" i="7"/>
  <c r="Y795" i="7"/>
  <c r="Y764" i="7"/>
  <c r="Y762" i="7"/>
  <c r="Y760" i="7"/>
  <c r="Y758" i="7"/>
  <c r="Y756" i="7"/>
  <c r="Y732" i="7"/>
  <c r="Y733" i="7"/>
  <c r="Y731" i="7"/>
  <c r="Y730" i="7"/>
  <c r="Y728" i="7"/>
  <c r="Y726" i="7"/>
  <c r="Y724" i="7"/>
  <c r="Y759" i="7"/>
  <c r="Y757" i="7"/>
  <c r="Y729" i="7"/>
  <c r="Y727" i="7"/>
  <c r="Y725" i="7"/>
  <c r="Y59" i="7"/>
  <c r="Y26" i="7"/>
  <c r="C259" i="7"/>
  <c r="T707" i="7"/>
  <c r="S389" i="7"/>
  <c r="T809" i="7"/>
  <c r="T808" i="7"/>
  <c r="T807" i="7"/>
  <c r="T806" i="7"/>
  <c r="T804" i="7"/>
  <c r="T802" i="7"/>
  <c r="T801" i="7"/>
  <c r="T449" i="7"/>
  <c r="T448" i="7"/>
  <c r="T447" i="7"/>
  <c r="T446" i="7"/>
  <c r="T445" i="7"/>
  <c r="T444" i="7"/>
  <c r="T443" i="7"/>
  <c r="T442" i="7"/>
  <c r="T441" i="7"/>
  <c r="T440" i="7"/>
  <c r="T777" i="7"/>
  <c r="T776" i="7"/>
  <c r="T775" i="7"/>
  <c r="T774" i="7"/>
  <c r="T773" i="7"/>
  <c r="T772" i="7"/>
  <c r="T771" i="7"/>
  <c r="T770" i="7"/>
  <c r="T768" i="7"/>
  <c r="T423" i="7"/>
  <c r="T422" i="7"/>
  <c r="T421" i="7"/>
  <c r="T420" i="7"/>
  <c r="T419" i="7"/>
  <c r="T418" i="7"/>
  <c r="T417" i="7"/>
  <c r="T416" i="7"/>
  <c r="T415" i="7"/>
  <c r="T414" i="7"/>
  <c r="T745" i="7"/>
  <c r="T744" i="7"/>
  <c r="T743" i="7"/>
  <c r="T742" i="7"/>
  <c r="T741" i="7"/>
  <c r="T740" i="7"/>
  <c r="T739" i="7"/>
  <c r="T738" i="7"/>
  <c r="T736" i="7"/>
  <c r="T398" i="7"/>
  <c r="T397" i="7"/>
  <c r="T396" i="7"/>
  <c r="T395" i="7"/>
  <c r="T394" i="7"/>
  <c r="T393" i="7"/>
  <c r="T392" i="7"/>
  <c r="T391" i="7"/>
  <c r="T390" i="7"/>
  <c r="T625" i="7"/>
  <c r="T619" i="7"/>
  <c r="T520" i="7"/>
  <c r="T505" i="7"/>
  <c r="T504" i="7"/>
  <c r="T503" i="7"/>
  <c r="T502" i="7"/>
  <c r="T501" i="7"/>
  <c r="T500" i="7"/>
  <c r="T369" i="7"/>
  <c r="T368" i="7"/>
  <c r="T367" i="7"/>
  <c r="T366" i="7"/>
  <c r="T365" i="7"/>
  <c r="T364" i="7"/>
  <c r="T384" i="7"/>
  <c r="T35" i="7"/>
  <c r="S385" i="7"/>
  <c r="S527" i="7"/>
  <c r="S529" i="7"/>
  <c r="S526" i="7"/>
  <c r="S530" i="7"/>
  <c r="S534" i="7"/>
  <c r="S554" i="7"/>
  <c r="S558" i="7"/>
  <c r="S578" i="7"/>
  <c r="S582" i="7"/>
  <c r="S586" i="7"/>
  <c r="S551" i="7"/>
  <c r="S555" i="7"/>
  <c r="S559" i="7"/>
  <c r="S579" i="7"/>
  <c r="S583" i="7"/>
  <c r="S521" i="7"/>
  <c r="R108" i="7"/>
  <c r="S37" i="7"/>
  <c r="S734" i="7"/>
  <c r="S719" i="7" s="1"/>
  <c r="S105" i="7" s="1"/>
  <c r="S766" i="7"/>
  <c r="S751" i="7" s="1"/>
  <c r="S106" i="7" s="1"/>
  <c r="S531" i="7"/>
  <c r="S533" i="7"/>
  <c r="S528" i="7"/>
  <c r="S532" i="7"/>
  <c r="S552" i="7"/>
  <c r="S556" i="7"/>
  <c r="S560" i="7"/>
  <c r="S580" i="7"/>
  <c r="S584" i="7"/>
  <c r="S553" i="7"/>
  <c r="S557" i="7"/>
  <c r="S577" i="7"/>
  <c r="S581" i="7"/>
  <c r="S585" i="7"/>
  <c r="S798" i="7"/>
  <c r="S783" i="7" s="1"/>
  <c r="S107" i="7" s="1"/>
  <c r="Z58" i="7" l="1"/>
  <c r="Z514" i="7"/>
  <c r="Z378" i="7"/>
  <c r="Y99" i="7"/>
  <c r="Z679" i="7"/>
  <c r="Z713" i="7"/>
  <c r="Z674" i="7"/>
  <c r="Z624" i="7"/>
  <c r="Z652" i="7"/>
  <c r="Z618" i="7"/>
  <c r="Z664" i="7"/>
  <c r="Z660" i="7"/>
  <c r="Z656" i="7"/>
  <c r="Z36" i="7"/>
  <c r="Z40" i="7"/>
  <c r="Z33" i="7"/>
  <c r="Z686" i="7"/>
  <c r="AA681" i="7"/>
  <c r="E467" i="7"/>
  <c r="E469" i="7"/>
  <c r="E468" i="7"/>
  <c r="E472" i="7"/>
  <c r="E471" i="7"/>
  <c r="S525" i="7"/>
  <c r="Z797" i="7"/>
  <c r="Z795" i="7"/>
  <c r="Z793" i="7"/>
  <c r="Z791" i="7"/>
  <c r="Z789" i="7"/>
  <c r="Z794" i="7"/>
  <c r="Z790" i="7"/>
  <c r="Z788" i="7"/>
  <c r="Z764" i="7"/>
  <c r="Z763" i="7"/>
  <c r="Z762" i="7"/>
  <c r="Z761" i="7"/>
  <c r="Z760" i="7"/>
  <c r="Z759" i="7"/>
  <c r="Z758" i="7"/>
  <c r="Z757" i="7"/>
  <c r="Z756" i="7"/>
  <c r="Z733" i="7"/>
  <c r="Z732" i="7"/>
  <c r="Z731" i="7"/>
  <c r="Z796" i="7"/>
  <c r="Z792" i="7"/>
  <c r="Z765" i="7"/>
  <c r="Z724" i="7"/>
  <c r="Z729" i="7"/>
  <c r="Z727" i="7"/>
  <c r="Z725" i="7"/>
  <c r="Z730" i="7"/>
  <c r="Z728" i="7"/>
  <c r="Z726" i="7"/>
  <c r="Z59" i="7"/>
  <c r="Z26" i="7"/>
  <c r="U707" i="7"/>
  <c r="T389" i="7"/>
  <c r="T798" i="7"/>
  <c r="T783" i="7" s="1"/>
  <c r="T107" i="7" s="1"/>
  <c r="U809" i="7"/>
  <c r="U808" i="7"/>
  <c r="U807" i="7"/>
  <c r="U805" i="7"/>
  <c r="U804" i="7"/>
  <c r="U802" i="7"/>
  <c r="U801" i="7"/>
  <c r="U449" i="7"/>
  <c r="U448" i="7"/>
  <c r="U447" i="7"/>
  <c r="U446" i="7"/>
  <c r="U445" i="7"/>
  <c r="U444" i="7"/>
  <c r="U443" i="7"/>
  <c r="U442" i="7"/>
  <c r="U441" i="7"/>
  <c r="U423" i="7"/>
  <c r="U422" i="7"/>
  <c r="U421" i="7"/>
  <c r="U420" i="7"/>
  <c r="U419" i="7"/>
  <c r="U418" i="7"/>
  <c r="U417" i="7"/>
  <c r="U440" i="7"/>
  <c r="U777" i="7"/>
  <c r="U776" i="7"/>
  <c r="U775" i="7"/>
  <c r="U774" i="7"/>
  <c r="U773" i="7"/>
  <c r="U772" i="7"/>
  <c r="U771" i="7"/>
  <c r="U770" i="7"/>
  <c r="U768" i="7"/>
  <c r="U416" i="7"/>
  <c r="U398" i="7"/>
  <c r="U397" i="7"/>
  <c r="U396" i="7"/>
  <c r="U395" i="7"/>
  <c r="U394" i="7"/>
  <c r="U393" i="7"/>
  <c r="U415" i="7"/>
  <c r="U414" i="7"/>
  <c r="U745" i="7"/>
  <c r="U744" i="7"/>
  <c r="U743" i="7"/>
  <c r="U742" i="7"/>
  <c r="U741" i="7"/>
  <c r="U740" i="7"/>
  <c r="U739" i="7"/>
  <c r="U738" i="7"/>
  <c r="U736" i="7"/>
  <c r="U392" i="7"/>
  <c r="U391" i="7"/>
  <c r="U390" i="7"/>
  <c r="U625" i="7"/>
  <c r="U619" i="7"/>
  <c r="U505" i="7"/>
  <c r="U504" i="7"/>
  <c r="U503" i="7"/>
  <c r="U502" i="7"/>
  <c r="U501" i="7"/>
  <c r="U500" i="7"/>
  <c r="U520" i="7"/>
  <c r="U384" i="7"/>
  <c r="U369" i="7"/>
  <c r="U368" i="7"/>
  <c r="U367" i="7"/>
  <c r="U366" i="7"/>
  <c r="U365" i="7"/>
  <c r="U364" i="7"/>
  <c r="U35" i="7"/>
  <c r="T530" i="7"/>
  <c r="T385" i="7"/>
  <c r="T528" i="7"/>
  <c r="T529" i="7"/>
  <c r="T533" i="7"/>
  <c r="T553" i="7"/>
  <c r="T557" i="7"/>
  <c r="T577" i="7"/>
  <c r="T581" i="7"/>
  <c r="T585" i="7"/>
  <c r="T554" i="7"/>
  <c r="T558" i="7"/>
  <c r="T578" i="7"/>
  <c r="T582" i="7"/>
  <c r="T586" i="7"/>
  <c r="T37" i="7"/>
  <c r="T734" i="7"/>
  <c r="T719" i="7" s="1"/>
  <c r="T105" i="7" s="1"/>
  <c r="T766" i="7"/>
  <c r="T751" i="7" s="1"/>
  <c r="T106" i="7" s="1"/>
  <c r="T526" i="7"/>
  <c r="T534" i="7"/>
  <c r="T532" i="7"/>
  <c r="T527" i="7"/>
  <c r="T531" i="7"/>
  <c r="T551" i="7"/>
  <c r="T555" i="7"/>
  <c r="T559" i="7"/>
  <c r="T579" i="7"/>
  <c r="T583" i="7"/>
  <c r="T521" i="7"/>
  <c r="T552" i="7"/>
  <c r="T556" i="7"/>
  <c r="T560" i="7"/>
  <c r="T580" i="7"/>
  <c r="T584" i="7"/>
  <c r="S108" i="7"/>
  <c r="Z99" i="7" l="1"/>
  <c r="AA58" i="7"/>
  <c r="AA514" i="7"/>
  <c r="AA378" i="7"/>
  <c r="AA679" i="7"/>
  <c r="AA713" i="7"/>
  <c r="AA674" i="7"/>
  <c r="AA624" i="7"/>
  <c r="AA618" i="7"/>
  <c r="AA664" i="7"/>
  <c r="AA660" i="7"/>
  <c r="AA656" i="7"/>
  <c r="AA652" i="7"/>
  <c r="AA36" i="7"/>
  <c r="AA40" i="7"/>
  <c r="AA33" i="7"/>
  <c r="AA686" i="7"/>
  <c r="AB681" i="7"/>
  <c r="T525" i="7"/>
  <c r="AA797" i="7"/>
  <c r="AA796" i="7"/>
  <c r="AA795" i="7"/>
  <c r="AA794" i="7"/>
  <c r="AA793" i="7"/>
  <c r="AA792" i="7"/>
  <c r="AA791" i="7"/>
  <c r="AA790" i="7"/>
  <c r="AA789" i="7"/>
  <c r="AA765" i="7"/>
  <c r="AA764" i="7"/>
  <c r="AA762" i="7"/>
  <c r="AA760" i="7"/>
  <c r="AA788" i="7"/>
  <c r="AA763" i="7"/>
  <c r="AA761" i="7"/>
  <c r="AA759" i="7"/>
  <c r="AA757" i="7"/>
  <c r="AA733" i="7"/>
  <c r="AA729" i="7"/>
  <c r="AA727" i="7"/>
  <c r="AA725" i="7"/>
  <c r="AA756" i="7"/>
  <c r="AA732" i="7"/>
  <c r="AA730" i="7"/>
  <c r="AA728" i="7"/>
  <c r="AA726" i="7"/>
  <c r="AA724" i="7"/>
  <c r="AA758" i="7"/>
  <c r="AA731" i="7"/>
  <c r="AA26" i="7"/>
  <c r="AA59" i="7"/>
  <c r="V707" i="7"/>
  <c r="U389" i="7"/>
  <c r="U798" i="7"/>
  <c r="U783" i="7" s="1"/>
  <c r="U107" i="7" s="1"/>
  <c r="V809" i="7"/>
  <c r="V808" i="7"/>
  <c r="V807" i="7"/>
  <c r="V805" i="7"/>
  <c r="V804" i="7"/>
  <c r="V802" i="7"/>
  <c r="V801" i="7"/>
  <c r="V449" i="7"/>
  <c r="V448" i="7"/>
  <c r="V447" i="7"/>
  <c r="V446" i="7"/>
  <c r="V445" i="7"/>
  <c r="V444" i="7"/>
  <c r="V443" i="7"/>
  <c r="V442" i="7"/>
  <c r="V441" i="7"/>
  <c r="V440" i="7"/>
  <c r="V777" i="7"/>
  <c r="V776" i="7"/>
  <c r="V775" i="7"/>
  <c r="V774" i="7"/>
  <c r="V773" i="7"/>
  <c r="V772" i="7"/>
  <c r="V771" i="7"/>
  <c r="V770" i="7"/>
  <c r="V768" i="7"/>
  <c r="V423" i="7"/>
  <c r="V422" i="7"/>
  <c r="V421" i="7"/>
  <c r="V420" i="7"/>
  <c r="V419" i="7"/>
  <c r="V418" i="7"/>
  <c r="V417" i="7"/>
  <c r="V416" i="7"/>
  <c r="V415" i="7"/>
  <c r="V414" i="7"/>
  <c r="V745" i="7"/>
  <c r="V744" i="7"/>
  <c r="V743" i="7"/>
  <c r="V742" i="7"/>
  <c r="V741" i="7"/>
  <c r="V740" i="7"/>
  <c r="V739" i="7"/>
  <c r="V738" i="7"/>
  <c r="V736" i="7"/>
  <c r="V398" i="7"/>
  <c r="V397" i="7"/>
  <c r="V396" i="7"/>
  <c r="V395" i="7"/>
  <c r="V394" i="7"/>
  <c r="V393" i="7"/>
  <c r="V392" i="7"/>
  <c r="V391" i="7"/>
  <c r="V390" i="7"/>
  <c r="V625" i="7"/>
  <c r="V619" i="7"/>
  <c r="V520" i="7"/>
  <c r="V505" i="7"/>
  <c r="V504" i="7"/>
  <c r="V503" i="7"/>
  <c r="V502" i="7"/>
  <c r="V501" i="7"/>
  <c r="V500" i="7"/>
  <c r="V369" i="7"/>
  <c r="V368" i="7"/>
  <c r="V367" i="7"/>
  <c r="V366" i="7"/>
  <c r="V365" i="7"/>
  <c r="V364" i="7"/>
  <c r="V384" i="7"/>
  <c r="V35" i="7"/>
  <c r="U385" i="7"/>
  <c r="U533" i="7"/>
  <c r="U527" i="7"/>
  <c r="U526" i="7"/>
  <c r="U530" i="7"/>
  <c r="U534" i="7"/>
  <c r="U554" i="7"/>
  <c r="U558" i="7"/>
  <c r="U578" i="7"/>
  <c r="U582" i="7"/>
  <c r="U586" i="7"/>
  <c r="U551" i="7"/>
  <c r="U555" i="7"/>
  <c r="U559" i="7"/>
  <c r="U579" i="7"/>
  <c r="U583" i="7"/>
  <c r="U521" i="7"/>
  <c r="T108" i="7"/>
  <c r="U37" i="7"/>
  <c r="U734" i="7"/>
  <c r="U719" i="7" s="1"/>
  <c r="U105" i="7" s="1"/>
  <c r="U766" i="7"/>
  <c r="U751" i="7" s="1"/>
  <c r="U106" i="7" s="1"/>
  <c r="U529" i="7"/>
  <c r="U531" i="7"/>
  <c r="U528" i="7"/>
  <c r="U532" i="7"/>
  <c r="U552" i="7"/>
  <c r="U556" i="7"/>
  <c r="U560" i="7"/>
  <c r="U580" i="7"/>
  <c r="U584" i="7"/>
  <c r="U553" i="7"/>
  <c r="U557" i="7"/>
  <c r="U577" i="7"/>
  <c r="U581" i="7"/>
  <c r="U585" i="7"/>
  <c r="AB514" i="7" l="1"/>
  <c r="AB378" i="7"/>
  <c r="AA99" i="7"/>
  <c r="AB679" i="7"/>
  <c r="AB713" i="7"/>
  <c r="AB674" i="7"/>
  <c r="AB660" i="7"/>
  <c r="AB652" i="7"/>
  <c r="AB624" i="7"/>
  <c r="AB618" i="7"/>
  <c r="AB664" i="7"/>
  <c r="AB656" i="7"/>
  <c r="AB36" i="7"/>
  <c r="AB33" i="7"/>
  <c r="AB40" i="7"/>
  <c r="AB686" i="7"/>
  <c r="AC681" i="7"/>
  <c r="U525" i="7"/>
  <c r="AB58" i="7"/>
  <c r="AB797" i="7"/>
  <c r="AB795" i="7"/>
  <c r="AB793" i="7"/>
  <c r="AB791" i="7"/>
  <c r="AB765" i="7"/>
  <c r="AB792" i="7"/>
  <c r="AB789" i="7"/>
  <c r="AB764" i="7"/>
  <c r="AB762" i="7"/>
  <c r="AB794" i="7"/>
  <c r="AB788" i="7"/>
  <c r="AB796" i="7"/>
  <c r="AB790" i="7"/>
  <c r="AB763" i="7"/>
  <c r="AB761" i="7"/>
  <c r="AB759" i="7"/>
  <c r="AB757" i="7"/>
  <c r="AB733" i="7"/>
  <c r="AB731" i="7"/>
  <c r="AB730" i="7"/>
  <c r="AB729" i="7"/>
  <c r="AB728" i="7"/>
  <c r="AB727" i="7"/>
  <c r="AB726" i="7"/>
  <c r="AB725" i="7"/>
  <c r="AB724" i="7"/>
  <c r="AB756" i="7"/>
  <c r="AB732" i="7"/>
  <c r="AB760" i="7"/>
  <c r="AB758" i="7"/>
  <c r="AB26" i="7"/>
  <c r="AB59" i="7"/>
  <c r="W707" i="7"/>
  <c r="W678" i="7"/>
  <c r="V734" i="7"/>
  <c r="V719" i="7" s="1"/>
  <c r="V105" i="7" s="1"/>
  <c r="V798" i="7"/>
  <c r="V783" i="7" s="1"/>
  <c r="V107" i="7" s="1"/>
  <c r="V389" i="7"/>
  <c r="V37" i="7"/>
  <c r="V766" i="7"/>
  <c r="V751" i="7" s="1"/>
  <c r="V106" i="7" s="1"/>
  <c r="W809" i="7"/>
  <c r="W808" i="7"/>
  <c r="W807" i="7"/>
  <c r="W805" i="7"/>
  <c r="W803" i="7"/>
  <c r="W802" i="7"/>
  <c r="W449" i="7"/>
  <c r="W448" i="7"/>
  <c r="W447" i="7"/>
  <c r="W446" i="7"/>
  <c r="W445" i="7"/>
  <c r="W444" i="7"/>
  <c r="W443" i="7"/>
  <c r="W442" i="7"/>
  <c r="W800" i="7"/>
  <c r="W440" i="7"/>
  <c r="W423" i="7"/>
  <c r="W422" i="7"/>
  <c r="W421" i="7"/>
  <c r="W420" i="7"/>
  <c r="W419" i="7"/>
  <c r="W418" i="7"/>
  <c r="W417" i="7"/>
  <c r="W441" i="7"/>
  <c r="W777" i="7"/>
  <c r="W776" i="7"/>
  <c r="W775" i="7"/>
  <c r="W774" i="7"/>
  <c r="W773" i="7"/>
  <c r="W772" i="7"/>
  <c r="W771" i="7"/>
  <c r="W770" i="7"/>
  <c r="W768" i="7"/>
  <c r="W398" i="7"/>
  <c r="W397" i="7"/>
  <c r="W396" i="7"/>
  <c r="W395" i="7"/>
  <c r="W394" i="7"/>
  <c r="W393" i="7"/>
  <c r="W416" i="7"/>
  <c r="W415" i="7"/>
  <c r="W414" i="7"/>
  <c r="W745" i="7"/>
  <c r="W744" i="7"/>
  <c r="W743" i="7"/>
  <c r="W742" i="7"/>
  <c r="W741" i="7"/>
  <c r="W740" i="7"/>
  <c r="W739" i="7"/>
  <c r="W738" i="7"/>
  <c r="W736" i="7"/>
  <c r="W391" i="7"/>
  <c r="W392" i="7"/>
  <c r="W390" i="7"/>
  <c r="W625" i="7"/>
  <c r="W619" i="7"/>
  <c r="W505" i="7"/>
  <c r="W504" i="7"/>
  <c r="W503" i="7"/>
  <c r="W502" i="7"/>
  <c r="W501" i="7"/>
  <c r="W500" i="7"/>
  <c r="W520" i="7"/>
  <c r="W384" i="7"/>
  <c r="W369" i="7"/>
  <c r="W368" i="7"/>
  <c r="W367" i="7"/>
  <c r="W366" i="7"/>
  <c r="W365" i="7"/>
  <c r="W364" i="7"/>
  <c r="W35" i="7"/>
  <c r="V528" i="7"/>
  <c r="V385" i="7"/>
  <c r="V526" i="7"/>
  <c r="V534" i="7"/>
  <c r="V527" i="7"/>
  <c r="V531" i="7"/>
  <c r="V551" i="7"/>
  <c r="V555" i="7"/>
  <c r="V559" i="7"/>
  <c r="V579" i="7"/>
  <c r="V583" i="7"/>
  <c r="V521" i="7"/>
  <c r="V552" i="7"/>
  <c r="V556" i="7"/>
  <c r="V560" i="7"/>
  <c r="V580" i="7"/>
  <c r="V584" i="7"/>
  <c r="V532" i="7"/>
  <c r="V530" i="7"/>
  <c r="V529" i="7"/>
  <c r="V533" i="7"/>
  <c r="V553" i="7"/>
  <c r="V557" i="7"/>
  <c r="V577" i="7"/>
  <c r="V581" i="7"/>
  <c r="V585" i="7"/>
  <c r="V554" i="7"/>
  <c r="V558" i="7"/>
  <c r="V578" i="7"/>
  <c r="V582" i="7"/>
  <c r="V586" i="7"/>
  <c r="U108" i="7"/>
  <c r="AB99" i="7" l="1"/>
  <c r="AC58" i="7"/>
  <c r="AC514" i="7"/>
  <c r="AC378" i="7"/>
  <c r="AC679" i="7"/>
  <c r="AC713" i="7"/>
  <c r="AC674" i="7"/>
  <c r="AC624" i="7"/>
  <c r="AC618" i="7"/>
  <c r="AC664" i="7"/>
  <c r="AC660" i="7"/>
  <c r="AC656" i="7"/>
  <c r="AC652" i="7"/>
  <c r="AC36" i="7"/>
  <c r="AC40" i="7"/>
  <c r="AC33" i="7"/>
  <c r="AC686" i="7"/>
  <c r="AD681" i="7"/>
  <c r="V525" i="7"/>
  <c r="AC796" i="7"/>
  <c r="AC794" i="7"/>
  <c r="AC792" i="7"/>
  <c r="AC790" i="7"/>
  <c r="AC788" i="7"/>
  <c r="AC765" i="7"/>
  <c r="AC795" i="7"/>
  <c r="AC791" i="7"/>
  <c r="AC797" i="7"/>
  <c r="AC789" i="7"/>
  <c r="AC756" i="7"/>
  <c r="AC793" i="7"/>
  <c r="AC763" i="7"/>
  <c r="AC761" i="7"/>
  <c r="AC759" i="7"/>
  <c r="AC764" i="7"/>
  <c r="AC762" i="7"/>
  <c r="AC760" i="7"/>
  <c r="AC758" i="7"/>
  <c r="AC757" i="7"/>
  <c r="AC730" i="7"/>
  <c r="AC728" i="7"/>
  <c r="AC726" i="7"/>
  <c r="AC724" i="7"/>
  <c r="AC731" i="7"/>
  <c r="AC733" i="7"/>
  <c r="AC732" i="7"/>
  <c r="AC729" i="7"/>
  <c r="AC727" i="7"/>
  <c r="AC725" i="7"/>
  <c r="AC59" i="7"/>
  <c r="AC26" i="7"/>
  <c r="W680" i="7"/>
  <c r="W682" i="7" s="1"/>
  <c r="X707" i="7"/>
  <c r="X678" i="7"/>
  <c r="W275" i="7"/>
  <c r="W238" i="7"/>
  <c r="W78" i="7"/>
  <c r="W97" i="7"/>
  <c r="V108" i="7"/>
  <c r="W389" i="7"/>
  <c r="W37" i="7"/>
  <c r="W766" i="7"/>
  <c r="W751" i="7" s="1"/>
  <c r="W106" i="7" s="1"/>
  <c r="W734" i="7"/>
  <c r="W719" i="7" s="1"/>
  <c r="W105" i="7" s="1"/>
  <c r="W531" i="7"/>
  <c r="W533" i="7"/>
  <c r="W528" i="7"/>
  <c r="W532" i="7"/>
  <c r="W552" i="7"/>
  <c r="W556" i="7"/>
  <c r="W560" i="7"/>
  <c r="W580" i="7"/>
  <c r="W584" i="7"/>
  <c r="W553" i="7"/>
  <c r="W557" i="7"/>
  <c r="W577" i="7"/>
  <c r="W581" i="7"/>
  <c r="W585" i="7"/>
  <c r="X699" i="7"/>
  <c r="W798" i="7"/>
  <c r="W783" i="7" s="1"/>
  <c r="W107" i="7" s="1"/>
  <c r="X809" i="7"/>
  <c r="X808" i="7"/>
  <c r="X806" i="7"/>
  <c r="X805" i="7"/>
  <c r="X803" i="7"/>
  <c r="X802" i="7"/>
  <c r="X800" i="7"/>
  <c r="X449" i="7"/>
  <c r="X448" i="7"/>
  <c r="X447" i="7"/>
  <c r="X446" i="7"/>
  <c r="X445" i="7"/>
  <c r="X443" i="7"/>
  <c r="X442" i="7"/>
  <c r="X441" i="7"/>
  <c r="X440" i="7"/>
  <c r="X777" i="7"/>
  <c r="X776" i="7"/>
  <c r="X775" i="7"/>
  <c r="X774" i="7"/>
  <c r="X773" i="7"/>
  <c r="X772" i="7"/>
  <c r="X771" i="7"/>
  <c r="X770" i="7"/>
  <c r="X768" i="7"/>
  <c r="X423" i="7"/>
  <c r="X422" i="7"/>
  <c r="X421" i="7"/>
  <c r="X420" i="7"/>
  <c r="X419" i="7"/>
  <c r="X418" i="7"/>
  <c r="X417" i="7"/>
  <c r="X416" i="7"/>
  <c r="X415" i="7"/>
  <c r="X414" i="7"/>
  <c r="X745" i="7"/>
  <c r="X744" i="7"/>
  <c r="X743" i="7"/>
  <c r="X742" i="7"/>
  <c r="X741" i="7"/>
  <c r="X740" i="7"/>
  <c r="X739" i="7"/>
  <c r="X738" i="7"/>
  <c r="X736" i="7"/>
  <c r="X398" i="7"/>
  <c r="X397" i="7"/>
  <c r="X396" i="7"/>
  <c r="X395" i="7"/>
  <c r="X394" i="7"/>
  <c r="X393" i="7"/>
  <c r="X392" i="7"/>
  <c r="X391" i="7"/>
  <c r="X390" i="7"/>
  <c r="X625" i="7"/>
  <c r="X619" i="7"/>
  <c r="X520" i="7"/>
  <c r="X505" i="7"/>
  <c r="X504" i="7"/>
  <c r="X503" i="7"/>
  <c r="X502" i="7"/>
  <c r="X501" i="7"/>
  <c r="X500" i="7"/>
  <c r="X444" i="7"/>
  <c r="X369" i="7"/>
  <c r="X368" i="7"/>
  <c r="X367" i="7"/>
  <c r="X366" i="7"/>
  <c r="X365" i="7"/>
  <c r="X364" i="7"/>
  <c r="X384" i="7"/>
  <c r="X35" i="7"/>
  <c r="W385" i="7"/>
  <c r="W527" i="7"/>
  <c r="W529" i="7"/>
  <c r="W526" i="7"/>
  <c r="W530" i="7"/>
  <c r="W534" i="7"/>
  <c r="W554" i="7"/>
  <c r="W558" i="7"/>
  <c r="W578" i="7"/>
  <c r="W582" i="7"/>
  <c r="W586" i="7"/>
  <c r="W551" i="7"/>
  <c r="W555" i="7"/>
  <c r="W559" i="7"/>
  <c r="W579" i="7"/>
  <c r="W583" i="7"/>
  <c r="W521" i="7"/>
  <c r="AD58" i="7" l="1"/>
  <c r="AD514" i="7"/>
  <c r="AD378" i="7"/>
  <c r="AC99" i="7"/>
  <c r="AD679" i="7"/>
  <c r="AD713" i="7"/>
  <c r="AD674" i="7"/>
  <c r="AD664" i="7"/>
  <c r="AD660" i="7"/>
  <c r="AD656" i="7"/>
  <c r="AD652" i="7"/>
  <c r="AD624" i="7"/>
  <c r="AD618" i="7"/>
  <c r="AD36" i="7"/>
  <c r="AD40" i="7"/>
  <c r="AD33" i="7"/>
  <c r="AD686" i="7"/>
  <c r="AE681" i="7"/>
  <c r="W525" i="7"/>
  <c r="AD796" i="7"/>
  <c r="AD794" i="7"/>
  <c r="AD792" i="7"/>
  <c r="AD790" i="7"/>
  <c r="AD789" i="7"/>
  <c r="AD764" i="7"/>
  <c r="AD763" i="7"/>
  <c r="AD762" i="7"/>
  <c r="AD761" i="7"/>
  <c r="AD760" i="7"/>
  <c r="AD759" i="7"/>
  <c r="AD758" i="7"/>
  <c r="AD757" i="7"/>
  <c r="AD756" i="7"/>
  <c r="AD733" i="7"/>
  <c r="AD732" i="7"/>
  <c r="AD731" i="7"/>
  <c r="AD793" i="7"/>
  <c r="AD788" i="7"/>
  <c r="AD795" i="7"/>
  <c r="AD797" i="7"/>
  <c r="AD791" i="7"/>
  <c r="AD765" i="7"/>
  <c r="AD730" i="7"/>
  <c r="AD728" i="7"/>
  <c r="AD726" i="7"/>
  <c r="AD724" i="7"/>
  <c r="AD729" i="7"/>
  <c r="AD727" i="7"/>
  <c r="AD725" i="7"/>
  <c r="AD59" i="7"/>
  <c r="AD26" i="7"/>
  <c r="X680" i="7"/>
  <c r="X682" i="7" s="1"/>
  <c r="Y707" i="7"/>
  <c r="Y678" i="7"/>
  <c r="X275" i="7"/>
  <c r="X238" i="7"/>
  <c r="X78" i="7"/>
  <c r="X389" i="7"/>
  <c r="W108" i="7"/>
  <c r="X530" i="7"/>
  <c r="X385" i="7"/>
  <c r="X528" i="7"/>
  <c r="X529" i="7"/>
  <c r="X533" i="7"/>
  <c r="X553" i="7"/>
  <c r="X557" i="7"/>
  <c r="X577" i="7"/>
  <c r="X581" i="7"/>
  <c r="X585" i="7"/>
  <c r="X554" i="7"/>
  <c r="X558" i="7"/>
  <c r="X578" i="7"/>
  <c r="X582" i="7"/>
  <c r="X586" i="7"/>
  <c r="Y699" i="7"/>
  <c r="X37" i="7"/>
  <c r="X97" i="7"/>
  <c r="X734" i="7"/>
  <c r="X719" i="7" s="1"/>
  <c r="X105" i="7" s="1"/>
  <c r="X766" i="7"/>
  <c r="X751" i="7" s="1"/>
  <c r="X106" i="7" s="1"/>
  <c r="X798" i="7"/>
  <c r="X783" i="7" s="1"/>
  <c r="X107" i="7" s="1"/>
  <c r="Y809" i="7"/>
  <c r="Y808" i="7"/>
  <c r="Y806" i="7"/>
  <c r="Y805" i="7"/>
  <c r="Y803" i="7"/>
  <c r="Y802" i="7"/>
  <c r="Y449" i="7"/>
  <c r="Y448" i="7"/>
  <c r="Y447" i="7"/>
  <c r="Y446" i="7"/>
  <c r="Y445" i="7"/>
  <c r="Y444" i="7"/>
  <c r="Y443" i="7"/>
  <c r="Y442" i="7"/>
  <c r="Y800" i="7"/>
  <c r="Y441" i="7"/>
  <c r="Y423" i="7"/>
  <c r="Y422" i="7"/>
  <c r="Y421" i="7"/>
  <c r="Y420" i="7"/>
  <c r="Y419" i="7"/>
  <c r="Y418" i="7"/>
  <c r="Y417" i="7"/>
  <c r="Y440" i="7"/>
  <c r="Y777" i="7"/>
  <c r="Y776" i="7"/>
  <c r="Y775" i="7"/>
  <c r="Y774" i="7"/>
  <c r="Y773" i="7"/>
  <c r="Y772" i="7"/>
  <c r="Y771" i="7"/>
  <c r="Y770" i="7"/>
  <c r="Y768" i="7"/>
  <c r="Y416" i="7"/>
  <c r="Y398" i="7"/>
  <c r="Y397" i="7"/>
  <c r="Y396" i="7"/>
  <c r="Y395" i="7"/>
  <c r="Y394" i="7"/>
  <c r="Y393" i="7"/>
  <c r="Y415" i="7"/>
  <c r="Y414" i="7"/>
  <c r="Y745" i="7"/>
  <c r="Y744" i="7"/>
  <c r="Y743" i="7"/>
  <c r="Y742" i="7"/>
  <c r="Y741" i="7"/>
  <c r="Y740" i="7"/>
  <c r="Y739" i="7"/>
  <c r="Y738" i="7"/>
  <c r="Y736" i="7"/>
  <c r="Y392" i="7"/>
  <c r="Y391" i="7"/>
  <c r="Y390" i="7"/>
  <c r="Y625" i="7"/>
  <c r="Y619" i="7"/>
  <c r="Y505" i="7"/>
  <c r="Y504" i="7"/>
  <c r="Y503" i="7"/>
  <c r="Y502" i="7"/>
  <c r="Y501" i="7"/>
  <c r="Y500" i="7"/>
  <c r="Y520" i="7"/>
  <c r="Y384" i="7"/>
  <c r="Y369" i="7"/>
  <c r="Y368" i="7"/>
  <c r="Y367" i="7"/>
  <c r="Y366" i="7"/>
  <c r="Y365" i="7"/>
  <c r="Y364" i="7"/>
  <c r="Y35" i="7"/>
  <c r="X526" i="7"/>
  <c r="X534" i="7"/>
  <c r="X532" i="7"/>
  <c r="X527" i="7"/>
  <c r="X531" i="7"/>
  <c r="X551" i="7"/>
  <c r="X555" i="7"/>
  <c r="X559" i="7"/>
  <c r="X579" i="7"/>
  <c r="X583" i="7"/>
  <c r="X521" i="7"/>
  <c r="X552" i="7"/>
  <c r="X556" i="7"/>
  <c r="X560" i="7"/>
  <c r="X580" i="7"/>
  <c r="X584" i="7"/>
  <c r="AD99" i="7" l="1"/>
  <c r="AE58" i="7"/>
  <c r="AE514" i="7"/>
  <c r="AE378" i="7"/>
  <c r="AE679" i="7"/>
  <c r="AE713" i="7"/>
  <c r="AE674" i="7"/>
  <c r="AE624" i="7"/>
  <c r="AE618" i="7"/>
  <c r="AE664" i="7"/>
  <c r="AE660" i="7"/>
  <c r="AE652" i="7"/>
  <c r="AE656" i="7"/>
  <c r="AE36" i="7"/>
  <c r="AE40" i="7"/>
  <c r="AE33" i="7"/>
  <c r="AE686" i="7"/>
  <c r="AF681" i="7"/>
  <c r="W116" i="7"/>
  <c r="W117" i="7" s="1"/>
  <c r="X525" i="7"/>
  <c r="AE797" i="7"/>
  <c r="AE796" i="7"/>
  <c r="AE795" i="7"/>
  <c r="AE794" i="7"/>
  <c r="AE793" i="7"/>
  <c r="AE792" i="7"/>
  <c r="AE791" i="7"/>
  <c r="AE790" i="7"/>
  <c r="AE789" i="7"/>
  <c r="AE788" i="7"/>
  <c r="AE763" i="7"/>
  <c r="AE761" i="7"/>
  <c r="AE765" i="7"/>
  <c r="AE764" i="7"/>
  <c r="AE762" i="7"/>
  <c r="AE760" i="7"/>
  <c r="AE758" i="7"/>
  <c r="AE756" i="7"/>
  <c r="AE732" i="7"/>
  <c r="AE724" i="7"/>
  <c r="AE759" i="7"/>
  <c r="AE757" i="7"/>
  <c r="AE731" i="7"/>
  <c r="AE729" i="7"/>
  <c r="AE727" i="7"/>
  <c r="AE725" i="7"/>
  <c r="AE733" i="7"/>
  <c r="AE730" i="7"/>
  <c r="AE728" i="7"/>
  <c r="AE726" i="7"/>
  <c r="AE26" i="7"/>
  <c r="AE59" i="7"/>
  <c r="Y680" i="7"/>
  <c r="Y682" i="7" s="1"/>
  <c r="Z707" i="7"/>
  <c r="Y389" i="7"/>
  <c r="Z678" i="7"/>
  <c r="Y275" i="7"/>
  <c r="Y238" i="7"/>
  <c r="Y78" i="7"/>
  <c r="Y798" i="7"/>
  <c r="Y783" i="7" s="1"/>
  <c r="Y107" i="7" s="1"/>
  <c r="Y37" i="7"/>
  <c r="Z809" i="7"/>
  <c r="Z808" i="7"/>
  <c r="Z806" i="7"/>
  <c r="Z805" i="7"/>
  <c r="Z803" i="7"/>
  <c r="Z802" i="7"/>
  <c r="Z800" i="7"/>
  <c r="Z449" i="7"/>
  <c r="Z448" i="7"/>
  <c r="Z447" i="7"/>
  <c r="Z446" i="7"/>
  <c r="Z445" i="7"/>
  <c r="Z444" i="7"/>
  <c r="Z443" i="7"/>
  <c r="Z442" i="7"/>
  <c r="Z441" i="7"/>
  <c r="Z440" i="7"/>
  <c r="Z777" i="7"/>
  <c r="Z776" i="7"/>
  <c r="Z775" i="7"/>
  <c r="Z774" i="7"/>
  <c r="Z773" i="7"/>
  <c r="Z772" i="7"/>
  <c r="Z771" i="7"/>
  <c r="Z770" i="7"/>
  <c r="Z768" i="7"/>
  <c r="Z423" i="7"/>
  <c r="Z422" i="7"/>
  <c r="Z421" i="7"/>
  <c r="Z420" i="7"/>
  <c r="Z419" i="7"/>
  <c r="Z418" i="7"/>
  <c r="Z417" i="7"/>
  <c r="Z416" i="7"/>
  <c r="Z415" i="7"/>
  <c r="Z414" i="7"/>
  <c r="Z745" i="7"/>
  <c r="Z744" i="7"/>
  <c r="Z743" i="7"/>
  <c r="Z742" i="7"/>
  <c r="Z741" i="7"/>
  <c r="Z740" i="7"/>
  <c r="Z739" i="7"/>
  <c r="Z738" i="7"/>
  <c r="Z736" i="7"/>
  <c r="Z398" i="7"/>
  <c r="Z397" i="7"/>
  <c r="Z396" i="7"/>
  <c r="Z395" i="7"/>
  <c r="Z394" i="7"/>
  <c r="Z393" i="7"/>
  <c r="Z392" i="7"/>
  <c r="Z391" i="7"/>
  <c r="Z390" i="7"/>
  <c r="Z625" i="7"/>
  <c r="Z619" i="7"/>
  <c r="Z520" i="7"/>
  <c r="Z505" i="7"/>
  <c r="Z504" i="7"/>
  <c r="Z503" i="7"/>
  <c r="Z502" i="7"/>
  <c r="Z501" i="7"/>
  <c r="Z500" i="7"/>
  <c r="Z369" i="7"/>
  <c r="Z368" i="7"/>
  <c r="Z367" i="7"/>
  <c r="Z366" i="7"/>
  <c r="Z365" i="7"/>
  <c r="Z364" i="7"/>
  <c r="Z384" i="7"/>
  <c r="Z35" i="7"/>
  <c r="Y385" i="7"/>
  <c r="Y533" i="7"/>
  <c r="Y527" i="7"/>
  <c r="Y526" i="7"/>
  <c r="Y530" i="7"/>
  <c r="Y534" i="7"/>
  <c r="Y554" i="7"/>
  <c r="Y558" i="7"/>
  <c r="Y578" i="7"/>
  <c r="Y582" i="7"/>
  <c r="Y586" i="7"/>
  <c r="Y551" i="7"/>
  <c r="Y555" i="7"/>
  <c r="Y559" i="7"/>
  <c r="Y579" i="7"/>
  <c r="Y583" i="7"/>
  <c r="Y521" i="7"/>
  <c r="Y97" i="7"/>
  <c r="Y734" i="7"/>
  <c r="Y719" i="7" s="1"/>
  <c r="Y105" i="7" s="1"/>
  <c r="Y766" i="7"/>
  <c r="Y751" i="7" s="1"/>
  <c r="Y106" i="7" s="1"/>
  <c r="X108" i="7"/>
  <c r="Y529" i="7"/>
  <c r="Y531" i="7"/>
  <c r="Y528" i="7"/>
  <c r="Y532" i="7"/>
  <c r="Y552" i="7"/>
  <c r="Y556" i="7"/>
  <c r="Y560" i="7"/>
  <c r="Y580" i="7"/>
  <c r="Y584" i="7"/>
  <c r="Y553" i="7"/>
  <c r="Y557" i="7"/>
  <c r="Y577" i="7"/>
  <c r="Y581" i="7"/>
  <c r="Y585" i="7"/>
  <c r="Z699" i="7"/>
  <c r="AF58" i="7" l="1"/>
  <c r="AF514" i="7"/>
  <c r="AF378" i="7"/>
  <c r="AE99" i="7"/>
  <c r="AF679" i="7"/>
  <c r="AF713" i="7"/>
  <c r="W699" i="7"/>
  <c r="AF674" i="7"/>
  <c r="AF656" i="7"/>
  <c r="AF624" i="7"/>
  <c r="AF618" i="7"/>
  <c r="AF664" i="7"/>
  <c r="AF660" i="7"/>
  <c r="AF652" i="7"/>
  <c r="AF36" i="7"/>
  <c r="AF40" i="7"/>
  <c r="AF33" i="7"/>
  <c r="AF686" i="7"/>
  <c r="AG681" i="7"/>
  <c r="Y525" i="7"/>
  <c r="AF797" i="7"/>
  <c r="AF795" i="7"/>
  <c r="AF793" i="7"/>
  <c r="AF791" i="7"/>
  <c r="AF789" i="7"/>
  <c r="AF796" i="7"/>
  <c r="AF792" i="7"/>
  <c r="AF788" i="7"/>
  <c r="AF763" i="7"/>
  <c r="AF761" i="7"/>
  <c r="AF759" i="7"/>
  <c r="AF757" i="7"/>
  <c r="AF733" i="7"/>
  <c r="AF794" i="7"/>
  <c r="AF790" i="7"/>
  <c r="AF765" i="7"/>
  <c r="AF764" i="7"/>
  <c r="AF762" i="7"/>
  <c r="AF760" i="7"/>
  <c r="AF730" i="7"/>
  <c r="AF729" i="7"/>
  <c r="AF728" i="7"/>
  <c r="AF727" i="7"/>
  <c r="AF726" i="7"/>
  <c r="AF725" i="7"/>
  <c r="AF724" i="7"/>
  <c r="AF731" i="7"/>
  <c r="AF758" i="7"/>
  <c r="AF732" i="7"/>
  <c r="AF756" i="7"/>
  <c r="AF26" i="7"/>
  <c r="AF59" i="7"/>
  <c r="X116" i="7"/>
  <c r="X117" i="7" s="1"/>
  <c r="Z680" i="7"/>
  <c r="Z682" i="7" s="1"/>
  <c r="Z389" i="7"/>
  <c r="AA678" i="7"/>
  <c r="Z275" i="7"/>
  <c r="Z238" i="7"/>
  <c r="Z78" i="7"/>
  <c r="AA809" i="7"/>
  <c r="AA807" i="7"/>
  <c r="AA806" i="7"/>
  <c r="AA805" i="7"/>
  <c r="AA803" i="7"/>
  <c r="AA802" i="7"/>
  <c r="AA449" i="7"/>
  <c r="AA448" i="7"/>
  <c r="AA447" i="7"/>
  <c r="AA446" i="7"/>
  <c r="AA445" i="7"/>
  <c r="AA444" i="7"/>
  <c r="AA443" i="7"/>
  <c r="AA442" i="7"/>
  <c r="AA800" i="7"/>
  <c r="AA440" i="7"/>
  <c r="AA423" i="7"/>
  <c r="AA422" i="7"/>
  <c r="AA421" i="7"/>
  <c r="AA420" i="7"/>
  <c r="AA419" i="7"/>
  <c r="AA418" i="7"/>
  <c r="AA417" i="7"/>
  <c r="AA441" i="7"/>
  <c r="AA777" i="7"/>
  <c r="AA776" i="7"/>
  <c r="AA775" i="7"/>
  <c r="AA774" i="7"/>
  <c r="AA773" i="7"/>
  <c r="AA772" i="7"/>
  <c r="AA771" i="7"/>
  <c r="AA770" i="7"/>
  <c r="AA768" i="7"/>
  <c r="AA398" i="7"/>
  <c r="AA397" i="7"/>
  <c r="AA396" i="7"/>
  <c r="AA395" i="7"/>
  <c r="AA394" i="7"/>
  <c r="AA393" i="7"/>
  <c r="AA416" i="7"/>
  <c r="AA415" i="7"/>
  <c r="AA414" i="7"/>
  <c r="AA745" i="7"/>
  <c r="AA744" i="7"/>
  <c r="AA743" i="7"/>
  <c r="AA742" i="7"/>
  <c r="AA741" i="7"/>
  <c r="AA740" i="7"/>
  <c r="AA739" i="7"/>
  <c r="AA737" i="7"/>
  <c r="AA736" i="7"/>
  <c r="AA391" i="7"/>
  <c r="AA392" i="7"/>
  <c r="AA390" i="7"/>
  <c r="AA625" i="7"/>
  <c r="AA619" i="7"/>
  <c r="AA505" i="7"/>
  <c r="AA504" i="7"/>
  <c r="AA503" i="7"/>
  <c r="AA502" i="7"/>
  <c r="AA501" i="7"/>
  <c r="AA500" i="7"/>
  <c r="AA520" i="7"/>
  <c r="AA384" i="7"/>
  <c r="AA369" i="7"/>
  <c r="AA368" i="7"/>
  <c r="AA367" i="7"/>
  <c r="AA366" i="7"/>
  <c r="AA365" i="7"/>
  <c r="AA364" i="7"/>
  <c r="AA35" i="7"/>
  <c r="Z532" i="7"/>
  <c r="Z530" i="7"/>
  <c r="Z529" i="7"/>
  <c r="Z533" i="7"/>
  <c r="Z553" i="7"/>
  <c r="Z557" i="7"/>
  <c r="Z577" i="7"/>
  <c r="Z581" i="7"/>
  <c r="Z585" i="7"/>
  <c r="Z554" i="7"/>
  <c r="Z558" i="7"/>
  <c r="Z578" i="7"/>
  <c r="Z582" i="7"/>
  <c r="Z586" i="7"/>
  <c r="AA699" i="7"/>
  <c r="Z37" i="7"/>
  <c r="Z97" i="7"/>
  <c r="Z734" i="7"/>
  <c r="Z719" i="7" s="1"/>
  <c r="Z105" i="7" s="1"/>
  <c r="Z766" i="7"/>
  <c r="Z751" i="7" s="1"/>
  <c r="Z106" i="7" s="1"/>
  <c r="Z798" i="7"/>
  <c r="Z783" i="7" s="1"/>
  <c r="Z107" i="7" s="1"/>
  <c r="Z528" i="7"/>
  <c r="Z385" i="7"/>
  <c r="Z526" i="7"/>
  <c r="Z534" i="7"/>
  <c r="Z527" i="7"/>
  <c r="Z531" i="7"/>
  <c r="Z551" i="7"/>
  <c r="Z555" i="7"/>
  <c r="Z559" i="7"/>
  <c r="Z579" i="7"/>
  <c r="Z583" i="7"/>
  <c r="Z521" i="7"/>
  <c r="Z552" i="7"/>
  <c r="Z556" i="7"/>
  <c r="Z560" i="7"/>
  <c r="Z580" i="7"/>
  <c r="Z584" i="7"/>
  <c r="Y108" i="7"/>
  <c r="AG58" i="7" l="1"/>
  <c r="AG514" i="7"/>
  <c r="AG378" i="7"/>
  <c r="AF99" i="7"/>
  <c r="AG679" i="7"/>
  <c r="AG713" i="7"/>
  <c r="AG674" i="7"/>
  <c r="AG624" i="7"/>
  <c r="AG618" i="7"/>
  <c r="AG664" i="7"/>
  <c r="AG660" i="7"/>
  <c r="AG656" i="7"/>
  <c r="AG652" i="7"/>
  <c r="AG36" i="7"/>
  <c r="AG40" i="7"/>
  <c r="AG33" i="7"/>
  <c r="AG686" i="7"/>
  <c r="AH681" i="7"/>
  <c r="Z116" i="7"/>
  <c r="Z117" i="7" s="1"/>
  <c r="Z525" i="7"/>
  <c r="Y116" i="7"/>
  <c r="Y117" i="7" s="1"/>
  <c r="AG788" i="7"/>
  <c r="AG765" i="7"/>
  <c r="AG797" i="7"/>
  <c r="AG795" i="7"/>
  <c r="AG793" i="7"/>
  <c r="AG791" i="7"/>
  <c r="AG794" i="7"/>
  <c r="AG790" i="7"/>
  <c r="AG764" i="7"/>
  <c r="AG762" i="7"/>
  <c r="AG760" i="7"/>
  <c r="AG796" i="7"/>
  <c r="AG792" i="7"/>
  <c r="AG789" i="7"/>
  <c r="AG763" i="7"/>
  <c r="AG761" i="7"/>
  <c r="AG759" i="7"/>
  <c r="AG757" i="7"/>
  <c r="AG733" i="7"/>
  <c r="AG731" i="7"/>
  <c r="AG758" i="7"/>
  <c r="AG729" i="7"/>
  <c r="AG727" i="7"/>
  <c r="AG725" i="7"/>
  <c r="AG732" i="7"/>
  <c r="AG756" i="7"/>
  <c r="AG730" i="7"/>
  <c r="AG728" i="7"/>
  <c r="AG726" i="7"/>
  <c r="AG724" i="7"/>
  <c r="AG814" i="7"/>
  <c r="AG59" i="7"/>
  <c r="AG26" i="7"/>
  <c r="AA389" i="7"/>
  <c r="AA680" i="7"/>
  <c r="AA682" i="7" s="1"/>
  <c r="AB707" i="7"/>
  <c r="AB678" i="7"/>
  <c r="AA275" i="7"/>
  <c r="AA238" i="7"/>
  <c r="AA78" i="7"/>
  <c r="AA766" i="7"/>
  <c r="AA751" i="7" s="1"/>
  <c r="AA106" i="7" s="1"/>
  <c r="AA734" i="7"/>
  <c r="AA719" i="7" s="1"/>
  <c r="AA105" i="7" s="1"/>
  <c r="AA97" i="7"/>
  <c r="AB809" i="7"/>
  <c r="AB807" i="7"/>
  <c r="AB806" i="7"/>
  <c r="AB804" i="7"/>
  <c r="AB803" i="7"/>
  <c r="AB802" i="7"/>
  <c r="AB800" i="7"/>
  <c r="AB449" i="7"/>
  <c r="AB448" i="7"/>
  <c r="AB447" i="7"/>
  <c r="AB446" i="7"/>
  <c r="AB445" i="7"/>
  <c r="AB444" i="7"/>
  <c r="AB443" i="7"/>
  <c r="AB442" i="7"/>
  <c r="AB441" i="7"/>
  <c r="AB440" i="7"/>
  <c r="AB777" i="7"/>
  <c r="AB776" i="7"/>
  <c r="AB775" i="7"/>
  <c r="AB774" i="7"/>
  <c r="AB773" i="7"/>
  <c r="AB772" i="7"/>
  <c r="AB771" i="7"/>
  <c r="AB770" i="7"/>
  <c r="AB768" i="7"/>
  <c r="AB423" i="7"/>
  <c r="AB422" i="7"/>
  <c r="AB421" i="7"/>
  <c r="AB420" i="7"/>
  <c r="AB419" i="7"/>
  <c r="AB418" i="7"/>
  <c r="AB417" i="7"/>
  <c r="AB416" i="7"/>
  <c r="AB415" i="7"/>
  <c r="AB414" i="7"/>
  <c r="AB745" i="7"/>
  <c r="AB744" i="7"/>
  <c r="AB743" i="7"/>
  <c r="AB742" i="7"/>
  <c r="AB741" i="7"/>
  <c r="AB740" i="7"/>
  <c r="AB739" i="7"/>
  <c r="AB737" i="7"/>
  <c r="AB736" i="7"/>
  <c r="AB398" i="7"/>
  <c r="AB397" i="7"/>
  <c r="AB396" i="7"/>
  <c r="AB395" i="7"/>
  <c r="AB394" i="7"/>
  <c r="AB393" i="7"/>
  <c r="AB392" i="7"/>
  <c r="AB391" i="7"/>
  <c r="AB390" i="7"/>
  <c r="AB389" i="7"/>
  <c r="AB625" i="7"/>
  <c r="AB619" i="7"/>
  <c r="AB520" i="7"/>
  <c r="AB505" i="7"/>
  <c r="AB504" i="7"/>
  <c r="AB503" i="7"/>
  <c r="AB502" i="7"/>
  <c r="AB501" i="7"/>
  <c r="AB500" i="7"/>
  <c r="AB384" i="7"/>
  <c r="AB369" i="7"/>
  <c r="AB368" i="7"/>
  <c r="AB367" i="7"/>
  <c r="AB366" i="7"/>
  <c r="AB365" i="7"/>
  <c r="AB364" i="7"/>
  <c r="AB35" i="7"/>
  <c r="AA531" i="7"/>
  <c r="AA533" i="7"/>
  <c r="AA528" i="7"/>
  <c r="AA532" i="7"/>
  <c r="AA552" i="7"/>
  <c r="AA556" i="7"/>
  <c r="AA560" i="7"/>
  <c r="AA580" i="7"/>
  <c r="AA584" i="7"/>
  <c r="AA553" i="7"/>
  <c r="AA557" i="7"/>
  <c r="AA577" i="7"/>
  <c r="AA581" i="7"/>
  <c r="AA585" i="7"/>
  <c r="AB699" i="7"/>
  <c r="Z108" i="7"/>
  <c r="AA37" i="7"/>
  <c r="AA798" i="7"/>
  <c r="AA783" i="7" s="1"/>
  <c r="AA107" i="7" s="1"/>
  <c r="AA385" i="7"/>
  <c r="AA527" i="7"/>
  <c r="AA529" i="7"/>
  <c r="AA526" i="7"/>
  <c r="AA530" i="7"/>
  <c r="AA534" i="7"/>
  <c r="AA554" i="7"/>
  <c r="AA558" i="7"/>
  <c r="AA578" i="7"/>
  <c r="AA582" i="7"/>
  <c r="AA586" i="7"/>
  <c r="AA551" i="7"/>
  <c r="AA555" i="7"/>
  <c r="AA559" i="7"/>
  <c r="AA579" i="7"/>
  <c r="AA583" i="7"/>
  <c r="AA521" i="7"/>
  <c r="AG99" i="7" l="1"/>
  <c r="AH58" i="7"/>
  <c r="AH514" i="7"/>
  <c r="AH378" i="7"/>
  <c r="AH679" i="7"/>
  <c r="AH713" i="7"/>
  <c r="AH674" i="7"/>
  <c r="AH618" i="7"/>
  <c r="AH656" i="7"/>
  <c r="AH624" i="7"/>
  <c r="AH664" i="7"/>
  <c r="AH660" i="7"/>
  <c r="AH652" i="7"/>
  <c r="AH36" i="7"/>
  <c r="AH40" i="7"/>
  <c r="AH33" i="7"/>
  <c r="AH686" i="7"/>
  <c r="AI681" i="7"/>
  <c r="AA525" i="7"/>
  <c r="AH796" i="7"/>
  <c r="AH794" i="7"/>
  <c r="AH792" i="7"/>
  <c r="AH790" i="7"/>
  <c r="AH797" i="7"/>
  <c r="AH793" i="7"/>
  <c r="AH765" i="7"/>
  <c r="AH764" i="7"/>
  <c r="AH763" i="7"/>
  <c r="AH762" i="7"/>
  <c r="AH761" i="7"/>
  <c r="AH760" i="7"/>
  <c r="AH759" i="7"/>
  <c r="AH758" i="7"/>
  <c r="AH757" i="7"/>
  <c r="AH756" i="7"/>
  <c r="AH733" i="7"/>
  <c r="AH732" i="7"/>
  <c r="AH731" i="7"/>
  <c r="AH795" i="7"/>
  <c r="AH791" i="7"/>
  <c r="AH789" i="7"/>
  <c r="AH788" i="7"/>
  <c r="AH730" i="7"/>
  <c r="AH728" i="7"/>
  <c r="AH726" i="7"/>
  <c r="AH724" i="7"/>
  <c r="AH729" i="7"/>
  <c r="AH727" i="7"/>
  <c r="AH725" i="7"/>
  <c r="AH814" i="7"/>
  <c r="AH59" i="7"/>
  <c r="AH26" i="7"/>
  <c r="AB680" i="7"/>
  <c r="AB682" i="7" s="1"/>
  <c r="AC707" i="7"/>
  <c r="AC678" i="7"/>
  <c r="AB275" i="7"/>
  <c r="AB238" i="7"/>
  <c r="AB78" i="7"/>
  <c r="AA108" i="7"/>
  <c r="AB734" i="7"/>
  <c r="AB719" i="7" s="1"/>
  <c r="AB105" i="7" s="1"/>
  <c r="AB798" i="7"/>
  <c r="AB783" i="7" s="1"/>
  <c r="AB107" i="7" s="1"/>
  <c r="AB37" i="7"/>
  <c r="AB766" i="7"/>
  <c r="AB751" i="7" s="1"/>
  <c r="AB106" i="7" s="1"/>
  <c r="AB97" i="7"/>
  <c r="AC809" i="7"/>
  <c r="AC807" i="7"/>
  <c r="AC806" i="7"/>
  <c r="AC804" i="7"/>
  <c r="AC803" i="7"/>
  <c r="AC802" i="7"/>
  <c r="AC449" i="7"/>
  <c r="AC448" i="7"/>
  <c r="AC447" i="7"/>
  <c r="AC446" i="7"/>
  <c r="AC445" i="7"/>
  <c r="AC444" i="7"/>
  <c r="AC443" i="7"/>
  <c r="AC442" i="7"/>
  <c r="AC800" i="7"/>
  <c r="AC441" i="7"/>
  <c r="AC423" i="7"/>
  <c r="AC422" i="7"/>
  <c r="AC421" i="7"/>
  <c r="AC420" i="7"/>
  <c r="AC419" i="7"/>
  <c r="AC418" i="7"/>
  <c r="AC417" i="7"/>
  <c r="AC440" i="7"/>
  <c r="AC777" i="7"/>
  <c r="AC776" i="7"/>
  <c r="AC775" i="7"/>
  <c r="AC774" i="7"/>
  <c r="AC773" i="7"/>
  <c r="AC772" i="7"/>
  <c r="AC771" i="7"/>
  <c r="AC770" i="7"/>
  <c r="AC768" i="7"/>
  <c r="AC416" i="7"/>
  <c r="AC398" i="7"/>
  <c r="AC397" i="7"/>
  <c r="AC396" i="7"/>
  <c r="AC395" i="7"/>
  <c r="AC394" i="7"/>
  <c r="AC393" i="7"/>
  <c r="AC415" i="7"/>
  <c r="AC414" i="7"/>
  <c r="AC745" i="7"/>
  <c r="AC744" i="7"/>
  <c r="AC743" i="7"/>
  <c r="AC742" i="7"/>
  <c r="AC741" i="7"/>
  <c r="AC740" i="7"/>
  <c r="AC739" i="7"/>
  <c r="AC737" i="7"/>
  <c r="AC736" i="7"/>
  <c r="AC392" i="7"/>
  <c r="AC391" i="7"/>
  <c r="AC390" i="7"/>
  <c r="AC389" i="7"/>
  <c r="AC625" i="7"/>
  <c r="AC619" i="7"/>
  <c r="AC505" i="7"/>
  <c r="AC504" i="7"/>
  <c r="AC503" i="7"/>
  <c r="AC502" i="7"/>
  <c r="AC501" i="7"/>
  <c r="AC500" i="7"/>
  <c r="AC520" i="7"/>
  <c r="AC384" i="7"/>
  <c r="AC369" i="7"/>
  <c r="AC368" i="7"/>
  <c r="AC367" i="7"/>
  <c r="AC366" i="7"/>
  <c r="AC365" i="7"/>
  <c r="AC364" i="7"/>
  <c r="AC35" i="7"/>
  <c r="AB530" i="7"/>
  <c r="AB385" i="7"/>
  <c r="AB528" i="7"/>
  <c r="AB527" i="7"/>
  <c r="AB531" i="7"/>
  <c r="AB551" i="7"/>
  <c r="AB555" i="7"/>
  <c r="AB559" i="7"/>
  <c r="AB579" i="7"/>
  <c r="AB583" i="7"/>
  <c r="AB521" i="7"/>
  <c r="AB552" i="7"/>
  <c r="AB556" i="7"/>
  <c r="AB560" i="7"/>
  <c r="AB580" i="7"/>
  <c r="AB584" i="7"/>
  <c r="AB526" i="7"/>
  <c r="AB534" i="7"/>
  <c r="AB532" i="7"/>
  <c r="AB525" i="7"/>
  <c r="AB529" i="7"/>
  <c r="AB533" i="7"/>
  <c r="AB553" i="7"/>
  <c r="AB557" i="7"/>
  <c r="AB577" i="7"/>
  <c r="AB581" i="7"/>
  <c r="AB585" i="7"/>
  <c r="AB554" i="7"/>
  <c r="AB558" i="7"/>
  <c r="AB578" i="7"/>
  <c r="AB582" i="7"/>
  <c r="AB586" i="7"/>
  <c r="AC699" i="7"/>
  <c r="AI58" i="7" l="1"/>
  <c r="AI514" i="7"/>
  <c r="AI378" i="7"/>
  <c r="AH99" i="7"/>
  <c r="AI679" i="7"/>
  <c r="AI713" i="7"/>
  <c r="AI674" i="7"/>
  <c r="AI624" i="7"/>
  <c r="AI618" i="7"/>
  <c r="AI664" i="7"/>
  <c r="AI660" i="7"/>
  <c r="AI656" i="7"/>
  <c r="AI652" i="7"/>
  <c r="AI36" i="7"/>
  <c r="AI40" i="7"/>
  <c r="AI33" i="7"/>
  <c r="AI686" i="7"/>
  <c r="AJ681" i="7"/>
  <c r="AB116" i="7"/>
  <c r="AB117" i="7" s="1"/>
  <c r="AA116" i="7"/>
  <c r="AA117" i="7" s="1"/>
  <c r="AI797" i="7"/>
  <c r="AI796" i="7"/>
  <c r="AI795" i="7"/>
  <c r="AI794" i="7"/>
  <c r="AI793" i="7"/>
  <c r="AI792" i="7"/>
  <c r="AI791" i="7"/>
  <c r="AI790" i="7"/>
  <c r="AI789" i="7"/>
  <c r="AI764" i="7"/>
  <c r="AI760" i="7"/>
  <c r="AI765" i="7"/>
  <c r="AI788" i="7"/>
  <c r="AI763" i="7"/>
  <c r="AI761" i="7"/>
  <c r="AI759" i="7"/>
  <c r="AI762" i="7"/>
  <c r="AI758" i="7"/>
  <c r="AI756" i="7"/>
  <c r="AI732" i="7"/>
  <c r="AI730" i="7"/>
  <c r="AI728" i="7"/>
  <c r="AI726" i="7"/>
  <c r="AI724" i="7"/>
  <c r="AI733" i="7"/>
  <c r="AI729" i="7"/>
  <c r="AI727" i="7"/>
  <c r="AI725" i="7"/>
  <c r="AI757" i="7"/>
  <c r="AI731" i="7"/>
  <c r="AI814" i="7"/>
  <c r="AI26" i="7"/>
  <c r="AI59" i="7"/>
  <c r="AC680" i="7"/>
  <c r="AC682" i="7" s="1"/>
  <c r="AD707" i="7"/>
  <c r="AD678" i="7"/>
  <c r="AC275" i="7"/>
  <c r="AC238" i="7"/>
  <c r="AC78" i="7"/>
  <c r="AB108" i="7"/>
  <c r="AC798" i="7"/>
  <c r="AC783" i="7" s="1"/>
  <c r="AC107" i="7" s="1"/>
  <c r="AC37" i="7"/>
  <c r="AD808" i="7"/>
  <c r="AD807" i="7"/>
  <c r="AD806" i="7"/>
  <c r="AD804" i="7"/>
  <c r="AD803" i="7"/>
  <c r="AD802" i="7"/>
  <c r="AD800" i="7"/>
  <c r="AD449" i="7"/>
  <c r="AD448" i="7"/>
  <c r="AD447" i="7"/>
  <c r="AD446" i="7"/>
  <c r="AD445" i="7"/>
  <c r="AD444" i="7"/>
  <c r="AD443" i="7"/>
  <c r="AD442" i="7"/>
  <c r="AD441" i="7"/>
  <c r="AD440" i="7"/>
  <c r="AD777" i="7"/>
  <c r="AD776" i="7"/>
  <c r="AD775" i="7"/>
  <c r="AD774" i="7"/>
  <c r="AD773" i="7"/>
  <c r="AD772" i="7"/>
  <c r="AD771" i="7"/>
  <c r="AD770" i="7"/>
  <c r="AD768" i="7"/>
  <c r="AD423" i="7"/>
  <c r="AD422" i="7"/>
  <c r="AD421" i="7"/>
  <c r="AD420" i="7"/>
  <c r="AD419" i="7"/>
  <c r="AD418" i="7"/>
  <c r="AD417" i="7"/>
  <c r="AD416" i="7"/>
  <c r="AD415" i="7"/>
  <c r="AD414" i="7"/>
  <c r="AD745" i="7"/>
  <c r="AD744" i="7"/>
  <c r="AD743" i="7"/>
  <c r="AD742" i="7"/>
  <c r="AD741" i="7"/>
  <c r="AD740" i="7"/>
  <c r="AD739" i="7"/>
  <c r="AD737" i="7"/>
  <c r="AD736" i="7"/>
  <c r="AD398" i="7"/>
  <c r="AD397" i="7"/>
  <c r="AD396" i="7"/>
  <c r="AD395" i="7"/>
  <c r="AD394" i="7"/>
  <c r="AD393" i="7"/>
  <c r="AD392" i="7"/>
  <c r="AD391" i="7"/>
  <c r="AD390" i="7"/>
  <c r="AD389" i="7"/>
  <c r="AD625" i="7"/>
  <c r="AD619" i="7"/>
  <c r="AD520" i="7"/>
  <c r="AD505" i="7"/>
  <c r="AD504" i="7"/>
  <c r="AD503" i="7"/>
  <c r="AD502" i="7"/>
  <c r="AD501" i="7"/>
  <c r="AD500" i="7"/>
  <c r="AD384" i="7"/>
  <c r="AD369" i="7"/>
  <c r="AD368" i="7"/>
  <c r="AD367" i="7"/>
  <c r="AD366" i="7"/>
  <c r="AD365" i="7"/>
  <c r="AD364" i="7"/>
  <c r="AD35" i="7"/>
  <c r="AC385" i="7"/>
  <c r="AC529" i="7"/>
  <c r="AC527" i="7"/>
  <c r="AC526" i="7"/>
  <c r="AC530" i="7"/>
  <c r="AC534" i="7"/>
  <c r="AC554" i="7"/>
  <c r="AC558" i="7"/>
  <c r="AC578" i="7"/>
  <c r="AC582" i="7"/>
  <c r="AC586" i="7"/>
  <c r="AC551" i="7"/>
  <c r="AC555" i="7"/>
  <c r="AC559" i="7"/>
  <c r="AC579" i="7"/>
  <c r="AC583" i="7"/>
  <c r="AC521" i="7"/>
  <c r="AC97" i="7"/>
  <c r="AC734" i="7"/>
  <c r="AC719" i="7" s="1"/>
  <c r="AC105" i="7" s="1"/>
  <c r="AC766" i="7"/>
  <c r="AC751" i="7" s="1"/>
  <c r="AC106" i="7" s="1"/>
  <c r="AC525" i="7"/>
  <c r="AC533" i="7"/>
  <c r="AC531" i="7"/>
  <c r="AC528" i="7"/>
  <c r="AC532" i="7"/>
  <c r="AC552" i="7"/>
  <c r="AC556" i="7"/>
  <c r="AC560" i="7"/>
  <c r="AC580" i="7"/>
  <c r="AC584" i="7"/>
  <c r="AC553" i="7"/>
  <c r="AC557" i="7"/>
  <c r="AC577" i="7"/>
  <c r="AC581" i="7"/>
  <c r="AC585" i="7"/>
  <c r="AD699" i="7"/>
  <c r="AI99" i="7" l="1"/>
  <c r="AJ58" i="7"/>
  <c r="AJ514" i="7"/>
  <c r="AJ378" i="7"/>
  <c r="AJ679" i="7"/>
  <c r="AJ713" i="7"/>
  <c r="AJ674" i="7"/>
  <c r="AJ660" i="7"/>
  <c r="AJ656" i="7"/>
  <c r="AJ652" i="7"/>
  <c r="AJ624" i="7"/>
  <c r="AJ618" i="7"/>
  <c r="AJ664" i="7"/>
  <c r="AJ36" i="7"/>
  <c r="AJ40" i="7"/>
  <c r="AJ33" i="7"/>
  <c r="AJ686" i="7"/>
  <c r="AK681" i="7"/>
  <c r="AJ796" i="7"/>
  <c r="AJ794" i="7"/>
  <c r="AJ792" i="7"/>
  <c r="AJ790" i="7"/>
  <c r="AJ788" i="7"/>
  <c r="AJ795" i="7"/>
  <c r="AJ765" i="7"/>
  <c r="AJ791" i="7"/>
  <c r="AJ789" i="7"/>
  <c r="AJ763" i="7"/>
  <c r="AJ761" i="7"/>
  <c r="AJ797" i="7"/>
  <c r="AJ793" i="7"/>
  <c r="AJ764" i="7"/>
  <c r="AJ762" i="7"/>
  <c r="AJ760" i="7"/>
  <c r="AJ758" i="7"/>
  <c r="AJ756" i="7"/>
  <c r="AJ732" i="7"/>
  <c r="AJ730" i="7"/>
  <c r="AJ729" i="7"/>
  <c r="AJ728" i="7"/>
  <c r="AJ727" i="7"/>
  <c r="AJ726" i="7"/>
  <c r="AJ725" i="7"/>
  <c r="AJ724" i="7"/>
  <c r="AJ733" i="7"/>
  <c r="AJ757" i="7"/>
  <c r="AJ731" i="7"/>
  <c r="AJ759" i="7"/>
  <c r="AJ814" i="7"/>
  <c r="AJ26" i="7"/>
  <c r="AJ59" i="7"/>
  <c r="AD680" i="7"/>
  <c r="AD682" i="7" s="1"/>
  <c r="AE707" i="7"/>
  <c r="AE678" i="7"/>
  <c r="AD275" i="7"/>
  <c r="AD238" i="7"/>
  <c r="AD78" i="7"/>
  <c r="AE808" i="7"/>
  <c r="AE807" i="7"/>
  <c r="AE806" i="7"/>
  <c r="AE804" i="7"/>
  <c r="AE803" i="7"/>
  <c r="AE802" i="7"/>
  <c r="AE800" i="7"/>
  <c r="AE449" i="7"/>
  <c r="AE448" i="7"/>
  <c r="AE447" i="7"/>
  <c r="AE446" i="7"/>
  <c r="AE445" i="7"/>
  <c r="AE444" i="7"/>
  <c r="AE443" i="7"/>
  <c r="AE442" i="7"/>
  <c r="AE440" i="7"/>
  <c r="AE423" i="7"/>
  <c r="AE422" i="7"/>
  <c r="AE421" i="7"/>
  <c r="AE420" i="7"/>
  <c r="AE419" i="7"/>
  <c r="AE418" i="7"/>
  <c r="AE417" i="7"/>
  <c r="AE441" i="7"/>
  <c r="AE777" i="7"/>
  <c r="AE776" i="7"/>
  <c r="AE775" i="7"/>
  <c r="AE774" i="7"/>
  <c r="AE773" i="7"/>
  <c r="AE772" i="7"/>
  <c r="AE771" i="7"/>
  <c r="AE770" i="7"/>
  <c r="AE768" i="7"/>
  <c r="AE398" i="7"/>
  <c r="AE397" i="7"/>
  <c r="AE396" i="7"/>
  <c r="AE395" i="7"/>
  <c r="AE394" i="7"/>
  <c r="AE393" i="7"/>
  <c r="AE416" i="7"/>
  <c r="AE415" i="7"/>
  <c r="AE414" i="7"/>
  <c r="AE745" i="7"/>
  <c r="AE744" i="7"/>
  <c r="AE743" i="7"/>
  <c r="AE742" i="7"/>
  <c r="AE741" i="7"/>
  <c r="AE740" i="7"/>
  <c r="AE739" i="7"/>
  <c r="AE737" i="7"/>
  <c r="AE736" i="7"/>
  <c r="AE391" i="7"/>
  <c r="AE392" i="7"/>
  <c r="AE390" i="7"/>
  <c r="AE389" i="7"/>
  <c r="AE625" i="7"/>
  <c r="AE619" i="7"/>
  <c r="AE505" i="7"/>
  <c r="AE504" i="7"/>
  <c r="AE503" i="7"/>
  <c r="AE502" i="7"/>
  <c r="AE501" i="7"/>
  <c r="AE500" i="7"/>
  <c r="AE520" i="7"/>
  <c r="AE384" i="7"/>
  <c r="AE369" i="7"/>
  <c r="AE368" i="7"/>
  <c r="AE367" i="7"/>
  <c r="AE366" i="7"/>
  <c r="AE365" i="7"/>
  <c r="AE364" i="7"/>
  <c r="AE35" i="7"/>
  <c r="AD528" i="7"/>
  <c r="AD385" i="7"/>
  <c r="AD526" i="7"/>
  <c r="AD534" i="7"/>
  <c r="AD525" i="7"/>
  <c r="AD529" i="7"/>
  <c r="AD533" i="7"/>
  <c r="AD553" i="7"/>
  <c r="AD557" i="7"/>
  <c r="AD577" i="7"/>
  <c r="AD581" i="7"/>
  <c r="AD585" i="7"/>
  <c r="AD554" i="7"/>
  <c r="AD558" i="7"/>
  <c r="AD578" i="7"/>
  <c r="AD582" i="7"/>
  <c r="AD586" i="7"/>
  <c r="AE699" i="7"/>
  <c r="AD37" i="7"/>
  <c r="AD97" i="7"/>
  <c r="AD734" i="7"/>
  <c r="AD719" i="7" s="1"/>
  <c r="AD105" i="7" s="1"/>
  <c r="AD766" i="7"/>
  <c r="AD751" i="7" s="1"/>
  <c r="AD106" i="7" s="1"/>
  <c r="AD798" i="7"/>
  <c r="AD783" i="7" s="1"/>
  <c r="AD107" i="7" s="1"/>
  <c r="AD532" i="7"/>
  <c r="AD530" i="7"/>
  <c r="AD527" i="7"/>
  <c r="AD531" i="7"/>
  <c r="AD551" i="7"/>
  <c r="AD555" i="7"/>
  <c r="AD559" i="7"/>
  <c r="AD579" i="7"/>
  <c r="AD583" i="7"/>
  <c r="AD521" i="7"/>
  <c r="AD552" i="7"/>
  <c r="AD556" i="7"/>
  <c r="AD560" i="7"/>
  <c r="AD580" i="7"/>
  <c r="AD584" i="7"/>
  <c r="AC108" i="7"/>
  <c r="AK58" i="7" l="1"/>
  <c r="AK514" i="7"/>
  <c r="AK378" i="7"/>
  <c r="AJ99" i="7"/>
  <c r="AK679" i="7"/>
  <c r="AK713" i="7"/>
  <c r="AK674" i="7"/>
  <c r="AK624" i="7"/>
  <c r="AK618" i="7"/>
  <c r="AK664" i="7"/>
  <c r="AK660" i="7"/>
  <c r="AK656" i="7"/>
  <c r="AK652" i="7"/>
  <c r="AK36" i="7"/>
  <c r="AK40" i="7"/>
  <c r="AK33" i="7"/>
  <c r="AK686" i="7"/>
  <c r="AL681" i="7"/>
  <c r="AC116" i="7"/>
  <c r="AC117" i="7" s="1"/>
  <c r="AK797" i="7"/>
  <c r="AK795" i="7"/>
  <c r="AK793" i="7"/>
  <c r="AK791" i="7"/>
  <c r="AK789" i="7"/>
  <c r="AK788" i="7"/>
  <c r="AK765" i="7"/>
  <c r="AK794" i="7"/>
  <c r="AK790" i="7"/>
  <c r="AK796" i="7"/>
  <c r="AK792" i="7"/>
  <c r="AK764" i="7"/>
  <c r="AK762" i="7"/>
  <c r="AK760" i="7"/>
  <c r="AK763" i="7"/>
  <c r="AK761" i="7"/>
  <c r="AK759" i="7"/>
  <c r="AK757" i="7"/>
  <c r="AK733" i="7"/>
  <c r="AK756" i="7"/>
  <c r="AK731" i="7"/>
  <c r="AK729" i="7"/>
  <c r="AK727" i="7"/>
  <c r="AK725" i="7"/>
  <c r="AK758" i="7"/>
  <c r="AK732" i="7"/>
  <c r="AK730" i="7"/>
  <c r="AK728" i="7"/>
  <c r="AK726" i="7"/>
  <c r="AK724" i="7"/>
  <c r="AK814" i="7"/>
  <c r="AK59" i="7"/>
  <c r="AK26" i="7"/>
  <c r="AE680" i="7"/>
  <c r="AE682" i="7" s="1"/>
  <c r="AF678" i="7"/>
  <c r="AE275" i="7"/>
  <c r="AE238" i="7"/>
  <c r="AE78" i="7"/>
  <c r="AE734" i="7"/>
  <c r="AE719" i="7" s="1"/>
  <c r="AE105" i="7" s="1"/>
  <c r="AE766" i="7"/>
  <c r="AE751" i="7" s="1"/>
  <c r="AE106" i="7" s="1"/>
  <c r="AE97" i="7"/>
  <c r="AE531" i="7"/>
  <c r="AE525" i="7"/>
  <c r="AE533" i="7"/>
  <c r="AE528" i="7"/>
  <c r="AE532" i="7"/>
  <c r="AE552" i="7"/>
  <c r="AE556" i="7"/>
  <c r="AE560" i="7"/>
  <c r="AE580" i="7"/>
  <c r="AE584" i="7"/>
  <c r="AE553" i="7"/>
  <c r="AE557" i="7"/>
  <c r="AE577" i="7"/>
  <c r="AE581" i="7"/>
  <c r="AE585" i="7"/>
  <c r="AF699" i="7"/>
  <c r="AE37" i="7"/>
  <c r="AE798" i="7"/>
  <c r="AE783" i="7" s="1"/>
  <c r="AE107" i="7" s="1"/>
  <c r="AF808" i="7"/>
  <c r="AF807" i="7"/>
  <c r="AF806" i="7"/>
  <c r="AF804" i="7"/>
  <c r="AF803" i="7"/>
  <c r="AF802" i="7"/>
  <c r="AF800" i="7"/>
  <c r="AF449" i="7"/>
  <c r="AF448" i="7"/>
  <c r="AF447" i="7"/>
  <c r="AF446" i="7"/>
  <c r="AF445" i="7"/>
  <c r="AF444" i="7"/>
  <c r="AF443" i="7"/>
  <c r="AF442" i="7"/>
  <c r="AF441" i="7"/>
  <c r="AF440" i="7"/>
  <c r="AF777" i="7"/>
  <c r="AF776" i="7"/>
  <c r="AF775" i="7"/>
  <c r="AF774" i="7"/>
  <c r="AF773" i="7"/>
  <c r="AF772" i="7"/>
  <c r="AF771" i="7"/>
  <c r="AF770" i="7"/>
  <c r="AF768" i="7"/>
  <c r="AF423" i="7"/>
  <c r="AF422" i="7"/>
  <c r="AF421" i="7"/>
  <c r="AF420" i="7"/>
  <c r="AF419" i="7"/>
  <c r="AF418" i="7"/>
  <c r="AF417" i="7"/>
  <c r="AF416" i="7"/>
  <c r="AF415" i="7"/>
  <c r="AF414" i="7"/>
  <c r="AF745" i="7"/>
  <c r="AF744" i="7"/>
  <c r="AF743" i="7"/>
  <c r="AF742" i="7"/>
  <c r="AF741" i="7"/>
  <c r="AF740" i="7"/>
  <c r="AF739" i="7"/>
  <c r="AF737" i="7"/>
  <c r="AF736" i="7"/>
  <c r="AF398" i="7"/>
  <c r="AF397" i="7"/>
  <c r="AF396" i="7"/>
  <c r="AF395" i="7"/>
  <c r="AF394" i="7"/>
  <c r="AF393" i="7"/>
  <c r="AF392" i="7"/>
  <c r="AF391" i="7"/>
  <c r="AF390" i="7"/>
  <c r="AF389" i="7"/>
  <c r="AF625" i="7"/>
  <c r="AF619" i="7"/>
  <c r="AF520" i="7"/>
  <c r="AF505" i="7"/>
  <c r="AF504" i="7"/>
  <c r="AF503" i="7"/>
  <c r="AF502" i="7"/>
  <c r="AF501" i="7"/>
  <c r="AF500" i="7"/>
  <c r="AF384" i="7"/>
  <c r="AF369" i="7"/>
  <c r="AF368" i="7"/>
  <c r="AF367" i="7"/>
  <c r="AF366" i="7"/>
  <c r="AF365" i="7"/>
  <c r="AF364" i="7"/>
  <c r="AF35" i="7"/>
  <c r="AE385" i="7"/>
  <c r="AE527" i="7"/>
  <c r="AE529" i="7"/>
  <c r="AE526" i="7"/>
  <c r="AE530" i="7"/>
  <c r="AE534" i="7"/>
  <c r="AE554" i="7"/>
  <c r="AE558" i="7"/>
  <c r="AE578" i="7"/>
  <c r="AE582" i="7"/>
  <c r="AE586" i="7"/>
  <c r="AE551" i="7"/>
  <c r="AE555" i="7"/>
  <c r="AE559" i="7"/>
  <c r="AE579" i="7"/>
  <c r="AE583" i="7"/>
  <c r="AE521" i="7"/>
  <c r="AD108" i="7"/>
  <c r="AK99" i="7" l="1"/>
  <c r="AL58" i="7"/>
  <c r="AL514" i="7"/>
  <c r="AL378" i="7"/>
  <c r="AL679" i="7"/>
  <c r="AL713" i="7"/>
  <c r="AL674" i="7"/>
  <c r="AL664" i="7"/>
  <c r="AL660" i="7"/>
  <c r="AL656" i="7"/>
  <c r="AL652" i="7"/>
  <c r="AL624" i="7"/>
  <c r="AL618" i="7"/>
  <c r="AL36" i="7"/>
  <c r="AL40" i="7"/>
  <c r="AL33" i="7"/>
  <c r="AL686" i="7"/>
  <c r="AM681" i="7"/>
  <c r="AE116" i="7"/>
  <c r="AE117" i="7" s="1"/>
  <c r="AD116" i="7"/>
  <c r="AD117" i="7" s="1"/>
  <c r="AL797" i="7"/>
  <c r="AL795" i="7"/>
  <c r="AL793" i="7"/>
  <c r="AL791" i="7"/>
  <c r="AL789" i="7"/>
  <c r="AL764" i="7"/>
  <c r="AL763" i="7"/>
  <c r="AL762" i="7"/>
  <c r="AL761" i="7"/>
  <c r="AL760" i="7"/>
  <c r="AL759" i="7"/>
  <c r="AL758" i="7"/>
  <c r="AL757" i="7"/>
  <c r="AL756" i="7"/>
  <c r="AL733" i="7"/>
  <c r="AL732" i="7"/>
  <c r="AL731" i="7"/>
  <c r="AL796" i="7"/>
  <c r="AL790" i="7"/>
  <c r="AL792" i="7"/>
  <c r="AL788" i="7"/>
  <c r="AL794" i="7"/>
  <c r="AL765" i="7"/>
  <c r="AL729" i="7"/>
  <c r="AL727" i="7"/>
  <c r="AL725" i="7"/>
  <c r="AL730" i="7"/>
  <c r="AL728" i="7"/>
  <c r="AL726" i="7"/>
  <c r="AL724" i="7"/>
  <c r="AL814" i="7"/>
  <c r="AL59" i="7"/>
  <c r="AL26" i="7"/>
  <c r="AF680" i="7"/>
  <c r="AF682" i="7" s="1"/>
  <c r="AG707" i="7"/>
  <c r="C505" i="7"/>
  <c r="C369" i="7"/>
  <c r="AG678" i="7"/>
  <c r="AF275" i="7"/>
  <c r="AF238" i="7"/>
  <c r="AF78" i="7"/>
  <c r="AE108" i="7"/>
  <c r="AF766" i="7"/>
  <c r="AF751" i="7" s="1"/>
  <c r="AF106" i="7" s="1"/>
  <c r="AF37" i="7"/>
  <c r="AF734" i="7"/>
  <c r="AF719" i="7" s="1"/>
  <c r="AF105" i="7" s="1"/>
  <c r="AF798" i="7"/>
  <c r="AF783" i="7" s="1"/>
  <c r="AF107" i="7" s="1"/>
  <c r="AF97" i="7"/>
  <c r="AG809" i="7"/>
  <c r="AG808" i="7"/>
  <c r="AG807" i="7"/>
  <c r="AG805" i="7"/>
  <c r="AG804" i="7"/>
  <c r="AG803" i="7"/>
  <c r="AG802" i="7"/>
  <c r="AG449" i="7"/>
  <c r="AG447" i="7"/>
  <c r="AG446" i="7"/>
  <c r="AG445" i="7"/>
  <c r="AG444" i="7"/>
  <c r="AG443" i="7"/>
  <c r="AG442" i="7"/>
  <c r="AG800" i="7"/>
  <c r="AG441" i="7"/>
  <c r="AG423" i="7"/>
  <c r="AG422" i="7"/>
  <c r="AG421" i="7"/>
  <c r="AG420" i="7"/>
  <c r="AG419" i="7"/>
  <c r="AG418" i="7"/>
  <c r="AG417" i="7"/>
  <c r="AG440" i="7"/>
  <c r="AG777" i="7"/>
  <c r="AG776" i="7"/>
  <c r="AG775" i="7"/>
  <c r="AG774" i="7"/>
  <c r="AG773" i="7"/>
  <c r="AG772" i="7"/>
  <c r="AG771" i="7"/>
  <c r="AG769" i="7"/>
  <c r="AG768" i="7"/>
  <c r="AG416" i="7"/>
  <c r="AG398" i="7"/>
  <c r="AG397" i="7"/>
  <c r="AG396" i="7"/>
  <c r="AG395" i="7"/>
  <c r="AG394" i="7"/>
  <c r="AG393" i="7"/>
  <c r="AG415" i="7"/>
  <c r="AG414" i="7"/>
  <c r="AG745" i="7"/>
  <c r="AG744" i="7"/>
  <c r="AG743" i="7"/>
  <c r="AG742" i="7"/>
  <c r="AG741" i="7"/>
  <c r="AG740" i="7"/>
  <c r="AG739" i="7"/>
  <c r="AG737" i="7"/>
  <c r="AG736" i="7"/>
  <c r="AG392" i="7"/>
  <c r="AG391" i="7"/>
  <c r="AG390" i="7"/>
  <c r="AG389" i="7"/>
  <c r="AG625" i="7"/>
  <c r="AG619" i="7"/>
  <c r="AG505" i="7"/>
  <c r="AG504" i="7"/>
  <c r="AG503" i="7"/>
  <c r="AG502" i="7"/>
  <c r="AG501" i="7"/>
  <c r="AG500" i="7"/>
  <c r="AG448" i="7"/>
  <c r="AG520" i="7"/>
  <c r="AG384" i="7"/>
  <c r="AG369" i="7"/>
  <c r="AG368" i="7"/>
  <c r="AG367" i="7"/>
  <c r="AG366" i="7"/>
  <c r="AG365" i="7"/>
  <c r="AG364" i="7"/>
  <c r="AG35" i="7"/>
  <c r="AF530" i="7"/>
  <c r="AF385" i="7"/>
  <c r="AF528" i="7"/>
  <c r="AF527" i="7"/>
  <c r="AF531" i="7"/>
  <c r="AF551" i="7"/>
  <c r="AF555" i="7"/>
  <c r="AF559" i="7"/>
  <c r="AF579" i="7"/>
  <c r="AF583" i="7"/>
  <c r="AF521" i="7"/>
  <c r="AF552" i="7"/>
  <c r="AF556" i="7"/>
  <c r="AF560" i="7"/>
  <c r="AF580" i="7"/>
  <c r="AF584" i="7"/>
  <c r="AF526" i="7"/>
  <c r="AF534" i="7"/>
  <c r="AF532" i="7"/>
  <c r="AF525" i="7"/>
  <c r="AF529" i="7"/>
  <c r="AF533" i="7"/>
  <c r="AF553" i="7"/>
  <c r="AF557" i="7"/>
  <c r="AF577" i="7"/>
  <c r="AF581" i="7"/>
  <c r="AF585" i="7"/>
  <c r="AF554" i="7"/>
  <c r="AF558" i="7"/>
  <c r="AF578" i="7"/>
  <c r="AF582" i="7"/>
  <c r="AF586" i="7"/>
  <c r="AG699" i="7"/>
  <c r="AM58" i="7" l="1"/>
  <c r="AM514" i="7"/>
  <c r="AM378" i="7"/>
  <c r="AL99" i="7"/>
  <c r="AM679" i="7"/>
  <c r="AM713" i="7"/>
  <c r="AM674" i="7"/>
  <c r="AM618" i="7"/>
  <c r="AM624" i="7"/>
  <c r="AM656" i="7"/>
  <c r="AM664" i="7"/>
  <c r="AM660" i="7"/>
  <c r="AM652" i="7"/>
  <c r="AM36" i="7"/>
  <c r="AM40" i="7"/>
  <c r="AM33" i="7"/>
  <c r="AM686" i="7"/>
  <c r="AN681" i="7"/>
  <c r="AF116" i="7"/>
  <c r="AF117" i="7" s="1"/>
  <c r="AM797" i="7"/>
  <c r="AM796" i="7"/>
  <c r="AM795" i="7"/>
  <c r="AM794" i="7"/>
  <c r="AM793" i="7"/>
  <c r="AM792" i="7"/>
  <c r="AM791" i="7"/>
  <c r="AM790" i="7"/>
  <c r="AM789" i="7"/>
  <c r="AM765" i="7"/>
  <c r="AM788" i="7"/>
  <c r="AM764" i="7"/>
  <c r="AM762" i="7"/>
  <c r="AM760" i="7"/>
  <c r="AM763" i="7"/>
  <c r="AM761" i="7"/>
  <c r="AM759" i="7"/>
  <c r="AM757" i="7"/>
  <c r="AM733" i="7"/>
  <c r="AM731" i="7"/>
  <c r="AM727" i="7"/>
  <c r="AM756" i="7"/>
  <c r="AM730" i="7"/>
  <c r="AM728" i="7"/>
  <c r="AM726" i="7"/>
  <c r="AM724" i="7"/>
  <c r="AM758" i="7"/>
  <c r="AM732" i="7"/>
  <c r="AM729" i="7"/>
  <c r="AM725" i="7"/>
  <c r="AM814" i="7"/>
  <c r="AM26" i="7"/>
  <c r="AM59" i="7"/>
  <c r="AG680" i="7"/>
  <c r="AG682" i="7" s="1"/>
  <c r="AH707" i="7"/>
  <c r="AH678" i="7"/>
  <c r="AG275" i="7"/>
  <c r="AG238" i="7"/>
  <c r="AG78" i="7"/>
  <c r="AG798" i="7"/>
  <c r="AG783" i="7" s="1"/>
  <c r="AG107" i="7" s="1"/>
  <c r="AF108" i="7"/>
  <c r="AH809" i="7"/>
  <c r="AH808" i="7"/>
  <c r="AH807" i="7"/>
  <c r="AH805" i="7"/>
  <c r="AH804" i="7"/>
  <c r="AH803" i="7"/>
  <c r="AH802" i="7"/>
  <c r="AH800" i="7"/>
  <c r="AH449" i="7"/>
  <c r="AH448" i="7"/>
  <c r="AH447" i="7"/>
  <c r="AH446" i="7"/>
  <c r="AH445" i="7"/>
  <c r="AH443" i="7"/>
  <c r="AH442" i="7"/>
  <c r="AH441" i="7"/>
  <c r="AH440" i="7"/>
  <c r="AH777" i="7"/>
  <c r="AH776" i="7"/>
  <c r="AH775" i="7"/>
  <c r="AH774" i="7"/>
  <c r="AH773" i="7"/>
  <c r="AH772" i="7"/>
  <c r="AH771" i="7"/>
  <c r="AH769" i="7"/>
  <c r="AH768" i="7"/>
  <c r="AH423" i="7"/>
  <c r="AH422" i="7"/>
  <c r="AH421" i="7"/>
  <c r="AH420" i="7"/>
  <c r="AH419" i="7"/>
  <c r="AH418" i="7"/>
  <c r="AH417" i="7"/>
  <c r="AH416" i="7"/>
  <c r="AH415" i="7"/>
  <c r="AH414" i="7"/>
  <c r="AH745" i="7"/>
  <c r="AH744" i="7"/>
  <c r="AH743" i="7"/>
  <c r="AH742" i="7"/>
  <c r="AH741" i="7"/>
  <c r="AH740" i="7"/>
  <c r="AH739" i="7"/>
  <c r="AH737" i="7"/>
  <c r="AH736" i="7"/>
  <c r="AH398" i="7"/>
  <c r="AH397" i="7"/>
  <c r="AH396" i="7"/>
  <c r="AH395" i="7"/>
  <c r="AH394" i="7"/>
  <c r="AH393" i="7"/>
  <c r="AH392" i="7"/>
  <c r="AH391" i="7"/>
  <c r="AH390" i="7"/>
  <c r="AH389" i="7"/>
  <c r="AH625" i="7"/>
  <c r="AH619" i="7"/>
  <c r="AH520" i="7"/>
  <c r="AH505" i="7"/>
  <c r="AH504" i="7"/>
  <c r="AH503" i="7"/>
  <c r="AH502" i="7"/>
  <c r="AH501" i="7"/>
  <c r="AH500" i="7"/>
  <c r="AH444" i="7"/>
  <c r="AH384" i="7"/>
  <c r="AH369" i="7"/>
  <c r="AH368" i="7"/>
  <c r="AH367" i="7"/>
  <c r="AH366" i="7"/>
  <c r="AH365" i="7"/>
  <c r="AH364" i="7"/>
  <c r="AH35" i="7"/>
  <c r="AG385" i="7"/>
  <c r="AG529" i="7"/>
  <c r="AG527" i="7"/>
  <c r="AG526" i="7"/>
  <c r="AG530" i="7"/>
  <c r="AG534" i="7"/>
  <c r="AG554" i="7"/>
  <c r="AG558" i="7"/>
  <c r="AG578" i="7"/>
  <c r="AG582" i="7"/>
  <c r="AG586" i="7"/>
  <c r="AG551" i="7"/>
  <c r="AG555" i="7"/>
  <c r="AG559" i="7"/>
  <c r="AG579" i="7"/>
  <c r="AG583" i="7"/>
  <c r="AG521" i="7"/>
  <c r="AG37" i="7"/>
  <c r="AG97" i="7"/>
  <c r="AG734" i="7"/>
  <c r="AG719" i="7" s="1"/>
  <c r="AG105" i="7" s="1"/>
  <c r="AG766" i="7"/>
  <c r="AG751" i="7" s="1"/>
  <c r="AG106" i="7" s="1"/>
  <c r="AG525" i="7"/>
  <c r="AG533" i="7"/>
  <c r="AG531" i="7"/>
  <c r="AG528" i="7"/>
  <c r="AG532" i="7"/>
  <c r="AG552" i="7"/>
  <c r="AG556" i="7"/>
  <c r="AG560" i="7"/>
  <c r="AG580" i="7"/>
  <c r="AG584" i="7"/>
  <c r="AG553" i="7"/>
  <c r="AG557" i="7"/>
  <c r="AG577" i="7"/>
  <c r="AG581" i="7"/>
  <c r="AG585" i="7"/>
  <c r="AH699" i="7"/>
  <c r="AN58" i="7" l="1"/>
  <c r="AN514" i="7"/>
  <c r="AN378" i="7"/>
  <c r="AM99" i="7"/>
  <c r="AN679" i="7"/>
  <c r="AN713" i="7"/>
  <c r="AN674" i="7"/>
  <c r="AN624" i="7"/>
  <c r="AN618" i="7"/>
  <c r="AN664" i="7"/>
  <c r="AN660" i="7"/>
  <c r="AN656" i="7"/>
  <c r="AN652" i="7"/>
  <c r="AN36" i="7"/>
  <c r="AN40" i="7"/>
  <c r="AN33" i="7"/>
  <c r="AN686" i="7"/>
  <c r="AO681" i="7"/>
  <c r="AN796" i="7"/>
  <c r="AN794" i="7"/>
  <c r="AN792" i="7"/>
  <c r="AN790" i="7"/>
  <c r="AN795" i="7"/>
  <c r="AN791" i="7"/>
  <c r="AN789" i="7"/>
  <c r="AN762" i="7"/>
  <c r="AN758" i="7"/>
  <c r="AN756" i="7"/>
  <c r="AN797" i="7"/>
  <c r="AN793" i="7"/>
  <c r="AN765" i="7"/>
  <c r="AN763" i="7"/>
  <c r="AN761" i="7"/>
  <c r="AN759" i="7"/>
  <c r="AN788" i="7"/>
  <c r="AN730" i="7"/>
  <c r="AN729" i="7"/>
  <c r="AN728" i="7"/>
  <c r="AN727" i="7"/>
  <c r="AN726" i="7"/>
  <c r="AN725" i="7"/>
  <c r="AN724" i="7"/>
  <c r="AN764" i="7"/>
  <c r="AN760" i="7"/>
  <c r="AN732" i="7"/>
  <c r="AN731" i="7"/>
  <c r="AN757" i="7"/>
  <c r="AN733" i="7"/>
  <c r="AN814" i="7"/>
  <c r="AN26" i="7"/>
  <c r="AN59" i="7"/>
  <c r="AH680" i="7"/>
  <c r="AH682" i="7" s="1"/>
  <c r="AI707" i="7"/>
  <c r="AI678" i="7"/>
  <c r="AH275" i="7"/>
  <c r="AH238" i="7"/>
  <c r="AH78" i="7"/>
  <c r="AH37" i="7"/>
  <c r="AH734" i="7"/>
  <c r="AH719" i="7" s="1"/>
  <c r="AH105" i="7" s="1"/>
  <c r="AH97" i="7"/>
  <c r="AI809" i="7"/>
  <c r="AI808" i="7"/>
  <c r="AI807" i="7"/>
  <c r="AI805" i="7"/>
  <c r="AI804" i="7"/>
  <c r="AI803" i="7"/>
  <c r="AI802" i="7"/>
  <c r="AI800" i="7"/>
  <c r="AI449" i="7"/>
  <c r="AI448" i="7"/>
  <c r="AI447" i="7"/>
  <c r="AI446" i="7"/>
  <c r="AI445" i="7"/>
  <c r="AI444" i="7"/>
  <c r="AI443" i="7"/>
  <c r="AI442" i="7"/>
  <c r="AI440" i="7"/>
  <c r="AI423" i="7"/>
  <c r="AI422" i="7"/>
  <c r="AI421" i="7"/>
  <c r="AI420" i="7"/>
  <c r="AI419" i="7"/>
  <c r="AI418" i="7"/>
  <c r="AI417" i="7"/>
  <c r="AI441" i="7"/>
  <c r="AI777" i="7"/>
  <c r="AI776" i="7"/>
  <c r="AI775" i="7"/>
  <c r="AI774" i="7"/>
  <c r="AI773" i="7"/>
  <c r="AI772" i="7"/>
  <c r="AI771" i="7"/>
  <c r="AI769" i="7"/>
  <c r="AI768" i="7"/>
  <c r="AI398" i="7"/>
  <c r="AI397" i="7"/>
  <c r="AI396" i="7"/>
  <c r="AI395" i="7"/>
  <c r="AI394" i="7"/>
  <c r="AI393" i="7"/>
  <c r="AI416" i="7"/>
  <c r="AI415" i="7"/>
  <c r="AI414" i="7"/>
  <c r="AI745" i="7"/>
  <c r="AI744" i="7"/>
  <c r="AI743" i="7"/>
  <c r="AI742" i="7"/>
  <c r="AI741" i="7"/>
  <c r="AI740" i="7"/>
  <c r="AI739" i="7"/>
  <c r="AI737" i="7"/>
  <c r="AI736" i="7"/>
  <c r="AI391" i="7"/>
  <c r="AI392" i="7"/>
  <c r="AI390" i="7"/>
  <c r="AI389" i="7"/>
  <c r="AI625" i="7"/>
  <c r="AI619" i="7"/>
  <c r="AI505" i="7"/>
  <c r="AI504" i="7"/>
  <c r="AI503" i="7"/>
  <c r="AI502" i="7"/>
  <c r="AI501" i="7"/>
  <c r="AI500" i="7"/>
  <c r="AI520" i="7"/>
  <c r="AI384" i="7"/>
  <c r="AI369" i="7"/>
  <c r="AI368" i="7"/>
  <c r="AI367" i="7"/>
  <c r="AI366" i="7"/>
  <c r="AI365" i="7"/>
  <c r="AI364" i="7"/>
  <c r="AI35" i="7"/>
  <c r="AH532" i="7"/>
  <c r="AH530" i="7"/>
  <c r="AH527" i="7"/>
  <c r="AH531" i="7"/>
  <c r="AH551" i="7"/>
  <c r="AH555" i="7"/>
  <c r="AH559" i="7"/>
  <c r="AH579" i="7"/>
  <c r="AH583" i="7"/>
  <c r="AH521" i="7"/>
  <c r="AH552" i="7"/>
  <c r="AH556" i="7"/>
  <c r="AH560" i="7"/>
  <c r="AH580" i="7"/>
  <c r="AH584" i="7"/>
  <c r="AG108" i="7"/>
  <c r="AH528" i="7"/>
  <c r="AH385" i="7"/>
  <c r="AH526" i="7"/>
  <c r="AH534" i="7"/>
  <c r="AH525" i="7"/>
  <c r="AH529" i="7"/>
  <c r="AH533" i="7"/>
  <c r="AH553" i="7"/>
  <c r="AH557" i="7"/>
  <c r="AH577" i="7"/>
  <c r="AH581" i="7"/>
  <c r="AH585" i="7"/>
  <c r="AH554" i="7"/>
  <c r="AH558" i="7"/>
  <c r="AH578" i="7"/>
  <c r="AH582" i="7"/>
  <c r="AH586" i="7"/>
  <c r="AI699" i="7"/>
  <c r="AH766" i="7"/>
  <c r="AH751" i="7" s="1"/>
  <c r="AH106" i="7" s="1"/>
  <c r="AH798" i="7"/>
  <c r="AH783" i="7" s="1"/>
  <c r="AH107" i="7" s="1"/>
  <c r="AO58" i="7" l="1"/>
  <c r="AO514" i="7"/>
  <c r="AO378" i="7"/>
  <c r="AN99" i="7"/>
  <c r="AO679" i="7"/>
  <c r="AO713" i="7"/>
  <c r="AO674" i="7"/>
  <c r="AO624" i="7"/>
  <c r="AO618" i="7"/>
  <c r="AO664" i="7"/>
  <c r="AO660" i="7"/>
  <c r="AO656" i="7"/>
  <c r="AO652" i="7"/>
  <c r="AO36" i="7"/>
  <c r="AO40" i="7"/>
  <c r="AO33" i="7"/>
  <c r="AO686" i="7"/>
  <c r="AP681" i="7"/>
  <c r="AG116" i="7"/>
  <c r="AG117" i="7" s="1"/>
  <c r="AO788" i="7"/>
  <c r="AO765" i="7"/>
  <c r="AO796" i="7"/>
  <c r="AO794" i="7"/>
  <c r="AO792" i="7"/>
  <c r="AO790" i="7"/>
  <c r="AO797" i="7"/>
  <c r="AO791" i="7"/>
  <c r="AO793" i="7"/>
  <c r="AO763" i="7"/>
  <c r="AO761" i="7"/>
  <c r="AO795" i="7"/>
  <c r="AO789" i="7"/>
  <c r="AO764" i="7"/>
  <c r="AO762" i="7"/>
  <c r="AO760" i="7"/>
  <c r="AO758" i="7"/>
  <c r="AO756" i="7"/>
  <c r="AO732" i="7"/>
  <c r="AO757" i="7"/>
  <c r="AO730" i="7"/>
  <c r="AO728" i="7"/>
  <c r="AO726" i="7"/>
  <c r="AO724" i="7"/>
  <c r="AO759" i="7"/>
  <c r="AO733" i="7"/>
  <c r="AO729" i="7"/>
  <c r="AO727" i="7"/>
  <c r="AO725" i="7"/>
  <c r="AO731" i="7"/>
  <c r="AO814" i="7"/>
  <c r="AO59" i="7"/>
  <c r="AO26" i="7"/>
  <c r="AI680" i="7"/>
  <c r="AI682" i="7" s="1"/>
  <c r="AJ707" i="7"/>
  <c r="AJ678" i="7"/>
  <c r="AI275" i="7"/>
  <c r="AI238" i="7"/>
  <c r="AI78" i="7"/>
  <c r="AH108" i="7"/>
  <c r="AJ809" i="7"/>
  <c r="AJ808" i="7"/>
  <c r="AJ807" i="7"/>
  <c r="AJ805" i="7"/>
  <c r="AJ804" i="7"/>
  <c r="AJ803" i="7"/>
  <c r="AJ802" i="7"/>
  <c r="AJ800" i="7"/>
  <c r="AJ449" i="7"/>
  <c r="AJ448" i="7"/>
  <c r="AJ447" i="7"/>
  <c r="AJ446" i="7"/>
  <c r="AJ445" i="7"/>
  <c r="AJ444" i="7"/>
  <c r="AJ443" i="7"/>
  <c r="AJ442" i="7"/>
  <c r="AJ441" i="7"/>
  <c r="AJ777" i="7"/>
  <c r="AJ776" i="7"/>
  <c r="AJ775" i="7"/>
  <c r="AJ774" i="7"/>
  <c r="AJ773" i="7"/>
  <c r="AJ772" i="7"/>
  <c r="AJ771" i="7"/>
  <c r="AJ769" i="7"/>
  <c r="AJ768" i="7"/>
  <c r="AJ423" i="7"/>
  <c r="AJ422" i="7"/>
  <c r="AJ421" i="7"/>
  <c r="AJ420" i="7"/>
  <c r="AJ419" i="7"/>
  <c r="AJ418" i="7"/>
  <c r="AJ417" i="7"/>
  <c r="AJ416" i="7"/>
  <c r="AJ415" i="7"/>
  <c r="AJ414" i="7"/>
  <c r="AJ745" i="7"/>
  <c r="AJ744" i="7"/>
  <c r="AJ743" i="7"/>
  <c r="AJ742" i="7"/>
  <c r="AJ741" i="7"/>
  <c r="AJ740" i="7"/>
  <c r="AJ739" i="7"/>
  <c r="AJ737" i="7"/>
  <c r="AJ736" i="7"/>
  <c r="AJ398" i="7"/>
  <c r="AJ397" i="7"/>
  <c r="AJ396" i="7"/>
  <c r="AJ395" i="7"/>
  <c r="AJ394" i="7"/>
  <c r="AJ393" i="7"/>
  <c r="AJ392" i="7"/>
  <c r="AJ391" i="7"/>
  <c r="AJ390" i="7"/>
  <c r="AJ389" i="7"/>
  <c r="AJ625" i="7"/>
  <c r="AJ619" i="7"/>
  <c r="AJ520" i="7"/>
  <c r="AJ505" i="7"/>
  <c r="AJ504" i="7"/>
  <c r="AJ503" i="7"/>
  <c r="AJ502" i="7"/>
  <c r="AJ501" i="7"/>
  <c r="AJ500" i="7"/>
  <c r="AJ440" i="7"/>
  <c r="AJ384" i="7"/>
  <c r="AJ369" i="7"/>
  <c r="AJ368" i="7"/>
  <c r="AJ367" i="7"/>
  <c r="AJ366" i="7"/>
  <c r="AJ365" i="7"/>
  <c r="AJ364" i="7"/>
  <c r="AJ35" i="7"/>
  <c r="AI385" i="7"/>
  <c r="AI527" i="7"/>
  <c r="AI529" i="7"/>
  <c r="AI526" i="7"/>
  <c r="AI530" i="7"/>
  <c r="AI534" i="7"/>
  <c r="AI554" i="7"/>
  <c r="AI558" i="7"/>
  <c r="AI578" i="7"/>
  <c r="AI582" i="7"/>
  <c r="AI586" i="7"/>
  <c r="AI551" i="7"/>
  <c r="AI555" i="7"/>
  <c r="AI559" i="7"/>
  <c r="AI579" i="7"/>
  <c r="AI583" i="7"/>
  <c r="AI521" i="7"/>
  <c r="AI37" i="7"/>
  <c r="AI97" i="7"/>
  <c r="AI734" i="7"/>
  <c r="AI719" i="7" s="1"/>
  <c r="AI105" i="7" s="1"/>
  <c r="AI766" i="7"/>
  <c r="AI751" i="7" s="1"/>
  <c r="AI106" i="7" s="1"/>
  <c r="AI531" i="7"/>
  <c r="AI525" i="7"/>
  <c r="AI533" i="7"/>
  <c r="AI528" i="7"/>
  <c r="AI532" i="7"/>
  <c r="AI552" i="7"/>
  <c r="AI556" i="7"/>
  <c r="AI560" i="7"/>
  <c r="AI580" i="7"/>
  <c r="AI584" i="7"/>
  <c r="AI553" i="7"/>
  <c r="AI557" i="7"/>
  <c r="AI577" i="7"/>
  <c r="AI581" i="7"/>
  <c r="AI585" i="7"/>
  <c r="AJ699" i="7"/>
  <c r="AI798" i="7"/>
  <c r="AI783" i="7" s="1"/>
  <c r="AI107" i="7" s="1"/>
  <c r="AO99" i="7" l="1"/>
  <c r="AP58" i="7"/>
  <c r="AP514" i="7"/>
  <c r="AP378" i="7"/>
  <c r="AP679" i="7"/>
  <c r="AP713" i="7"/>
  <c r="AP674" i="7"/>
  <c r="AP624" i="7"/>
  <c r="AP660" i="7"/>
  <c r="AP656" i="7"/>
  <c r="AP652" i="7"/>
  <c r="AP618" i="7"/>
  <c r="AP664" i="7"/>
  <c r="AP36" i="7"/>
  <c r="AP40" i="7"/>
  <c r="AP33" i="7"/>
  <c r="AP686" i="7"/>
  <c r="AH116" i="7"/>
  <c r="AH117" i="7" s="1"/>
  <c r="AP797" i="7"/>
  <c r="AP795" i="7"/>
  <c r="AP793" i="7"/>
  <c r="AP791" i="7"/>
  <c r="AP789" i="7"/>
  <c r="AP796" i="7"/>
  <c r="AP792" i="7"/>
  <c r="AP788" i="7"/>
  <c r="AP764" i="7"/>
  <c r="AP763" i="7"/>
  <c r="AP762" i="7"/>
  <c r="AP761" i="7"/>
  <c r="AP760" i="7"/>
  <c r="AP759" i="7"/>
  <c r="AP758" i="7"/>
  <c r="AP757" i="7"/>
  <c r="AP756" i="7"/>
  <c r="AP733" i="7"/>
  <c r="AP732" i="7"/>
  <c r="AP731" i="7"/>
  <c r="AP765" i="7"/>
  <c r="AP794" i="7"/>
  <c r="AP790" i="7"/>
  <c r="AP729" i="7"/>
  <c r="AP727" i="7"/>
  <c r="AP725" i="7"/>
  <c r="AP730" i="7"/>
  <c r="AP728" i="7"/>
  <c r="AP726" i="7"/>
  <c r="AP724" i="7"/>
  <c r="AP814" i="7"/>
  <c r="AP59" i="7"/>
  <c r="AP26" i="7"/>
  <c r="AJ680" i="7"/>
  <c r="AJ682" i="7" s="1"/>
  <c r="AK707" i="7"/>
  <c r="AK678" i="7"/>
  <c r="AJ275" i="7"/>
  <c r="AJ238" i="7"/>
  <c r="AJ78" i="7"/>
  <c r="AK809" i="7"/>
  <c r="AK808" i="7"/>
  <c r="AK807" i="7"/>
  <c r="AK805" i="7"/>
  <c r="AK804" i="7"/>
  <c r="AK803" i="7"/>
  <c r="AK802" i="7"/>
  <c r="AK449" i="7"/>
  <c r="AK447" i="7"/>
  <c r="AK446" i="7"/>
  <c r="AK445" i="7"/>
  <c r="AK444" i="7"/>
  <c r="AK443" i="7"/>
  <c r="AK442" i="7"/>
  <c r="AK800" i="7"/>
  <c r="AK441" i="7"/>
  <c r="AK423" i="7"/>
  <c r="AK422" i="7"/>
  <c r="AK421" i="7"/>
  <c r="AK420" i="7"/>
  <c r="AK419" i="7"/>
  <c r="AK418" i="7"/>
  <c r="AK417" i="7"/>
  <c r="AK440" i="7"/>
  <c r="AK777" i="7"/>
  <c r="AK776" i="7"/>
  <c r="AK775" i="7"/>
  <c r="AK774" i="7"/>
  <c r="AK773" i="7"/>
  <c r="AK772" i="7"/>
  <c r="AK771" i="7"/>
  <c r="AK769" i="7"/>
  <c r="AK768" i="7"/>
  <c r="AK416" i="7"/>
  <c r="AK398" i="7"/>
  <c r="AK397" i="7"/>
  <c r="AK396" i="7"/>
  <c r="AK395" i="7"/>
  <c r="AK394" i="7"/>
  <c r="AK393" i="7"/>
  <c r="AK415" i="7"/>
  <c r="AK414" i="7"/>
  <c r="AK745" i="7"/>
  <c r="AK744" i="7"/>
  <c r="AK743" i="7"/>
  <c r="AK742" i="7"/>
  <c r="AK741" i="7"/>
  <c r="AK740" i="7"/>
  <c r="AK739" i="7"/>
  <c r="AK737" i="7"/>
  <c r="AK736" i="7"/>
  <c r="AK392" i="7"/>
  <c r="AK391" i="7"/>
  <c r="AK390" i="7"/>
  <c r="AK389" i="7"/>
  <c r="AK625" i="7"/>
  <c r="AK619" i="7"/>
  <c r="AK505" i="7"/>
  <c r="AK504" i="7"/>
  <c r="AK503" i="7"/>
  <c r="AK502" i="7"/>
  <c r="AK501" i="7"/>
  <c r="AK500" i="7"/>
  <c r="AK448" i="7"/>
  <c r="AK520" i="7"/>
  <c r="AK384" i="7"/>
  <c r="AK369" i="7"/>
  <c r="AK368" i="7"/>
  <c r="AK367" i="7"/>
  <c r="AK366" i="7"/>
  <c r="AK365" i="7"/>
  <c r="AK364" i="7"/>
  <c r="AK35" i="7"/>
  <c r="AJ526" i="7"/>
  <c r="AJ534" i="7"/>
  <c r="AJ532" i="7"/>
  <c r="AJ525" i="7"/>
  <c r="AJ529" i="7"/>
  <c r="AJ533" i="7"/>
  <c r="AJ553" i="7"/>
  <c r="AJ557" i="7"/>
  <c r="AJ577" i="7"/>
  <c r="AJ581" i="7"/>
  <c r="AJ585" i="7"/>
  <c r="AJ554" i="7"/>
  <c r="AJ558" i="7"/>
  <c r="AJ578" i="7"/>
  <c r="AJ582" i="7"/>
  <c r="AJ586" i="7"/>
  <c r="AK699" i="7"/>
  <c r="AJ37" i="7"/>
  <c r="AJ97" i="7"/>
  <c r="AJ734" i="7"/>
  <c r="AJ719" i="7" s="1"/>
  <c r="AJ105" i="7" s="1"/>
  <c r="AJ766" i="7"/>
  <c r="AJ751" i="7" s="1"/>
  <c r="AJ106" i="7" s="1"/>
  <c r="AJ798" i="7"/>
  <c r="AJ783" i="7" s="1"/>
  <c r="AJ107" i="7" s="1"/>
  <c r="AJ530" i="7"/>
  <c r="AJ385" i="7"/>
  <c r="AJ528" i="7"/>
  <c r="AJ527" i="7"/>
  <c r="AJ531" i="7"/>
  <c r="AJ551" i="7"/>
  <c r="AJ555" i="7"/>
  <c r="AJ559" i="7"/>
  <c r="AJ579" i="7"/>
  <c r="AJ583" i="7"/>
  <c r="AJ521" i="7"/>
  <c r="AJ552" i="7"/>
  <c r="AJ556" i="7"/>
  <c r="AJ560" i="7"/>
  <c r="AJ580" i="7"/>
  <c r="AJ584" i="7"/>
  <c r="AI108" i="7"/>
  <c r="AP99" i="7" l="1"/>
  <c r="AI116" i="7"/>
  <c r="AI117" i="7" s="1"/>
  <c r="AK680" i="7"/>
  <c r="AK682" i="7" s="1"/>
  <c r="AL707" i="7"/>
  <c r="AL678" i="7"/>
  <c r="AK275" i="7"/>
  <c r="AK238" i="7"/>
  <c r="AK78" i="7"/>
  <c r="AK798" i="7"/>
  <c r="AK783" i="7" s="1"/>
  <c r="AK107" i="7" s="1"/>
  <c r="AK37" i="7"/>
  <c r="AK525" i="7"/>
  <c r="AK533" i="7"/>
  <c r="AK531" i="7"/>
  <c r="AK528" i="7"/>
  <c r="AK532" i="7"/>
  <c r="AK552" i="7"/>
  <c r="AK556" i="7"/>
  <c r="AK560" i="7"/>
  <c r="AK580" i="7"/>
  <c r="AK584" i="7"/>
  <c r="AK553" i="7"/>
  <c r="AK557" i="7"/>
  <c r="AK577" i="7"/>
  <c r="AK581" i="7"/>
  <c r="AK585" i="7"/>
  <c r="AL699" i="7"/>
  <c r="AL809" i="7"/>
  <c r="AL808" i="7"/>
  <c r="AL806" i="7"/>
  <c r="AL805" i="7"/>
  <c r="AL804" i="7"/>
  <c r="AL803" i="7"/>
  <c r="AL802" i="7"/>
  <c r="AL800" i="7"/>
  <c r="AL449" i="7"/>
  <c r="AL447" i="7"/>
  <c r="AL446" i="7"/>
  <c r="AL445" i="7"/>
  <c r="AL444" i="7"/>
  <c r="AL443" i="7"/>
  <c r="AL442" i="7"/>
  <c r="AL441" i="7"/>
  <c r="AL440" i="7"/>
  <c r="AL777" i="7"/>
  <c r="AL776" i="7"/>
  <c r="AL775" i="7"/>
  <c r="AL774" i="7"/>
  <c r="AL773" i="7"/>
  <c r="AL772" i="7"/>
  <c r="AL771" i="7"/>
  <c r="AL769" i="7"/>
  <c r="AL768" i="7"/>
  <c r="AL423" i="7"/>
  <c r="AL422" i="7"/>
  <c r="AL421" i="7"/>
  <c r="AL420" i="7"/>
  <c r="AL419" i="7"/>
  <c r="AL418" i="7"/>
  <c r="AL417" i="7"/>
  <c r="AL416" i="7"/>
  <c r="AL415" i="7"/>
  <c r="AL414" i="7"/>
  <c r="AL745" i="7"/>
  <c r="AL744" i="7"/>
  <c r="AL743" i="7"/>
  <c r="AL742" i="7"/>
  <c r="AL741" i="7"/>
  <c r="AL740" i="7"/>
  <c r="AL739" i="7"/>
  <c r="AL737" i="7"/>
  <c r="AL736" i="7"/>
  <c r="AL398" i="7"/>
  <c r="AL397" i="7"/>
  <c r="AL396" i="7"/>
  <c r="AL395" i="7"/>
  <c r="AL394" i="7"/>
  <c r="AL393" i="7"/>
  <c r="AL392" i="7"/>
  <c r="AL391" i="7"/>
  <c r="AL390" i="7"/>
  <c r="AL389" i="7"/>
  <c r="AL625" i="7"/>
  <c r="AL619" i="7"/>
  <c r="AL520" i="7"/>
  <c r="AL505" i="7"/>
  <c r="AL504" i="7"/>
  <c r="AL503" i="7"/>
  <c r="AL502" i="7"/>
  <c r="AL501" i="7"/>
  <c r="AL500" i="7"/>
  <c r="AL448" i="7"/>
  <c r="AL384" i="7"/>
  <c r="AL369" i="7"/>
  <c r="AL368" i="7"/>
  <c r="AL367" i="7"/>
  <c r="AL366" i="7"/>
  <c r="AL365" i="7"/>
  <c r="AL364" i="7"/>
  <c r="AL35" i="7"/>
  <c r="AK385" i="7"/>
  <c r="AK529" i="7"/>
  <c r="AK527" i="7"/>
  <c r="AK526" i="7"/>
  <c r="AK530" i="7"/>
  <c r="AK534" i="7"/>
  <c r="AK554" i="7"/>
  <c r="AK558" i="7"/>
  <c r="AK578" i="7"/>
  <c r="AK582" i="7"/>
  <c r="AK586" i="7"/>
  <c r="AK551" i="7"/>
  <c r="AK555" i="7"/>
  <c r="AK559" i="7"/>
  <c r="AK579" i="7"/>
  <c r="AK583" i="7"/>
  <c r="AK521" i="7"/>
  <c r="AJ108" i="7"/>
  <c r="AK97" i="7"/>
  <c r="AK734" i="7"/>
  <c r="AK719" i="7" s="1"/>
  <c r="AK105" i="7" s="1"/>
  <c r="AK766" i="7"/>
  <c r="AK751" i="7" s="1"/>
  <c r="AK106" i="7" s="1"/>
  <c r="AJ116" i="7" l="1"/>
  <c r="AJ117" i="7" s="1"/>
  <c r="AL680" i="7"/>
  <c r="AL682" i="7" s="1"/>
  <c r="AM707" i="7"/>
  <c r="AM678" i="7"/>
  <c r="AL275" i="7"/>
  <c r="AL238" i="7"/>
  <c r="AL78" i="7"/>
  <c r="AL734" i="7"/>
  <c r="AL719" i="7" s="1"/>
  <c r="AL105" i="7" s="1"/>
  <c r="AL798" i="7"/>
  <c r="AL783" i="7" s="1"/>
  <c r="AL107" i="7" s="1"/>
  <c r="AL37" i="7"/>
  <c r="AL766" i="7"/>
  <c r="AL751" i="7" s="1"/>
  <c r="AL106" i="7" s="1"/>
  <c r="AL97" i="7"/>
  <c r="AM809" i="7"/>
  <c r="AM808" i="7"/>
  <c r="AM806" i="7"/>
  <c r="AM805" i="7"/>
  <c r="AM804" i="7"/>
  <c r="AM803" i="7"/>
  <c r="AM802" i="7"/>
  <c r="AM800" i="7"/>
  <c r="AM449" i="7"/>
  <c r="AM448" i="7"/>
  <c r="AM447" i="7"/>
  <c r="AM446" i="7"/>
  <c r="AM445" i="7"/>
  <c r="AM444" i="7"/>
  <c r="AM443" i="7"/>
  <c r="AM442" i="7"/>
  <c r="AM440" i="7"/>
  <c r="AM423" i="7"/>
  <c r="AM422" i="7"/>
  <c r="AM421" i="7"/>
  <c r="AM420" i="7"/>
  <c r="AM419" i="7"/>
  <c r="AM418" i="7"/>
  <c r="AM417" i="7"/>
  <c r="AM441" i="7"/>
  <c r="AM777" i="7"/>
  <c r="AM776" i="7"/>
  <c r="AM775" i="7"/>
  <c r="AM774" i="7"/>
  <c r="AM773" i="7"/>
  <c r="AM772" i="7"/>
  <c r="AM771" i="7"/>
  <c r="AM769" i="7"/>
  <c r="AM768" i="7"/>
  <c r="AM398" i="7"/>
  <c r="AM397" i="7"/>
  <c r="AM396" i="7"/>
  <c r="AM395" i="7"/>
  <c r="AM394" i="7"/>
  <c r="AM393" i="7"/>
  <c r="AM416" i="7"/>
  <c r="AM415" i="7"/>
  <c r="AM414" i="7"/>
  <c r="AM745" i="7"/>
  <c r="AM744" i="7"/>
  <c r="AM743" i="7"/>
  <c r="AM742" i="7"/>
  <c r="AM741" i="7"/>
  <c r="AM740" i="7"/>
  <c r="AM738" i="7"/>
  <c r="AM737" i="7"/>
  <c r="AM736" i="7"/>
  <c r="AM391" i="7"/>
  <c r="AM392" i="7"/>
  <c r="AM390" i="7"/>
  <c r="AM389" i="7"/>
  <c r="AM625" i="7"/>
  <c r="AM619" i="7"/>
  <c r="AM505" i="7"/>
  <c r="AM504" i="7"/>
  <c r="AM503" i="7"/>
  <c r="AM502" i="7"/>
  <c r="AM501" i="7"/>
  <c r="AM500" i="7"/>
  <c r="AM520" i="7"/>
  <c r="AM384" i="7"/>
  <c r="AM369" i="7"/>
  <c r="AM368" i="7"/>
  <c r="AM367" i="7"/>
  <c r="AM366" i="7"/>
  <c r="AM365" i="7"/>
  <c r="AM364" i="7"/>
  <c r="AM35" i="7"/>
  <c r="AL532" i="7"/>
  <c r="AL530" i="7"/>
  <c r="AL527" i="7"/>
  <c r="AL531" i="7"/>
  <c r="AL551" i="7"/>
  <c r="AL555" i="7"/>
  <c r="AL559" i="7"/>
  <c r="AL579" i="7"/>
  <c r="AL583" i="7"/>
  <c r="AL521" i="7"/>
  <c r="AL552" i="7"/>
  <c r="AL556" i="7"/>
  <c r="AL560" i="7"/>
  <c r="AL580" i="7"/>
  <c r="AL584" i="7"/>
  <c r="AK108" i="7"/>
  <c r="AL528" i="7"/>
  <c r="AL385" i="7"/>
  <c r="AL526" i="7"/>
  <c r="AL534" i="7"/>
  <c r="AL525" i="7"/>
  <c r="AL529" i="7"/>
  <c r="AL533" i="7"/>
  <c r="AL553" i="7"/>
  <c r="AL557" i="7"/>
  <c r="AL577" i="7"/>
  <c r="AL581" i="7"/>
  <c r="AL585" i="7"/>
  <c r="AL554" i="7"/>
  <c r="AL558" i="7"/>
  <c r="AL578" i="7"/>
  <c r="AL582" i="7"/>
  <c r="AL586" i="7"/>
  <c r="AM699" i="7"/>
  <c r="AK116" i="7" l="1"/>
  <c r="AK117" i="7" s="1"/>
  <c r="AM680" i="7"/>
  <c r="AM682" i="7" s="1"/>
  <c r="AN707" i="7"/>
  <c r="AN678" i="7"/>
  <c r="AM275" i="7"/>
  <c r="AM238" i="7"/>
  <c r="AM78" i="7"/>
  <c r="AL108" i="7"/>
  <c r="AM37" i="7"/>
  <c r="AM734" i="7"/>
  <c r="AM719" i="7" s="1"/>
  <c r="AM105" i="7" s="1"/>
  <c r="AM766" i="7"/>
  <c r="AM751" i="7" s="1"/>
  <c r="AM106" i="7" s="1"/>
  <c r="AM97" i="7"/>
  <c r="AM531" i="7"/>
  <c r="AM525" i="7"/>
  <c r="AM533" i="7"/>
  <c r="AM528" i="7"/>
  <c r="AM532" i="7"/>
  <c r="AM552" i="7"/>
  <c r="AM556" i="7"/>
  <c r="AM560" i="7"/>
  <c r="AM580" i="7"/>
  <c r="AM584" i="7"/>
  <c r="AM553" i="7"/>
  <c r="AM557" i="7"/>
  <c r="AM577" i="7"/>
  <c r="AM581" i="7"/>
  <c r="AM585" i="7"/>
  <c r="AN699" i="7"/>
  <c r="AM798" i="7"/>
  <c r="AM783" i="7" s="1"/>
  <c r="AM107" i="7" s="1"/>
  <c r="AN809" i="7"/>
  <c r="AN808" i="7"/>
  <c r="AN806" i="7"/>
  <c r="AN805" i="7"/>
  <c r="AN804" i="7"/>
  <c r="AN803" i="7"/>
  <c r="AN802" i="7"/>
  <c r="AN800" i="7"/>
  <c r="AN449" i="7"/>
  <c r="AN448" i="7"/>
  <c r="AN447" i="7"/>
  <c r="AN446" i="7"/>
  <c r="AN445" i="7"/>
  <c r="AN444" i="7"/>
  <c r="AN443" i="7"/>
  <c r="AN442" i="7"/>
  <c r="AN441" i="7"/>
  <c r="AN440" i="7"/>
  <c r="AN777" i="7"/>
  <c r="AN776" i="7"/>
  <c r="AN775" i="7"/>
  <c r="AN774" i="7"/>
  <c r="AN773" i="7"/>
  <c r="AN772" i="7"/>
  <c r="AN771" i="7"/>
  <c r="AN769" i="7"/>
  <c r="AN768" i="7"/>
  <c r="AN422" i="7"/>
  <c r="AN421" i="7"/>
  <c r="AN420" i="7"/>
  <c r="AN419" i="7"/>
  <c r="AN418" i="7"/>
  <c r="AN417" i="7"/>
  <c r="AN416" i="7"/>
  <c r="AN415" i="7"/>
  <c r="AN414" i="7"/>
  <c r="AN745" i="7"/>
  <c r="AN744" i="7"/>
  <c r="AN743" i="7"/>
  <c r="AN742" i="7"/>
  <c r="AN741" i="7"/>
  <c r="AN740" i="7"/>
  <c r="AN738" i="7"/>
  <c r="AN737" i="7"/>
  <c r="AN736" i="7"/>
  <c r="AN398" i="7"/>
  <c r="AN397" i="7"/>
  <c r="AN396" i="7"/>
  <c r="AN395" i="7"/>
  <c r="AN394" i="7"/>
  <c r="AN393" i="7"/>
  <c r="AN392" i="7"/>
  <c r="AN391" i="7"/>
  <c r="AN390" i="7"/>
  <c r="AN389" i="7"/>
  <c r="AN625" i="7"/>
  <c r="AN619" i="7"/>
  <c r="AN520" i="7"/>
  <c r="AN423" i="7"/>
  <c r="AN505" i="7"/>
  <c r="AN504" i="7"/>
  <c r="AN503" i="7"/>
  <c r="AN502" i="7"/>
  <c r="AN501" i="7"/>
  <c r="AN500" i="7"/>
  <c r="AN384" i="7"/>
  <c r="AN369" i="7"/>
  <c r="AN368" i="7"/>
  <c r="AN367" i="7"/>
  <c r="AN366" i="7"/>
  <c r="AN365" i="7"/>
  <c r="AN364" i="7"/>
  <c r="AN35" i="7"/>
  <c r="AM385" i="7"/>
  <c r="AM527" i="7"/>
  <c r="AM529" i="7"/>
  <c r="AM526" i="7"/>
  <c r="AM530" i="7"/>
  <c r="AM534" i="7"/>
  <c r="AM554" i="7"/>
  <c r="AM558" i="7"/>
  <c r="AM578" i="7"/>
  <c r="AM582" i="7"/>
  <c r="AM586" i="7"/>
  <c r="AM551" i="7"/>
  <c r="AM555" i="7"/>
  <c r="AM559" i="7"/>
  <c r="AM579" i="7"/>
  <c r="AM583" i="7"/>
  <c r="AM521" i="7"/>
  <c r="AL116" i="7" l="1"/>
  <c r="AL117" i="7" s="1"/>
  <c r="AN680" i="7"/>
  <c r="AN682" i="7" s="1"/>
  <c r="AO707" i="7"/>
  <c r="AO678" i="7"/>
  <c r="AN275" i="7"/>
  <c r="AN238" i="7"/>
  <c r="AN78" i="7"/>
  <c r="AM108" i="7"/>
  <c r="AN530" i="7"/>
  <c r="AN385" i="7"/>
  <c r="AN528" i="7"/>
  <c r="AN527" i="7"/>
  <c r="AN531" i="7"/>
  <c r="AN551" i="7"/>
  <c r="AN555" i="7"/>
  <c r="AN559" i="7"/>
  <c r="AN579" i="7"/>
  <c r="AN583" i="7"/>
  <c r="AN521" i="7"/>
  <c r="AN552" i="7"/>
  <c r="AN556" i="7"/>
  <c r="AN560" i="7"/>
  <c r="AN580" i="7"/>
  <c r="AN584" i="7"/>
  <c r="AO809" i="7"/>
  <c r="AO808" i="7"/>
  <c r="AO806" i="7"/>
  <c r="AO805" i="7"/>
  <c r="AO804" i="7"/>
  <c r="AO803" i="7"/>
  <c r="AO802" i="7"/>
  <c r="AO449" i="7"/>
  <c r="AO447" i="7"/>
  <c r="AO446" i="7"/>
  <c r="AO445" i="7"/>
  <c r="AO444" i="7"/>
  <c r="AO443" i="7"/>
  <c r="AO442" i="7"/>
  <c r="AO800" i="7"/>
  <c r="AO441" i="7"/>
  <c r="AO423" i="7"/>
  <c r="AO422" i="7"/>
  <c r="AO421" i="7"/>
  <c r="AO420" i="7"/>
  <c r="AO419" i="7"/>
  <c r="AO418" i="7"/>
  <c r="AO417" i="7"/>
  <c r="AO440" i="7"/>
  <c r="AO777" i="7"/>
  <c r="AO776" i="7"/>
  <c r="AO775" i="7"/>
  <c r="AO774" i="7"/>
  <c r="AO773" i="7"/>
  <c r="AO772" i="7"/>
  <c r="AO771" i="7"/>
  <c r="AO769" i="7"/>
  <c r="AO768" i="7"/>
  <c r="AO416" i="7"/>
  <c r="AO398" i="7"/>
  <c r="AO397" i="7"/>
  <c r="AO396" i="7"/>
  <c r="AO395" i="7"/>
  <c r="AO394" i="7"/>
  <c r="AO393" i="7"/>
  <c r="AO415" i="7"/>
  <c r="AO414" i="7"/>
  <c r="AO745" i="7"/>
  <c r="AO744" i="7"/>
  <c r="AO743" i="7"/>
  <c r="AO742" i="7"/>
  <c r="AO741" i="7"/>
  <c r="AO740" i="7"/>
  <c r="AO738" i="7"/>
  <c r="AO737" i="7"/>
  <c r="AO736" i="7"/>
  <c r="AO392" i="7"/>
  <c r="AO391" i="7"/>
  <c r="AO390" i="7"/>
  <c r="AO389" i="7"/>
  <c r="AO625" i="7"/>
  <c r="AO619" i="7"/>
  <c r="AO505" i="7"/>
  <c r="AO504" i="7"/>
  <c r="AO503" i="7"/>
  <c r="AO502" i="7"/>
  <c r="AO501" i="7"/>
  <c r="AO500" i="7"/>
  <c r="AO448" i="7"/>
  <c r="AO520" i="7"/>
  <c r="AO384" i="7"/>
  <c r="AO369" i="7"/>
  <c r="AO368" i="7"/>
  <c r="AO367" i="7"/>
  <c r="AO366" i="7"/>
  <c r="AO365" i="7"/>
  <c r="AO364" i="7"/>
  <c r="AO35" i="7"/>
  <c r="AN526" i="7"/>
  <c r="AN534" i="7"/>
  <c r="AN532" i="7"/>
  <c r="AN525" i="7"/>
  <c r="AN529" i="7"/>
  <c r="AN533" i="7"/>
  <c r="AN553" i="7"/>
  <c r="AN557" i="7"/>
  <c r="AN577" i="7"/>
  <c r="AN581" i="7"/>
  <c r="AN585" i="7"/>
  <c r="AN554" i="7"/>
  <c r="AN558" i="7"/>
  <c r="AN578" i="7"/>
  <c r="AN582" i="7"/>
  <c r="AN586" i="7"/>
  <c r="AO699" i="7"/>
  <c r="AN37" i="7"/>
  <c r="AN97" i="7"/>
  <c r="AN734" i="7"/>
  <c r="AN719" i="7" s="1"/>
  <c r="AN105" i="7" s="1"/>
  <c r="AN766" i="7"/>
  <c r="AN751" i="7" s="1"/>
  <c r="AN106" i="7" s="1"/>
  <c r="AN798" i="7"/>
  <c r="AN783" i="7" s="1"/>
  <c r="AN107" i="7" s="1"/>
  <c r="AM116" i="7" l="1"/>
  <c r="AM117" i="7" s="1"/>
  <c r="AO680" i="7"/>
  <c r="AO682" i="7" s="1"/>
  <c r="AP678" i="7"/>
  <c r="AO275" i="7"/>
  <c r="AO238" i="7"/>
  <c r="AO78" i="7"/>
  <c r="AO37" i="7"/>
  <c r="AO734" i="7"/>
  <c r="AO719" i="7" s="1"/>
  <c r="AO105" i="7" s="1"/>
  <c r="AO766" i="7"/>
  <c r="AO751" i="7" s="1"/>
  <c r="AO106" i="7" s="1"/>
  <c r="AO97" i="7"/>
  <c r="AO525" i="7"/>
  <c r="AO533" i="7"/>
  <c r="AO531" i="7"/>
  <c r="AO528" i="7"/>
  <c r="AO532" i="7"/>
  <c r="AO552" i="7"/>
  <c r="AO556" i="7"/>
  <c r="AO560" i="7"/>
  <c r="AO580" i="7"/>
  <c r="AO584" i="7"/>
  <c r="AO553" i="7"/>
  <c r="AO557" i="7"/>
  <c r="AO577" i="7"/>
  <c r="AO581" i="7"/>
  <c r="AO585" i="7"/>
  <c r="AP699" i="7"/>
  <c r="AO798" i="7"/>
  <c r="AO783" i="7" s="1"/>
  <c r="AO107" i="7" s="1"/>
  <c r="AP809" i="7"/>
  <c r="AP808" i="7"/>
  <c r="AP806" i="7"/>
  <c r="AP805" i="7"/>
  <c r="AP804" i="7"/>
  <c r="AP803" i="7"/>
  <c r="AP802" i="7"/>
  <c r="AP800" i="7"/>
  <c r="B797" i="7"/>
  <c r="B796" i="7"/>
  <c r="B795" i="7"/>
  <c r="B794" i="7"/>
  <c r="B793" i="7"/>
  <c r="B792" i="7"/>
  <c r="B791" i="7"/>
  <c r="B790" i="7"/>
  <c r="B789" i="7"/>
  <c r="AP440" i="7"/>
  <c r="AP777" i="7"/>
  <c r="B777" i="7" s="1"/>
  <c r="AP776" i="7"/>
  <c r="B776" i="7" s="1"/>
  <c r="AP775" i="7"/>
  <c r="B775" i="7" s="1"/>
  <c r="AP774" i="7"/>
  <c r="B774" i="7" s="1"/>
  <c r="AP773" i="7"/>
  <c r="B773" i="7" s="1"/>
  <c r="AP772" i="7"/>
  <c r="B772" i="7" s="1"/>
  <c r="AP771" i="7"/>
  <c r="B771" i="7" s="1"/>
  <c r="AP769" i="7"/>
  <c r="AP768" i="7"/>
  <c r="B765" i="7"/>
  <c r="B764" i="7"/>
  <c r="B763" i="7"/>
  <c r="B762" i="7"/>
  <c r="B761" i="7"/>
  <c r="B760" i="7"/>
  <c r="B759" i="7"/>
  <c r="B758" i="7"/>
  <c r="B757" i="7"/>
  <c r="AP414" i="7"/>
  <c r="AP745" i="7"/>
  <c r="B745" i="7" s="1"/>
  <c r="AP744" i="7"/>
  <c r="B744" i="7" s="1"/>
  <c r="AP743" i="7"/>
  <c r="B743" i="7" s="1"/>
  <c r="AP742" i="7"/>
  <c r="B742" i="7" s="1"/>
  <c r="AP741" i="7"/>
  <c r="B741" i="7" s="1"/>
  <c r="AP740" i="7"/>
  <c r="B740" i="7" s="1"/>
  <c r="AP738" i="7"/>
  <c r="AP737" i="7"/>
  <c r="AP736" i="7"/>
  <c r="B733" i="7"/>
  <c r="B732" i="7"/>
  <c r="B731" i="7"/>
  <c r="B730" i="7"/>
  <c r="B729" i="7"/>
  <c r="B728" i="7"/>
  <c r="B727" i="7"/>
  <c r="B726" i="7"/>
  <c r="B725" i="7"/>
  <c r="AP389" i="7"/>
  <c r="AP625" i="7"/>
  <c r="AP619" i="7"/>
  <c r="AP520" i="7"/>
  <c r="AP423" i="7"/>
  <c r="AP505" i="7"/>
  <c r="AP504" i="7"/>
  <c r="AP503" i="7"/>
  <c r="AP502" i="7"/>
  <c r="AP501" i="7"/>
  <c r="AP500" i="7"/>
  <c r="AP384" i="7"/>
  <c r="AP369" i="7"/>
  <c r="AP368" i="7"/>
  <c r="AP367" i="7"/>
  <c r="AP366" i="7"/>
  <c r="AP365" i="7"/>
  <c r="AP364" i="7"/>
  <c r="AP35" i="7"/>
  <c r="AO385" i="7"/>
  <c r="AO529" i="7"/>
  <c r="AO527" i="7"/>
  <c r="AO526" i="7"/>
  <c r="AO530" i="7"/>
  <c r="AO534" i="7"/>
  <c r="AO554" i="7"/>
  <c r="AO558" i="7"/>
  <c r="AO578" i="7"/>
  <c r="AO582" i="7"/>
  <c r="AO586" i="7"/>
  <c r="AO551" i="7"/>
  <c r="AO555" i="7"/>
  <c r="AO559" i="7"/>
  <c r="AO579" i="7"/>
  <c r="AO583" i="7"/>
  <c r="AO521" i="7"/>
  <c r="AN108" i="7"/>
  <c r="AO541" i="7" l="1"/>
  <c r="AO598" i="7"/>
  <c r="AN540" i="7"/>
  <c r="AO591" i="7"/>
  <c r="AO595" i="7"/>
  <c r="AO570" i="7"/>
  <c r="AO567" i="7"/>
  <c r="AO571" i="7"/>
  <c r="AO594" i="7"/>
  <c r="AO401" i="7"/>
  <c r="AN546" i="7"/>
  <c r="AO428" i="7"/>
  <c r="AN592" i="7"/>
  <c r="AN539" i="7"/>
  <c r="AO456" i="7"/>
  <c r="AN544" i="7"/>
  <c r="AN567" i="7"/>
  <c r="AN571" i="7"/>
  <c r="AN594" i="7"/>
  <c r="AP435" i="7"/>
  <c r="AN541" i="7"/>
  <c r="AN564" i="7"/>
  <c r="AN572" i="7"/>
  <c r="AO454" i="7"/>
  <c r="AO458" i="7"/>
  <c r="AO590" i="7"/>
  <c r="AO538" i="7"/>
  <c r="AO546" i="7"/>
  <c r="AO539" i="7"/>
  <c r="AO566" i="7"/>
  <c r="AO592" i="7"/>
  <c r="AN565" i="7"/>
  <c r="AO542" i="7"/>
  <c r="AO427" i="7"/>
  <c r="E405" i="7"/>
  <c r="D405" i="7"/>
  <c r="H405" i="7"/>
  <c r="G405" i="7"/>
  <c r="F405" i="7"/>
  <c r="C405" i="7"/>
  <c r="I405" i="7"/>
  <c r="J405" i="7"/>
  <c r="C542" i="7"/>
  <c r="E542" i="7"/>
  <c r="D542" i="7"/>
  <c r="G542" i="7"/>
  <c r="H542" i="7"/>
  <c r="F542" i="7"/>
  <c r="I542" i="7"/>
  <c r="K405" i="7"/>
  <c r="J542" i="7"/>
  <c r="K542" i="7"/>
  <c r="L405" i="7"/>
  <c r="L542" i="7"/>
  <c r="M405" i="7"/>
  <c r="M542" i="7"/>
  <c r="N405" i="7"/>
  <c r="O405" i="7"/>
  <c r="N542" i="7"/>
  <c r="P405" i="7"/>
  <c r="O542" i="7"/>
  <c r="Q405" i="7"/>
  <c r="P542" i="7"/>
  <c r="R405" i="7"/>
  <c r="Q542" i="7"/>
  <c r="S405" i="7"/>
  <c r="R542" i="7"/>
  <c r="T405" i="7"/>
  <c r="S542" i="7"/>
  <c r="T542" i="7"/>
  <c r="U405" i="7"/>
  <c r="U542" i="7"/>
  <c r="V405" i="7"/>
  <c r="V542" i="7"/>
  <c r="W405" i="7"/>
  <c r="X405" i="7"/>
  <c r="W542" i="7"/>
  <c r="Y405" i="7"/>
  <c r="X542" i="7"/>
  <c r="Y542" i="7"/>
  <c r="Z405" i="7"/>
  <c r="Z542" i="7"/>
  <c r="AA405" i="7"/>
  <c r="AB405" i="7"/>
  <c r="AA542" i="7"/>
  <c r="AC405" i="7"/>
  <c r="AB542" i="7"/>
  <c r="AC542" i="7"/>
  <c r="AD405" i="7"/>
  <c r="AD542" i="7"/>
  <c r="AE405" i="7"/>
  <c r="AF405" i="7"/>
  <c r="AE542" i="7"/>
  <c r="AF542" i="7"/>
  <c r="AG405" i="7"/>
  <c r="AG542" i="7"/>
  <c r="AH405" i="7"/>
  <c r="AH542" i="7"/>
  <c r="AI405" i="7"/>
  <c r="AI542" i="7"/>
  <c r="AJ405" i="7"/>
  <c r="AJ542" i="7"/>
  <c r="AK405" i="7"/>
  <c r="AK542" i="7"/>
  <c r="AL405" i="7"/>
  <c r="AL542" i="7"/>
  <c r="AM405" i="7"/>
  <c r="AN405" i="7"/>
  <c r="AM542" i="7"/>
  <c r="C428" i="7"/>
  <c r="F428" i="7"/>
  <c r="D428" i="7"/>
  <c r="C565" i="7"/>
  <c r="E428" i="7"/>
  <c r="D565" i="7"/>
  <c r="G428" i="7"/>
  <c r="E565" i="7"/>
  <c r="F565" i="7"/>
  <c r="G565" i="7"/>
  <c r="H428" i="7"/>
  <c r="I428" i="7"/>
  <c r="H565" i="7"/>
  <c r="I565" i="7"/>
  <c r="J428" i="7"/>
  <c r="J565" i="7"/>
  <c r="K428" i="7"/>
  <c r="L428" i="7"/>
  <c r="K565" i="7"/>
  <c r="M428" i="7"/>
  <c r="L565" i="7"/>
  <c r="M565" i="7"/>
  <c r="N428" i="7"/>
  <c r="N565" i="7"/>
  <c r="O428" i="7"/>
  <c r="P428" i="7"/>
  <c r="O565" i="7"/>
  <c r="P565" i="7"/>
  <c r="Q428" i="7"/>
  <c r="R428" i="7"/>
  <c r="Q565" i="7"/>
  <c r="R565" i="7"/>
  <c r="S428" i="7"/>
  <c r="T428" i="7"/>
  <c r="S565" i="7"/>
  <c r="U428" i="7"/>
  <c r="T565" i="7"/>
  <c r="V428" i="7"/>
  <c r="U565" i="7"/>
  <c r="V565" i="7"/>
  <c r="W428" i="7"/>
  <c r="W565" i="7"/>
  <c r="X428" i="7"/>
  <c r="Y428" i="7"/>
  <c r="X565" i="7"/>
  <c r="Y565" i="7"/>
  <c r="Z428" i="7"/>
  <c r="Z565" i="7"/>
  <c r="AA428" i="7"/>
  <c r="AA565" i="7"/>
  <c r="AB428" i="7"/>
  <c r="AB565" i="7"/>
  <c r="AC428" i="7"/>
  <c r="AC565" i="7"/>
  <c r="AD428" i="7"/>
  <c r="AD565" i="7"/>
  <c r="AE428" i="7"/>
  <c r="AF428" i="7"/>
  <c r="AE565" i="7"/>
  <c r="AG428" i="7"/>
  <c r="AF565" i="7"/>
  <c r="AG565" i="7"/>
  <c r="AH428" i="7"/>
  <c r="AI428" i="7"/>
  <c r="AH565" i="7"/>
  <c r="AI565" i="7"/>
  <c r="AJ428" i="7"/>
  <c r="AK428" i="7"/>
  <c r="AJ565" i="7"/>
  <c r="AK565" i="7"/>
  <c r="AL428" i="7"/>
  <c r="AL565" i="7"/>
  <c r="AM428" i="7"/>
  <c r="AN428" i="7"/>
  <c r="AM565" i="7"/>
  <c r="H459" i="7"/>
  <c r="D459" i="7"/>
  <c r="E459" i="7"/>
  <c r="G459" i="7"/>
  <c r="F459" i="7"/>
  <c r="C459" i="7"/>
  <c r="I459" i="7"/>
  <c r="J459" i="7"/>
  <c r="K459" i="7"/>
  <c r="J596" i="7"/>
  <c r="L459" i="7"/>
  <c r="I596" i="7"/>
  <c r="H596" i="7"/>
  <c r="C596" i="7"/>
  <c r="E596" i="7"/>
  <c r="G596" i="7"/>
  <c r="K596" i="7"/>
  <c r="F596" i="7"/>
  <c r="D596" i="7"/>
  <c r="L596" i="7"/>
  <c r="M459" i="7"/>
  <c r="M596" i="7"/>
  <c r="N459" i="7"/>
  <c r="N596" i="7"/>
  <c r="O459" i="7"/>
  <c r="P459" i="7"/>
  <c r="O596" i="7"/>
  <c r="P596" i="7"/>
  <c r="Q459" i="7"/>
  <c r="R459" i="7"/>
  <c r="Q596" i="7"/>
  <c r="R596" i="7"/>
  <c r="S459" i="7"/>
  <c r="T459" i="7"/>
  <c r="S596" i="7"/>
  <c r="U459" i="7"/>
  <c r="T596" i="7"/>
  <c r="V459" i="7"/>
  <c r="U596" i="7"/>
  <c r="V596" i="7"/>
  <c r="W459" i="7"/>
  <c r="W596" i="7"/>
  <c r="X459" i="7"/>
  <c r="X596" i="7"/>
  <c r="Y459" i="7"/>
  <c r="Y596" i="7"/>
  <c r="Z459" i="7"/>
  <c r="Z596" i="7"/>
  <c r="AA459" i="7"/>
  <c r="AB459" i="7"/>
  <c r="AA596" i="7"/>
  <c r="AC459" i="7"/>
  <c r="AB596" i="7"/>
  <c r="AC596" i="7"/>
  <c r="AD459" i="7"/>
  <c r="AE459" i="7"/>
  <c r="AD596" i="7"/>
  <c r="AF459" i="7"/>
  <c r="AE596" i="7"/>
  <c r="AG459" i="7"/>
  <c r="AF596" i="7"/>
  <c r="AH459" i="7"/>
  <c r="AG596" i="7"/>
  <c r="AI459" i="7"/>
  <c r="AH596" i="7"/>
  <c r="AI596" i="7"/>
  <c r="AJ459" i="7"/>
  <c r="AK459" i="7"/>
  <c r="AJ596" i="7"/>
  <c r="AL459" i="7"/>
  <c r="AK596" i="7"/>
  <c r="AL596" i="7"/>
  <c r="AM459" i="7"/>
  <c r="AN459" i="7"/>
  <c r="AM596" i="7"/>
  <c r="AO569" i="7"/>
  <c r="AO540" i="7"/>
  <c r="AN591" i="7"/>
  <c r="AN595" i="7"/>
  <c r="AO409" i="7"/>
  <c r="AO402" i="7"/>
  <c r="G406" i="7"/>
  <c r="F406" i="7"/>
  <c r="H406" i="7"/>
  <c r="D406" i="7"/>
  <c r="C406" i="7"/>
  <c r="I406" i="7"/>
  <c r="E406" i="7"/>
  <c r="J406" i="7"/>
  <c r="C543" i="7"/>
  <c r="K406" i="7"/>
  <c r="J543" i="7"/>
  <c r="I543" i="7"/>
  <c r="D543" i="7"/>
  <c r="F543" i="7"/>
  <c r="E543" i="7"/>
  <c r="G543" i="7"/>
  <c r="H543" i="7"/>
  <c r="L406" i="7"/>
  <c r="K543" i="7"/>
  <c r="M406" i="7"/>
  <c r="L543" i="7"/>
  <c r="N406" i="7"/>
  <c r="M543" i="7"/>
  <c r="O406" i="7"/>
  <c r="N543" i="7"/>
  <c r="P406" i="7"/>
  <c r="O543" i="7"/>
  <c r="P543" i="7"/>
  <c r="Q406" i="7"/>
  <c r="R406" i="7"/>
  <c r="Q543" i="7"/>
  <c r="S406" i="7"/>
  <c r="R543" i="7"/>
  <c r="T406" i="7"/>
  <c r="S543" i="7"/>
  <c r="T543" i="7"/>
  <c r="U406" i="7"/>
  <c r="V406" i="7"/>
  <c r="U543" i="7"/>
  <c r="V543" i="7"/>
  <c r="W406" i="7"/>
  <c r="X406" i="7"/>
  <c r="W543" i="7"/>
  <c r="Y406" i="7"/>
  <c r="X543" i="7"/>
  <c r="Z406" i="7"/>
  <c r="Y543" i="7"/>
  <c r="AA406" i="7"/>
  <c r="Z543" i="7"/>
  <c r="AB406" i="7"/>
  <c r="AA543" i="7"/>
  <c r="AC406" i="7"/>
  <c r="AB543" i="7"/>
  <c r="AD406" i="7"/>
  <c r="AC543" i="7"/>
  <c r="AE406" i="7"/>
  <c r="AD543" i="7"/>
  <c r="AF406" i="7"/>
  <c r="AE543" i="7"/>
  <c r="AG406" i="7"/>
  <c r="AF543" i="7"/>
  <c r="AH406" i="7"/>
  <c r="AG543" i="7"/>
  <c r="AI406" i="7"/>
  <c r="AH543" i="7"/>
  <c r="AI543" i="7"/>
  <c r="AJ406" i="7"/>
  <c r="AJ543" i="7"/>
  <c r="AK406" i="7"/>
  <c r="AK543" i="7"/>
  <c r="AL406" i="7"/>
  <c r="AM406" i="7"/>
  <c r="AL543" i="7"/>
  <c r="AM543" i="7"/>
  <c r="AN406" i="7"/>
  <c r="D429" i="7"/>
  <c r="F429" i="7"/>
  <c r="G429" i="7"/>
  <c r="E429" i="7"/>
  <c r="C429" i="7"/>
  <c r="G566" i="7"/>
  <c r="C566" i="7"/>
  <c r="H429" i="7"/>
  <c r="E566" i="7"/>
  <c r="F566" i="7"/>
  <c r="D566" i="7"/>
  <c r="I429" i="7"/>
  <c r="H566" i="7"/>
  <c r="I566" i="7"/>
  <c r="J429" i="7"/>
  <c r="J566" i="7"/>
  <c r="K429" i="7"/>
  <c r="L429" i="7"/>
  <c r="K566" i="7"/>
  <c r="L566" i="7"/>
  <c r="M429" i="7"/>
  <c r="M566" i="7"/>
  <c r="N429" i="7"/>
  <c r="N566" i="7"/>
  <c r="O429" i="7"/>
  <c r="P429" i="7"/>
  <c r="O566" i="7"/>
  <c r="Q429" i="7"/>
  <c r="P566" i="7"/>
  <c r="R429" i="7"/>
  <c r="Q566" i="7"/>
  <c r="R566" i="7"/>
  <c r="S429" i="7"/>
  <c r="T429" i="7"/>
  <c r="S566" i="7"/>
  <c r="U429" i="7"/>
  <c r="T566" i="7"/>
  <c r="V429" i="7"/>
  <c r="U566" i="7"/>
  <c r="V566" i="7"/>
  <c r="W429" i="7"/>
  <c r="X429" i="7"/>
  <c r="W566" i="7"/>
  <c r="Y429" i="7"/>
  <c r="X566" i="7"/>
  <c r="Z429" i="7"/>
  <c r="Y566" i="7"/>
  <c r="Z566" i="7"/>
  <c r="AA429" i="7"/>
  <c r="AA566" i="7"/>
  <c r="AB429" i="7"/>
  <c r="AC429" i="7"/>
  <c r="AB566" i="7"/>
  <c r="AD429" i="7"/>
  <c r="AC566" i="7"/>
  <c r="AE429" i="7"/>
  <c r="AD566" i="7"/>
  <c r="AF429" i="7"/>
  <c r="AE566" i="7"/>
  <c r="AF566" i="7"/>
  <c r="AG429" i="7"/>
  <c r="AG566" i="7"/>
  <c r="AH429" i="7"/>
  <c r="AH566" i="7"/>
  <c r="AI429" i="7"/>
  <c r="AJ429" i="7"/>
  <c r="AI566" i="7"/>
  <c r="AK429" i="7"/>
  <c r="AJ566" i="7"/>
  <c r="AK566" i="7"/>
  <c r="AL429" i="7"/>
  <c r="AL566" i="7"/>
  <c r="AM429" i="7"/>
  <c r="AM566" i="7"/>
  <c r="AN429" i="7"/>
  <c r="E460" i="7"/>
  <c r="D460" i="7"/>
  <c r="F460" i="7"/>
  <c r="L460" i="7"/>
  <c r="C460" i="7"/>
  <c r="K460" i="7"/>
  <c r="J460" i="7"/>
  <c r="I460" i="7"/>
  <c r="H460" i="7"/>
  <c r="G460" i="7"/>
  <c r="L597" i="7"/>
  <c r="M460" i="7"/>
  <c r="G597" i="7"/>
  <c r="C597" i="7"/>
  <c r="H597" i="7"/>
  <c r="F597" i="7"/>
  <c r="E597" i="7"/>
  <c r="I597" i="7"/>
  <c r="D597" i="7"/>
  <c r="J597" i="7"/>
  <c r="K597" i="7"/>
  <c r="M597" i="7"/>
  <c r="N460" i="7"/>
  <c r="O460" i="7"/>
  <c r="N597" i="7"/>
  <c r="O597" i="7"/>
  <c r="P460" i="7"/>
  <c r="Q460" i="7"/>
  <c r="P597" i="7"/>
  <c r="Q597" i="7"/>
  <c r="R460" i="7"/>
  <c r="R597" i="7"/>
  <c r="S460" i="7"/>
  <c r="S597" i="7"/>
  <c r="T460" i="7"/>
  <c r="U460" i="7"/>
  <c r="T597" i="7"/>
  <c r="U597" i="7"/>
  <c r="V460" i="7"/>
  <c r="W460" i="7"/>
  <c r="V597" i="7"/>
  <c r="W597" i="7"/>
  <c r="X460" i="7"/>
  <c r="X597" i="7"/>
  <c r="Y460" i="7"/>
  <c r="Y597" i="7"/>
  <c r="Z460" i="7"/>
  <c r="AA460" i="7"/>
  <c r="Z597" i="7"/>
  <c r="AA597" i="7"/>
  <c r="AB460" i="7"/>
  <c r="AC460" i="7"/>
  <c r="AB597" i="7"/>
  <c r="AD460" i="7"/>
  <c r="AC597" i="7"/>
  <c r="AE460" i="7"/>
  <c r="AD597" i="7"/>
  <c r="AE597" i="7"/>
  <c r="AF460" i="7"/>
  <c r="AF597" i="7"/>
  <c r="AG460" i="7"/>
  <c r="AG597" i="7"/>
  <c r="AH460" i="7"/>
  <c r="AH597" i="7"/>
  <c r="AI460" i="7"/>
  <c r="AJ460" i="7"/>
  <c r="AI597" i="7"/>
  <c r="AK460" i="7"/>
  <c r="AJ597" i="7"/>
  <c r="AK597" i="7"/>
  <c r="AL460" i="7"/>
  <c r="AM460" i="7"/>
  <c r="AL597" i="7"/>
  <c r="AM597" i="7"/>
  <c r="AN460" i="7"/>
  <c r="AO565" i="7"/>
  <c r="AO543" i="7"/>
  <c r="AO404" i="7"/>
  <c r="AO459" i="7"/>
  <c r="AN597" i="7"/>
  <c r="AN566" i="7"/>
  <c r="H407" i="7"/>
  <c r="G407" i="7"/>
  <c r="K407" i="7"/>
  <c r="F407" i="7"/>
  <c r="I407" i="7"/>
  <c r="J407" i="7"/>
  <c r="C407" i="7"/>
  <c r="D407" i="7"/>
  <c r="E407" i="7"/>
  <c r="G544" i="7"/>
  <c r="H544" i="7"/>
  <c r="D544" i="7"/>
  <c r="C544" i="7"/>
  <c r="I544" i="7"/>
  <c r="F544" i="7"/>
  <c r="L407" i="7"/>
  <c r="K544" i="7"/>
  <c r="J544" i="7"/>
  <c r="E544" i="7"/>
  <c r="L544" i="7"/>
  <c r="M407" i="7"/>
  <c r="M544" i="7"/>
  <c r="N407" i="7"/>
  <c r="N544" i="7"/>
  <c r="O407" i="7"/>
  <c r="O544" i="7"/>
  <c r="P407" i="7"/>
  <c r="P544" i="7"/>
  <c r="Q407" i="7"/>
  <c r="Q544" i="7"/>
  <c r="R407" i="7"/>
  <c r="R544" i="7"/>
  <c r="S407" i="7"/>
  <c r="S544" i="7"/>
  <c r="T407" i="7"/>
  <c r="U407" i="7"/>
  <c r="T544" i="7"/>
  <c r="V407" i="7"/>
  <c r="U544" i="7"/>
  <c r="V544" i="7"/>
  <c r="W407" i="7"/>
  <c r="X407" i="7"/>
  <c r="W544" i="7"/>
  <c r="X544" i="7"/>
  <c r="Y407" i="7"/>
  <c r="Y544" i="7"/>
  <c r="Z407" i="7"/>
  <c r="Z544" i="7"/>
  <c r="AA407" i="7"/>
  <c r="AB407" i="7"/>
  <c r="AA544" i="7"/>
  <c r="AB544" i="7"/>
  <c r="AC407" i="7"/>
  <c r="AC544" i="7"/>
  <c r="AD407" i="7"/>
  <c r="AE407" i="7"/>
  <c r="AD544" i="7"/>
  <c r="AF407" i="7"/>
  <c r="AE544" i="7"/>
  <c r="AG407" i="7"/>
  <c r="AF544" i="7"/>
  <c r="AH407" i="7"/>
  <c r="AG544" i="7"/>
  <c r="AI407" i="7"/>
  <c r="AH544" i="7"/>
  <c r="AJ407" i="7"/>
  <c r="AI544" i="7"/>
  <c r="AJ544" i="7"/>
  <c r="AK407" i="7"/>
  <c r="AK544" i="7"/>
  <c r="AL407" i="7"/>
  <c r="AM407" i="7"/>
  <c r="AL544" i="7"/>
  <c r="AM544" i="7"/>
  <c r="AN407" i="7"/>
  <c r="E430" i="7"/>
  <c r="C430" i="7"/>
  <c r="D430" i="7"/>
  <c r="G430" i="7"/>
  <c r="H430" i="7"/>
  <c r="F430" i="7"/>
  <c r="D567" i="7"/>
  <c r="C567" i="7"/>
  <c r="F567" i="7"/>
  <c r="G567" i="7"/>
  <c r="H567" i="7"/>
  <c r="E567" i="7"/>
  <c r="I430" i="7"/>
  <c r="J430" i="7"/>
  <c r="I567" i="7"/>
  <c r="K430" i="7"/>
  <c r="J567" i="7"/>
  <c r="K567" i="7"/>
  <c r="L430" i="7"/>
  <c r="L567" i="7"/>
  <c r="M430" i="7"/>
  <c r="N430" i="7"/>
  <c r="M567" i="7"/>
  <c r="N567" i="7"/>
  <c r="O430" i="7"/>
  <c r="P430" i="7"/>
  <c r="O567" i="7"/>
  <c r="P567" i="7"/>
  <c r="Q430" i="7"/>
  <c r="R430" i="7"/>
  <c r="Q567" i="7"/>
  <c r="S430" i="7"/>
  <c r="R567" i="7"/>
  <c r="T430" i="7"/>
  <c r="S567" i="7"/>
  <c r="T567" i="7"/>
  <c r="U430" i="7"/>
  <c r="U567" i="7"/>
  <c r="V430" i="7"/>
  <c r="W430" i="7"/>
  <c r="V567" i="7"/>
  <c r="X430" i="7"/>
  <c r="W567" i="7"/>
  <c r="X567" i="7"/>
  <c r="Y430" i="7"/>
  <c r="Y567" i="7"/>
  <c r="Z430" i="7"/>
  <c r="AA430" i="7"/>
  <c r="Z567" i="7"/>
  <c r="AA567" i="7"/>
  <c r="AB430" i="7"/>
  <c r="AB567" i="7"/>
  <c r="AC430" i="7"/>
  <c r="AC567" i="7"/>
  <c r="AD430" i="7"/>
  <c r="AE430" i="7"/>
  <c r="AD567" i="7"/>
  <c r="AE567" i="7"/>
  <c r="AF430" i="7"/>
  <c r="AG430" i="7"/>
  <c r="AF567" i="7"/>
  <c r="AH430" i="7"/>
  <c r="AG567" i="7"/>
  <c r="AI430" i="7"/>
  <c r="AH567" i="7"/>
  <c r="AI567" i="7"/>
  <c r="AJ430" i="7"/>
  <c r="AK430" i="7"/>
  <c r="AJ567" i="7"/>
  <c r="AL430" i="7"/>
  <c r="AK567" i="7"/>
  <c r="AM430" i="7"/>
  <c r="AL567" i="7"/>
  <c r="AM567" i="7"/>
  <c r="AN430" i="7"/>
  <c r="C453" i="7"/>
  <c r="C590" i="7"/>
  <c r="D453" i="7"/>
  <c r="F453" i="7"/>
  <c r="D590" i="7"/>
  <c r="E453" i="7"/>
  <c r="G453" i="7"/>
  <c r="E590" i="7"/>
  <c r="F590" i="7"/>
  <c r="G590" i="7"/>
  <c r="H453" i="7"/>
  <c r="I453" i="7"/>
  <c r="H590" i="7"/>
  <c r="J453" i="7"/>
  <c r="I590" i="7"/>
  <c r="J590" i="7"/>
  <c r="K453" i="7"/>
  <c r="L453" i="7"/>
  <c r="K590" i="7"/>
  <c r="L590" i="7"/>
  <c r="M453" i="7"/>
  <c r="M590" i="7"/>
  <c r="N453" i="7"/>
  <c r="N590" i="7"/>
  <c r="O453" i="7"/>
  <c r="P453" i="7"/>
  <c r="O590" i="7"/>
  <c r="Q453" i="7"/>
  <c r="P590" i="7"/>
  <c r="Q590" i="7"/>
  <c r="R453" i="7"/>
  <c r="R590" i="7"/>
  <c r="S453" i="7"/>
  <c r="S590" i="7"/>
  <c r="T453" i="7"/>
  <c r="U453" i="7"/>
  <c r="T590" i="7"/>
  <c r="U590" i="7"/>
  <c r="V453" i="7"/>
  <c r="V590" i="7"/>
  <c r="W453" i="7"/>
  <c r="X453" i="7"/>
  <c r="W590" i="7"/>
  <c r="Y453" i="7"/>
  <c r="X590" i="7"/>
  <c r="Y590" i="7"/>
  <c r="Z453" i="7"/>
  <c r="AA453" i="7"/>
  <c r="Z590" i="7"/>
  <c r="AB453" i="7"/>
  <c r="AA590" i="7"/>
  <c r="AC453" i="7"/>
  <c r="AB590" i="7"/>
  <c r="AC590" i="7"/>
  <c r="AD453" i="7"/>
  <c r="AD590" i="7"/>
  <c r="AE453" i="7"/>
  <c r="AE590" i="7"/>
  <c r="AF453" i="7"/>
  <c r="AG453" i="7"/>
  <c r="AF590" i="7"/>
  <c r="AH453" i="7"/>
  <c r="AG590" i="7"/>
  <c r="AI453" i="7"/>
  <c r="AH590" i="7"/>
  <c r="AJ453" i="7"/>
  <c r="AI590" i="7"/>
  <c r="AK453" i="7"/>
  <c r="AJ590" i="7"/>
  <c r="AL453" i="7"/>
  <c r="AK590" i="7"/>
  <c r="AL590" i="7"/>
  <c r="AM453" i="7"/>
  <c r="AN453" i="7"/>
  <c r="AM590" i="7"/>
  <c r="C461" i="7"/>
  <c r="L461" i="7"/>
  <c r="D461" i="7"/>
  <c r="I461" i="7"/>
  <c r="E461" i="7"/>
  <c r="K461" i="7"/>
  <c r="G461" i="7"/>
  <c r="F461" i="7"/>
  <c r="J461" i="7"/>
  <c r="H461" i="7"/>
  <c r="M461" i="7"/>
  <c r="F598" i="7"/>
  <c r="G598" i="7"/>
  <c r="K598" i="7"/>
  <c r="H598" i="7"/>
  <c r="D598" i="7"/>
  <c r="E598" i="7"/>
  <c r="L598" i="7"/>
  <c r="C598" i="7"/>
  <c r="J598" i="7"/>
  <c r="M598" i="7"/>
  <c r="N461" i="7"/>
  <c r="I598" i="7"/>
  <c r="N598" i="7"/>
  <c r="O461" i="7"/>
  <c r="O598" i="7"/>
  <c r="P461" i="7"/>
  <c r="P598" i="7"/>
  <c r="Q461" i="7"/>
  <c r="R461" i="7"/>
  <c r="Q598" i="7"/>
  <c r="S461" i="7"/>
  <c r="R598" i="7"/>
  <c r="T461" i="7"/>
  <c r="S598" i="7"/>
  <c r="T598" i="7"/>
  <c r="U461" i="7"/>
  <c r="V461" i="7"/>
  <c r="U598" i="7"/>
  <c r="W461" i="7"/>
  <c r="V598" i="7"/>
  <c r="W598" i="7"/>
  <c r="X461" i="7"/>
  <c r="X598" i="7"/>
  <c r="Y461" i="7"/>
  <c r="Y598" i="7"/>
  <c r="Z461" i="7"/>
  <c r="AA461" i="7"/>
  <c r="Z598" i="7"/>
  <c r="AB461" i="7"/>
  <c r="AA598" i="7"/>
  <c r="AB598" i="7"/>
  <c r="AC461" i="7"/>
  <c r="AC598" i="7"/>
  <c r="AD461" i="7"/>
  <c r="AD598" i="7"/>
  <c r="AE461" i="7"/>
  <c r="AF461" i="7"/>
  <c r="AE598" i="7"/>
  <c r="AF598" i="7"/>
  <c r="AG461" i="7"/>
  <c r="AH461" i="7"/>
  <c r="AG598" i="7"/>
  <c r="AH598" i="7"/>
  <c r="AI461" i="7"/>
  <c r="AJ461" i="7"/>
  <c r="AI598" i="7"/>
  <c r="AK461" i="7"/>
  <c r="AJ598" i="7"/>
  <c r="AL461" i="7"/>
  <c r="AK598" i="7"/>
  <c r="AL598" i="7"/>
  <c r="AM461" i="7"/>
  <c r="AN461" i="7"/>
  <c r="AM598" i="7"/>
  <c r="AO596" i="7"/>
  <c r="AO545" i="7"/>
  <c r="AO460" i="7"/>
  <c r="AO435" i="7"/>
  <c r="AO434" i="7"/>
  <c r="AN543" i="7"/>
  <c r="AO429" i="7"/>
  <c r="E431" i="7"/>
  <c r="I431" i="7"/>
  <c r="F431" i="7"/>
  <c r="H431" i="7"/>
  <c r="C431" i="7"/>
  <c r="G431" i="7"/>
  <c r="D431" i="7"/>
  <c r="C568" i="7"/>
  <c r="E568" i="7"/>
  <c r="J431" i="7"/>
  <c r="F568" i="7"/>
  <c r="H568" i="7"/>
  <c r="I568" i="7"/>
  <c r="D568" i="7"/>
  <c r="G568" i="7"/>
  <c r="J568" i="7"/>
  <c r="K431" i="7"/>
  <c r="K568" i="7"/>
  <c r="L431" i="7"/>
  <c r="L568" i="7"/>
  <c r="M431" i="7"/>
  <c r="N431" i="7"/>
  <c r="M568" i="7"/>
  <c r="O431" i="7"/>
  <c r="N568" i="7"/>
  <c r="P431" i="7"/>
  <c r="O568" i="7"/>
  <c r="P568" i="7"/>
  <c r="Q431" i="7"/>
  <c r="Q568" i="7"/>
  <c r="R431" i="7"/>
  <c r="S431" i="7"/>
  <c r="R568" i="7"/>
  <c r="T431" i="7"/>
  <c r="S568" i="7"/>
  <c r="U431" i="7"/>
  <c r="T568" i="7"/>
  <c r="V431" i="7"/>
  <c r="U568" i="7"/>
  <c r="V568" i="7"/>
  <c r="W431" i="7"/>
  <c r="X431" i="7"/>
  <c r="W568" i="7"/>
  <c r="X568" i="7"/>
  <c r="Y431" i="7"/>
  <c r="Y568" i="7"/>
  <c r="Z431" i="7"/>
  <c r="AA431" i="7"/>
  <c r="Z568" i="7"/>
  <c r="AB431" i="7"/>
  <c r="AA568" i="7"/>
  <c r="AC431" i="7"/>
  <c r="AB568" i="7"/>
  <c r="AC568" i="7"/>
  <c r="AD431" i="7"/>
  <c r="AE431" i="7"/>
  <c r="AD568" i="7"/>
  <c r="AE568" i="7"/>
  <c r="AF431" i="7"/>
  <c r="AG431" i="7"/>
  <c r="AF568" i="7"/>
  <c r="AG568" i="7"/>
  <c r="AH431" i="7"/>
  <c r="AH568" i="7"/>
  <c r="AI431" i="7"/>
  <c r="AJ431" i="7"/>
  <c r="AI568" i="7"/>
  <c r="AK431" i="7"/>
  <c r="AJ568" i="7"/>
  <c r="AL431" i="7"/>
  <c r="AK568" i="7"/>
  <c r="AM431" i="7"/>
  <c r="AL568" i="7"/>
  <c r="AM568" i="7"/>
  <c r="AN431" i="7"/>
  <c r="C401" i="7"/>
  <c r="D401" i="7"/>
  <c r="F401" i="7"/>
  <c r="E401" i="7"/>
  <c r="C538" i="7"/>
  <c r="D538" i="7"/>
  <c r="E538" i="7"/>
  <c r="F538" i="7"/>
  <c r="G401" i="7"/>
  <c r="G538" i="7"/>
  <c r="H401" i="7"/>
  <c r="I401" i="7"/>
  <c r="H538" i="7"/>
  <c r="I538" i="7"/>
  <c r="J401" i="7"/>
  <c r="K401" i="7"/>
  <c r="J538" i="7"/>
  <c r="K538" i="7"/>
  <c r="L401" i="7"/>
  <c r="L538" i="7"/>
  <c r="M401" i="7"/>
  <c r="N401" i="7"/>
  <c r="M538" i="7"/>
  <c r="O401" i="7"/>
  <c r="N538" i="7"/>
  <c r="O538" i="7"/>
  <c r="P401" i="7"/>
  <c r="Q401" i="7"/>
  <c r="P538" i="7"/>
  <c r="R401" i="7"/>
  <c r="Q538" i="7"/>
  <c r="S401" i="7"/>
  <c r="R538" i="7"/>
  <c r="T401" i="7"/>
  <c r="S538" i="7"/>
  <c r="T538" i="7"/>
  <c r="U401" i="7"/>
  <c r="U538" i="7"/>
  <c r="V401" i="7"/>
  <c r="W401" i="7"/>
  <c r="V538" i="7"/>
  <c r="X401" i="7"/>
  <c r="W538" i="7"/>
  <c r="X538" i="7"/>
  <c r="Y401" i="7"/>
  <c r="Y538" i="7"/>
  <c r="Z401" i="7"/>
  <c r="Z538" i="7"/>
  <c r="AA401" i="7"/>
  <c r="AB401" i="7"/>
  <c r="AA538" i="7"/>
  <c r="AB538" i="7"/>
  <c r="AC401" i="7"/>
  <c r="AD401" i="7"/>
  <c r="AC538" i="7"/>
  <c r="AD538" i="7"/>
  <c r="AE401" i="7"/>
  <c r="AE538" i="7"/>
  <c r="AF401" i="7"/>
  <c r="AF538" i="7"/>
  <c r="AG401" i="7"/>
  <c r="AH401" i="7"/>
  <c r="AG538" i="7"/>
  <c r="AI401" i="7"/>
  <c r="AH538" i="7"/>
  <c r="AI538" i="7"/>
  <c r="AJ401" i="7"/>
  <c r="AJ538" i="7"/>
  <c r="AK401" i="7"/>
  <c r="AL401" i="7"/>
  <c r="AK538" i="7"/>
  <c r="AM401" i="7"/>
  <c r="AL538" i="7"/>
  <c r="AM538" i="7"/>
  <c r="AN401" i="7"/>
  <c r="G409" i="7"/>
  <c r="C409" i="7"/>
  <c r="J409" i="7"/>
  <c r="H409" i="7"/>
  <c r="E409" i="7"/>
  <c r="L409" i="7"/>
  <c r="I409" i="7"/>
  <c r="F409" i="7"/>
  <c r="K409" i="7"/>
  <c r="M409" i="7"/>
  <c r="D409" i="7"/>
  <c r="K546" i="7"/>
  <c r="H546" i="7"/>
  <c r="M546" i="7"/>
  <c r="J546" i="7"/>
  <c r="N409" i="7"/>
  <c r="F546" i="7"/>
  <c r="D546" i="7"/>
  <c r="L546" i="7"/>
  <c r="E546" i="7"/>
  <c r="I546" i="7"/>
  <c r="G546" i="7"/>
  <c r="C546" i="7"/>
  <c r="O409" i="7"/>
  <c r="N546" i="7"/>
  <c r="O546" i="7"/>
  <c r="P409" i="7"/>
  <c r="P546" i="7"/>
  <c r="Q409" i="7"/>
  <c r="R409" i="7"/>
  <c r="Q546" i="7"/>
  <c r="R546" i="7"/>
  <c r="S409" i="7"/>
  <c r="T409" i="7"/>
  <c r="S546" i="7"/>
  <c r="U409" i="7"/>
  <c r="T546" i="7"/>
  <c r="U546" i="7"/>
  <c r="V409" i="7"/>
  <c r="V546" i="7"/>
  <c r="W409" i="7"/>
  <c r="X409" i="7"/>
  <c r="W546" i="7"/>
  <c r="Y409" i="7"/>
  <c r="X546" i="7"/>
  <c r="Z409" i="7"/>
  <c r="Y546" i="7"/>
  <c r="AA409" i="7"/>
  <c r="Z546" i="7"/>
  <c r="AB409" i="7"/>
  <c r="AA546" i="7"/>
  <c r="AC409" i="7"/>
  <c r="AB546" i="7"/>
  <c r="AD409" i="7"/>
  <c r="AC546" i="7"/>
  <c r="AE409" i="7"/>
  <c r="AD546" i="7"/>
  <c r="AF409" i="7"/>
  <c r="AE546" i="7"/>
  <c r="AF546" i="7"/>
  <c r="AG409" i="7"/>
  <c r="AG546" i="7"/>
  <c r="AH409" i="7"/>
  <c r="AH546" i="7"/>
  <c r="AI409" i="7"/>
  <c r="AJ409" i="7"/>
  <c r="AI546" i="7"/>
  <c r="AJ546" i="7"/>
  <c r="AK409" i="7"/>
  <c r="AL409" i="7"/>
  <c r="AK546" i="7"/>
  <c r="AM409" i="7"/>
  <c r="AL546" i="7"/>
  <c r="AM546" i="7"/>
  <c r="AN409" i="7"/>
  <c r="I432" i="7"/>
  <c r="E432" i="7"/>
  <c r="D432" i="7"/>
  <c r="F432" i="7"/>
  <c r="H432" i="7"/>
  <c r="J432" i="7"/>
  <c r="C432" i="7"/>
  <c r="G432" i="7"/>
  <c r="J569" i="7"/>
  <c r="K432" i="7"/>
  <c r="E569" i="7"/>
  <c r="G569" i="7"/>
  <c r="F569" i="7"/>
  <c r="I569" i="7"/>
  <c r="D569" i="7"/>
  <c r="C569" i="7"/>
  <c r="H569" i="7"/>
  <c r="L432" i="7"/>
  <c r="K569" i="7"/>
  <c r="L569" i="7"/>
  <c r="M432" i="7"/>
  <c r="N432" i="7"/>
  <c r="M569" i="7"/>
  <c r="O432" i="7"/>
  <c r="N569" i="7"/>
  <c r="P432" i="7"/>
  <c r="O569" i="7"/>
  <c r="P569" i="7"/>
  <c r="Q432" i="7"/>
  <c r="Q569" i="7"/>
  <c r="R432" i="7"/>
  <c r="S432" i="7"/>
  <c r="R569" i="7"/>
  <c r="S569" i="7"/>
  <c r="T432" i="7"/>
  <c r="T569" i="7"/>
  <c r="U432" i="7"/>
  <c r="U569" i="7"/>
  <c r="V432" i="7"/>
  <c r="W432" i="7"/>
  <c r="V569" i="7"/>
  <c r="W569" i="7"/>
  <c r="X432" i="7"/>
  <c r="X569" i="7"/>
  <c r="Y432" i="7"/>
  <c r="Y569" i="7"/>
  <c r="Z432" i="7"/>
  <c r="Z569" i="7"/>
  <c r="AA432" i="7"/>
  <c r="AA569" i="7"/>
  <c r="AB432" i="7"/>
  <c r="AB569" i="7"/>
  <c r="AC432" i="7"/>
  <c r="AC569" i="7"/>
  <c r="AD432" i="7"/>
  <c r="AE432" i="7"/>
  <c r="AD569" i="7"/>
  <c r="AF432" i="7"/>
  <c r="AE569" i="7"/>
  <c r="AG432" i="7"/>
  <c r="AF569" i="7"/>
  <c r="AG569" i="7"/>
  <c r="AH432" i="7"/>
  <c r="AI432" i="7"/>
  <c r="AH569" i="7"/>
  <c r="AJ432" i="7"/>
  <c r="AI569" i="7"/>
  <c r="AK432" i="7"/>
  <c r="AJ569" i="7"/>
  <c r="AK569" i="7"/>
  <c r="AL432" i="7"/>
  <c r="AM432" i="7"/>
  <c r="AL569" i="7"/>
  <c r="AM569" i="7"/>
  <c r="AN432" i="7"/>
  <c r="F455" i="7"/>
  <c r="G455" i="7"/>
  <c r="E455" i="7"/>
  <c r="C455" i="7"/>
  <c r="D455" i="7"/>
  <c r="F592" i="7"/>
  <c r="C592" i="7"/>
  <c r="D592" i="7"/>
  <c r="H455" i="7"/>
  <c r="E592" i="7"/>
  <c r="G592" i="7"/>
  <c r="I455" i="7"/>
  <c r="H592" i="7"/>
  <c r="I592" i="7"/>
  <c r="J455" i="7"/>
  <c r="J592" i="7"/>
  <c r="K455" i="7"/>
  <c r="K592" i="7"/>
  <c r="L455" i="7"/>
  <c r="M455" i="7"/>
  <c r="L592" i="7"/>
  <c r="N455" i="7"/>
  <c r="M592" i="7"/>
  <c r="O455" i="7"/>
  <c r="N592" i="7"/>
  <c r="P455" i="7"/>
  <c r="O592" i="7"/>
  <c r="P592" i="7"/>
  <c r="Q455" i="7"/>
  <c r="Q592" i="7"/>
  <c r="R455" i="7"/>
  <c r="S455" i="7"/>
  <c r="R592" i="7"/>
  <c r="S592" i="7"/>
  <c r="T455" i="7"/>
  <c r="U455" i="7"/>
  <c r="T592" i="7"/>
  <c r="V455" i="7"/>
  <c r="U592" i="7"/>
  <c r="V592" i="7"/>
  <c r="W455" i="7"/>
  <c r="W592" i="7"/>
  <c r="X455" i="7"/>
  <c r="X592" i="7"/>
  <c r="Y455" i="7"/>
  <c r="Y592" i="7"/>
  <c r="Z455" i="7"/>
  <c r="AA455" i="7"/>
  <c r="Z592" i="7"/>
  <c r="AB455" i="7"/>
  <c r="AA592" i="7"/>
  <c r="AC455" i="7"/>
  <c r="AB592" i="7"/>
  <c r="AD455" i="7"/>
  <c r="AC592" i="7"/>
  <c r="AE455" i="7"/>
  <c r="AD592" i="7"/>
  <c r="AF455" i="7"/>
  <c r="AE592" i="7"/>
  <c r="AG455" i="7"/>
  <c r="AF592" i="7"/>
  <c r="AG592" i="7"/>
  <c r="AH455" i="7"/>
  <c r="AI455" i="7"/>
  <c r="AH592" i="7"/>
  <c r="AI592" i="7"/>
  <c r="AJ455" i="7"/>
  <c r="AK455" i="7"/>
  <c r="AJ592" i="7"/>
  <c r="AK592" i="7"/>
  <c r="AL455" i="7"/>
  <c r="AM455" i="7"/>
  <c r="AL592" i="7"/>
  <c r="AN455" i="7"/>
  <c r="AM592" i="7"/>
  <c r="AO572" i="7"/>
  <c r="AN569" i="7"/>
  <c r="AN568" i="7"/>
  <c r="AO405" i="7"/>
  <c r="C408" i="7"/>
  <c r="F408" i="7"/>
  <c r="D408" i="7"/>
  <c r="L408" i="7"/>
  <c r="E408" i="7"/>
  <c r="I408" i="7"/>
  <c r="H408" i="7"/>
  <c r="J408" i="7"/>
  <c r="G408" i="7"/>
  <c r="K408" i="7"/>
  <c r="L545" i="7"/>
  <c r="D545" i="7"/>
  <c r="C545" i="7"/>
  <c r="E545" i="7"/>
  <c r="F545" i="7"/>
  <c r="H545" i="7"/>
  <c r="I545" i="7"/>
  <c r="M408" i="7"/>
  <c r="K545" i="7"/>
  <c r="J545" i="7"/>
  <c r="G545" i="7"/>
  <c r="M545" i="7"/>
  <c r="N408" i="7"/>
  <c r="O408" i="7"/>
  <c r="N545" i="7"/>
  <c r="P408" i="7"/>
  <c r="O545" i="7"/>
  <c r="Q408" i="7"/>
  <c r="P545" i="7"/>
  <c r="R408" i="7"/>
  <c r="Q545" i="7"/>
  <c r="R545" i="7"/>
  <c r="S408" i="7"/>
  <c r="S545" i="7"/>
  <c r="T408" i="7"/>
  <c r="T545" i="7"/>
  <c r="U408" i="7"/>
  <c r="U545" i="7"/>
  <c r="V408" i="7"/>
  <c r="V545" i="7"/>
  <c r="W408" i="7"/>
  <c r="W545" i="7"/>
  <c r="X408" i="7"/>
  <c r="Y408" i="7"/>
  <c r="X545" i="7"/>
  <c r="Y545" i="7"/>
  <c r="Z408" i="7"/>
  <c r="AA408" i="7"/>
  <c r="Z545" i="7"/>
  <c r="AB408" i="7"/>
  <c r="AA545" i="7"/>
  <c r="AC408" i="7"/>
  <c r="AB545" i="7"/>
  <c r="AC545" i="7"/>
  <c r="AD408" i="7"/>
  <c r="AD545" i="7"/>
  <c r="AE408" i="7"/>
  <c r="AF408" i="7"/>
  <c r="AE545" i="7"/>
  <c r="AF545" i="7"/>
  <c r="AG408" i="7"/>
  <c r="AG545" i="7"/>
  <c r="AH408" i="7"/>
  <c r="AI408" i="7"/>
  <c r="AH545" i="7"/>
  <c r="AJ408" i="7"/>
  <c r="AI545" i="7"/>
  <c r="AK408" i="7"/>
  <c r="AJ545" i="7"/>
  <c r="AK545" i="7"/>
  <c r="AL408" i="7"/>
  <c r="AM408" i="7"/>
  <c r="AL545" i="7"/>
  <c r="AM545" i="7"/>
  <c r="AN408" i="7"/>
  <c r="C402" i="7"/>
  <c r="D402" i="7"/>
  <c r="C539" i="7"/>
  <c r="E402" i="7"/>
  <c r="F402" i="7"/>
  <c r="G402" i="7"/>
  <c r="D539" i="7"/>
  <c r="G539" i="7"/>
  <c r="H402" i="7"/>
  <c r="F539" i="7"/>
  <c r="E539" i="7"/>
  <c r="H539" i="7"/>
  <c r="I402" i="7"/>
  <c r="J402" i="7"/>
  <c r="I539" i="7"/>
  <c r="J539" i="7"/>
  <c r="K402" i="7"/>
  <c r="K539" i="7"/>
  <c r="L402" i="7"/>
  <c r="L539" i="7"/>
  <c r="M402" i="7"/>
  <c r="N402" i="7"/>
  <c r="M539" i="7"/>
  <c r="N539" i="7"/>
  <c r="O402" i="7"/>
  <c r="P402" i="7"/>
  <c r="O539" i="7"/>
  <c r="Q402" i="7"/>
  <c r="P539" i="7"/>
  <c r="R402" i="7"/>
  <c r="Q539" i="7"/>
  <c r="R539" i="7"/>
  <c r="S402" i="7"/>
  <c r="T402" i="7"/>
  <c r="S539" i="7"/>
  <c r="U402" i="7"/>
  <c r="T539" i="7"/>
  <c r="V402" i="7"/>
  <c r="U539" i="7"/>
  <c r="W402" i="7"/>
  <c r="V539" i="7"/>
  <c r="W539" i="7"/>
  <c r="X402" i="7"/>
  <c r="Y402" i="7"/>
  <c r="X539" i="7"/>
  <c r="Z402" i="7"/>
  <c r="Y539" i="7"/>
  <c r="Z539" i="7"/>
  <c r="AA402" i="7"/>
  <c r="AA539" i="7"/>
  <c r="AB402" i="7"/>
  <c r="AC402" i="7"/>
  <c r="AB539" i="7"/>
  <c r="AD402" i="7"/>
  <c r="AC539" i="7"/>
  <c r="AE402" i="7"/>
  <c r="AD539" i="7"/>
  <c r="AE539" i="7"/>
  <c r="AF402" i="7"/>
  <c r="AG402" i="7"/>
  <c r="AF539" i="7"/>
  <c r="AH402" i="7"/>
  <c r="AG539" i="7"/>
  <c r="AH539" i="7"/>
  <c r="AI402" i="7"/>
  <c r="AI539" i="7"/>
  <c r="AJ402" i="7"/>
  <c r="AK402" i="7"/>
  <c r="AJ539" i="7"/>
  <c r="AK539" i="7"/>
  <c r="AL402" i="7"/>
  <c r="AM402" i="7"/>
  <c r="AL539" i="7"/>
  <c r="AN402" i="7"/>
  <c r="AM539" i="7"/>
  <c r="I433" i="7"/>
  <c r="H433" i="7"/>
  <c r="E433" i="7"/>
  <c r="C433" i="7"/>
  <c r="K433" i="7"/>
  <c r="D433" i="7"/>
  <c r="G433" i="7"/>
  <c r="J433" i="7"/>
  <c r="F433" i="7"/>
  <c r="C570" i="7"/>
  <c r="L433" i="7"/>
  <c r="J570" i="7"/>
  <c r="E570" i="7"/>
  <c r="H570" i="7"/>
  <c r="G570" i="7"/>
  <c r="F570" i="7"/>
  <c r="I570" i="7"/>
  <c r="K570" i="7"/>
  <c r="D570" i="7"/>
  <c r="L570" i="7"/>
  <c r="M433" i="7"/>
  <c r="N433" i="7"/>
  <c r="M570" i="7"/>
  <c r="N570" i="7"/>
  <c r="O433" i="7"/>
  <c r="O570" i="7"/>
  <c r="P433" i="7"/>
  <c r="P570" i="7"/>
  <c r="Q433" i="7"/>
  <c r="R433" i="7"/>
  <c r="Q570" i="7"/>
  <c r="R570" i="7"/>
  <c r="S433" i="7"/>
  <c r="T433" i="7"/>
  <c r="S570" i="7"/>
  <c r="U433" i="7"/>
  <c r="T570" i="7"/>
  <c r="U570" i="7"/>
  <c r="V433" i="7"/>
  <c r="V570" i="7"/>
  <c r="W433" i="7"/>
  <c r="X433" i="7"/>
  <c r="W570" i="7"/>
  <c r="Y433" i="7"/>
  <c r="X570" i="7"/>
  <c r="Z433" i="7"/>
  <c r="Y570" i="7"/>
  <c r="AA433" i="7"/>
  <c r="Z570" i="7"/>
  <c r="AA570" i="7"/>
  <c r="AB433" i="7"/>
  <c r="AC433" i="7"/>
  <c r="AB570" i="7"/>
  <c r="AD433" i="7"/>
  <c r="AC570" i="7"/>
  <c r="AE433" i="7"/>
  <c r="AD570" i="7"/>
  <c r="AE570" i="7"/>
  <c r="AF433" i="7"/>
  <c r="AF570" i="7"/>
  <c r="AG433" i="7"/>
  <c r="AH433" i="7"/>
  <c r="AG570" i="7"/>
  <c r="AH570" i="7"/>
  <c r="AI433" i="7"/>
  <c r="AJ433" i="7"/>
  <c r="AI570" i="7"/>
  <c r="AK433" i="7"/>
  <c r="AJ570" i="7"/>
  <c r="AL433" i="7"/>
  <c r="AK570" i="7"/>
  <c r="AL570" i="7"/>
  <c r="AM433" i="7"/>
  <c r="AM570" i="7"/>
  <c r="AN433" i="7"/>
  <c r="C456" i="7"/>
  <c r="E456" i="7"/>
  <c r="F456" i="7"/>
  <c r="H456" i="7"/>
  <c r="D456" i="7"/>
  <c r="G456" i="7"/>
  <c r="F593" i="7"/>
  <c r="G593" i="7"/>
  <c r="D593" i="7"/>
  <c r="E593" i="7"/>
  <c r="C593" i="7"/>
  <c r="I456" i="7"/>
  <c r="H593" i="7"/>
  <c r="I593" i="7"/>
  <c r="J456" i="7"/>
  <c r="K456" i="7"/>
  <c r="J593" i="7"/>
  <c r="K593" i="7"/>
  <c r="L456" i="7"/>
  <c r="L593" i="7"/>
  <c r="M456" i="7"/>
  <c r="N456" i="7"/>
  <c r="M593" i="7"/>
  <c r="O456" i="7"/>
  <c r="N593" i="7"/>
  <c r="O593" i="7"/>
  <c r="P456" i="7"/>
  <c r="Q456" i="7"/>
  <c r="P593" i="7"/>
  <c r="R456" i="7"/>
  <c r="Q593" i="7"/>
  <c r="R593" i="7"/>
  <c r="S456" i="7"/>
  <c r="T456" i="7"/>
  <c r="S593" i="7"/>
  <c r="U456" i="7"/>
  <c r="T593" i="7"/>
  <c r="V456" i="7"/>
  <c r="U593" i="7"/>
  <c r="V593" i="7"/>
  <c r="W456" i="7"/>
  <c r="X456" i="7"/>
  <c r="W593" i="7"/>
  <c r="Y456" i="7"/>
  <c r="X593" i="7"/>
  <c r="Y593" i="7"/>
  <c r="Z456" i="7"/>
  <c r="AA456" i="7"/>
  <c r="Z593" i="7"/>
  <c r="AA593" i="7"/>
  <c r="AB456" i="7"/>
  <c r="AB593" i="7"/>
  <c r="AC456" i="7"/>
  <c r="AC593" i="7"/>
  <c r="AD456" i="7"/>
  <c r="AE456" i="7"/>
  <c r="AD593" i="7"/>
  <c r="AE593" i="7"/>
  <c r="AF456" i="7"/>
  <c r="AG456" i="7"/>
  <c r="AF593" i="7"/>
  <c r="AG593" i="7"/>
  <c r="AH456" i="7"/>
  <c r="AH593" i="7"/>
  <c r="AI456" i="7"/>
  <c r="AJ456" i="7"/>
  <c r="AI593" i="7"/>
  <c r="AK456" i="7"/>
  <c r="AJ593" i="7"/>
  <c r="AL456" i="7"/>
  <c r="AK593" i="7"/>
  <c r="AM456" i="7"/>
  <c r="AL593" i="7"/>
  <c r="AN456" i="7"/>
  <c r="AM593" i="7"/>
  <c r="AO597" i="7"/>
  <c r="AO568" i="7"/>
  <c r="AN596" i="7"/>
  <c r="AN538" i="7"/>
  <c r="AN598" i="7"/>
  <c r="AO432" i="7"/>
  <c r="AO455" i="7"/>
  <c r="E403" i="7"/>
  <c r="C403" i="7"/>
  <c r="D403" i="7"/>
  <c r="F403" i="7"/>
  <c r="G403" i="7"/>
  <c r="G540" i="7"/>
  <c r="E540" i="7"/>
  <c r="F540" i="7"/>
  <c r="C540" i="7"/>
  <c r="H403" i="7"/>
  <c r="D540" i="7"/>
  <c r="I403" i="7"/>
  <c r="H540" i="7"/>
  <c r="J403" i="7"/>
  <c r="I540" i="7"/>
  <c r="K403" i="7"/>
  <c r="J540" i="7"/>
  <c r="L403" i="7"/>
  <c r="K540" i="7"/>
  <c r="L540" i="7"/>
  <c r="M403" i="7"/>
  <c r="N403" i="7"/>
  <c r="M540" i="7"/>
  <c r="O403" i="7"/>
  <c r="N540" i="7"/>
  <c r="P403" i="7"/>
  <c r="O540" i="7"/>
  <c r="P540" i="7"/>
  <c r="Q403" i="7"/>
  <c r="Q540" i="7"/>
  <c r="R403" i="7"/>
  <c r="S403" i="7"/>
  <c r="R540" i="7"/>
  <c r="T403" i="7"/>
  <c r="S540" i="7"/>
  <c r="U403" i="7"/>
  <c r="T540" i="7"/>
  <c r="V403" i="7"/>
  <c r="U540" i="7"/>
  <c r="V540" i="7"/>
  <c r="W403" i="7"/>
  <c r="W540" i="7"/>
  <c r="X403" i="7"/>
  <c r="X540" i="7"/>
  <c r="Y403" i="7"/>
  <c r="Y540" i="7"/>
  <c r="Z403" i="7"/>
  <c r="AA403" i="7"/>
  <c r="Z540" i="7"/>
  <c r="AA540" i="7"/>
  <c r="AB403" i="7"/>
  <c r="AB540" i="7"/>
  <c r="AC403" i="7"/>
  <c r="AC540" i="7"/>
  <c r="AD403" i="7"/>
  <c r="AE403" i="7"/>
  <c r="AD540" i="7"/>
  <c r="AF403" i="7"/>
  <c r="AE540" i="7"/>
  <c r="AF540" i="7"/>
  <c r="AG403" i="7"/>
  <c r="AG540" i="7"/>
  <c r="AH403" i="7"/>
  <c r="AH540" i="7"/>
  <c r="AI403" i="7"/>
  <c r="AJ403" i="7"/>
  <c r="AI540" i="7"/>
  <c r="AJ540" i="7"/>
  <c r="AK403" i="7"/>
  <c r="AK540" i="7"/>
  <c r="AL403" i="7"/>
  <c r="AL540" i="7"/>
  <c r="AM403" i="7"/>
  <c r="AM540" i="7"/>
  <c r="AN403" i="7"/>
  <c r="K434" i="7"/>
  <c r="L434" i="7"/>
  <c r="E434" i="7"/>
  <c r="F434" i="7"/>
  <c r="J434" i="7"/>
  <c r="C434" i="7"/>
  <c r="D434" i="7"/>
  <c r="G434" i="7"/>
  <c r="I434" i="7"/>
  <c r="H434" i="7"/>
  <c r="K571" i="7"/>
  <c r="I571" i="7"/>
  <c r="H571" i="7"/>
  <c r="E571" i="7"/>
  <c r="G571" i="7"/>
  <c r="L571" i="7"/>
  <c r="J571" i="7"/>
  <c r="D571" i="7"/>
  <c r="C571" i="7"/>
  <c r="M434" i="7"/>
  <c r="F571" i="7"/>
  <c r="M571" i="7"/>
  <c r="N434" i="7"/>
  <c r="O434" i="7"/>
  <c r="N571" i="7"/>
  <c r="P434" i="7"/>
  <c r="O571" i="7"/>
  <c r="P571" i="7"/>
  <c r="Q434" i="7"/>
  <c r="R434" i="7"/>
  <c r="Q571" i="7"/>
  <c r="R571" i="7"/>
  <c r="S434" i="7"/>
  <c r="T434" i="7"/>
  <c r="S571" i="7"/>
  <c r="T571" i="7"/>
  <c r="U434" i="7"/>
  <c r="U571" i="7"/>
  <c r="V434" i="7"/>
  <c r="V571" i="7"/>
  <c r="W434" i="7"/>
  <c r="W571" i="7"/>
  <c r="X434" i="7"/>
  <c r="X571" i="7"/>
  <c r="Y434" i="7"/>
  <c r="Y571" i="7"/>
  <c r="Z434" i="7"/>
  <c r="Z571" i="7"/>
  <c r="AA434" i="7"/>
  <c r="AA571" i="7"/>
  <c r="AB434" i="7"/>
  <c r="AB571" i="7"/>
  <c r="AC434" i="7"/>
  <c r="AD434" i="7"/>
  <c r="AC571" i="7"/>
  <c r="AE434" i="7"/>
  <c r="AD571" i="7"/>
  <c r="AF434" i="7"/>
  <c r="AE571" i="7"/>
  <c r="AG434" i="7"/>
  <c r="AF571" i="7"/>
  <c r="AH434" i="7"/>
  <c r="AG571" i="7"/>
  <c r="AI434" i="7"/>
  <c r="AH571" i="7"/>
  <c r="AI571" i="7"/>
  <c r="AJ434" i="7"/>
  <c r="AJ571" i="7"/>
  <c r="AK434" i="7"/>
  <c r="AK571" i="7"/>
  <c r="AL434" i="7"/>
  <c r="AM434" i="7"/>
  <c r="AL571" i="7"/>
  <c r="AM571" i="7"/>
  <c r="AN434" i="7"/>
  <c r="E457" i="7"/>
  <c r="F457" i="7"/>
  <c r="D457" i="7"/>
  <c r="G457" i="7"/>
  <c r="H457" i="7"/>
  <c r="I457" i="7"/>
  <c r="C457" i="7"/>
  <c r="F594" i="7"/>
  <c r="C594" i="7"/>
  <c r="E594" i="7"/>
  <c r="J457" i="7"/>
  <c r="I594" i="7"/>
  <c r="H594" i="7"/>
  <c r="G594" i="7"/>
  <c r="D594" i="7"/>
  <c r="J594" i="7"/>
  <c r="K457" i="7"/>
  <c r="K594" i="7"/>
  <c r="L457" i="7"/>
  <c r="M457" i="7"/>
  <c r="L594" i="7"/>
  <c r="M594" i="7"/>
  <c r="N457" i="7"/>
  <c r="O457" i="7"/>
  <c r="N594" i="7"/>
  <c r="P457" i="7"/>
  <c r="O594" i="7"/>
  <c r="P594" i="7"/>
  <c r="Q457" i="7"/>
  <c r="R457" i="7"/>
  <c r="Q594" i="7"/>
  <c r="R594" i="7"/>
  <c r="S457" i="7"/>
  <c r="S594" i="7"/>
  <c r="T457" i="7"/>
  <c r="T594" i="7"/>
  <c r="U457" i="7"/>
  <c r="V457" i="7"/>
  <c r="U594" i="7"/>
  <c r="V594" i="7"/>
  <c r="W457" i="7"/>
  <c r="X457" i="7"/>
  <c r="W594" i="7"/>
  <c r="Y457" i="7"/>
  <c r="X594" i="7"/>
  <c r="Z457" i="7"/>
  <c r="Y594" i="7"/>
  <c r="Z594" i="7"/>
  <c r="AA457" i="7"/>
  <c r="AB457" i="7"/>
  <c r="AA594" i="7"/>
  <c r="AC457" i="7"/>
  <c r="AB594" i="7"/>
  <c r="AC594" i="7"/>
  <c r="AD457" i="7"/>
  <c r="AE457" i="7"/>
  <c r="AD594" i="7"/>
  <c r="AE594" i="7"/>
  <c r="AF457" i="7"/>
  <c r="AG457" i="7"/>
  <c r="AF594" i="7"/>
  <c r="AG594" i="7"/>
  <c r="AH457" i="7"/>
  <c r="AI457" i="7"/>
  <c r="AH594" i="7"/>
  <c r="AJ457" i="7"/>
  <c r="AI594" i="7"/>
  <c r="AJ594" i="7"/>
  <c r="AK457" i="7"/>
  <c r="AL457" i="7"/>
  <c r="AK594" i="7"/>
  <c r="AL594" i="7"/>
  <c r="AM457" i="7"/>
  <c r="AM594" i="7"/>
  <c r="AN457" i="7"/>
  <c r="AO593" i="7"/>
  <c r="AO564" i="7"/>
  <c r="AO461" i="7"/>
  <c r="AN593" i="7"/>
  <c r="AO457" i="7"/>
  <c r="AO408" i="7"/>
  <c r="AO431" i="7"/>
  <c r="AO430" i="7"/>
  <c r="AN545" i="7"/>
  <c r="C454" i="7"/>
  <c r="F454" i="7"/>
  <c r="C591" i="7"/>
  <c r="E454" i="7"/>
  <c r="D454" i="7"/>
  <c r="D591" i="7"/>
  <c r="E591" i="7"/>
  <c r="F591" i="7"/>
  <c r="G454" i="7"/>
  <c r="G591" i="7"/>
  <c r="H454" i="7"/>
  <c r="I454" i="7"/>
  <c r="H591" i="7"/>
  <c r="I591" i="7"/>
  <c r="J454" i="7"/>
  <c r="J591" i="7"/>
  <c r="K454" i="7"/>
  <c r="L454" i="7"/>
  <c r="K591" i="7"/>
  <c r="M454" i="7"/>
  <c r="L591" i="7"/>
  <c r="M591" i="7"/>
  <c r="N454" i="7"/>
  <c r="N591" i="7"/>
  <c r="O454" i="7"/>
  <c r="P454" i="7"/>
  <c r="O591" i="7"/>
  <c r="Q454" i="7"/>
  <c r="P591" i="7"/>
  <c r="R454" i="7"/>
  <c r="Q591" i="7"/>
  <c r="S454" i="7"/>
  <c r="R591" i="7"/>
  <c r="S591" i="7"/>
  <c r="T454" i="7"/>
  <c r="T591" i="7"/>
  <c r="U454" i="7"/>
  <c r="U591" i="7"/>
  <c r="V454" i="7"/>
  <c r="V591" i="7"/>
  <c r="W454" i="7"/>
  <c r="X454" i="7"/>
  <c r="W591" i="7"/>
  <c r="X591" i="7"/>
  <c r="Y454" i="7"/>
  <c r="Y591" i="7"/>
  <c r="Z454" i="7"/>
  <c r="AA454" i="7"/>
  <c r="Z591" i="7"/>
  <c r="AA591" i="7"/>
  <c r="AB454" i="7"/>
  <c r="AC454" i="7"/>
  <c r="AB591" i="7"/>
  <c r="AD454" i="7"/>
  <c r="AC591" i="7"/>
  <c r="AE454" i="7"/>
  <c r="AD591" i="7"/>
  <c r="AE591" i="7"/>
  <c r="AF454" i="7"/>
  <c r="AG454" i="7"/>
  <c r="AF591" i="7"/>
  <c r="AH454" i="7"/>
  <c r="AG591" i="7"/>
  <c r="AI454" i="7"/>
  <c r="AH591" i="7"/>
  <c r="AJ454" i="7"/>
  <c r="AI591" i="7"/>
  <c r="AK454" i="7"/>
  <c r="AJ591" i="7"/>
  <c r="AL454" i="7"/>
  <c r="AK591" i="7"/>
  <c r="AM454" i="7"/>
  <c r="AL591" i="7"/>
  <c r="AN454" i="7"/>
  <c r="AM591" i="7"/>
  <c r="C404" i="7"/>
  <c r="F404" i="7"/>
  <c r="E404" i="7"/>
  <c r="G404" i="7"/>
  <c r="H404" i="7"/>
  <c r="D404" i="7"/>
  <c r="I404" i="7"/>
  <c r="F541" i="7"/>
  <c r="D541" i="7"/>
  <c r="C541" i="7"/>
  <c r="G541" i="7"/>
  <c r="H541" i="7"/>
  <c r="E541" i="7"/>
  <c r="I541" i="7"/>
  <c r="J404" i="7"/>
  <c r="J541" i="7"/>
  <c r="K404" i="7"/>
  <c r="L404" i="7"/>
  <c r="K541" i="7"/>
  <c r="L541" i="7"/>
  <c r="M404" i="7"/>
  <c r="M541" i="7"/>
  <c r="N404" i="7"/>
  <c r="N541" i="7"/>
  <c r="O404" i="7"/>
  <c r="O541" i="7"/>
  <c r="P404" i="7"/>
  <c r="P541" i="7"/>
  <c r="Q404" i="7"/>
  <c r="R404" i="7"/>
  <c r="Q541" i="7"/>
  <c r="R541" i="7"/>
  <c r="S404" i="7"/>
  <c r="T404" i="7"/>
  <c r="S541" i="7"/>
  <c r="T541" i="7"/>
  <c r="U404" i="7"/>
  <c r="U541" i="7"/>
  <c r="V404" i="7"/>
  <c r="V541" i="7"/>
  <c r="W404" i="7"/>
  <c r="W541" i="7"/>
  <c r="X404" i="7"/>
  <c r="Y404" i="7"/>
  <c r="X541" i="7"/>
  <c r="Y541" i="7"/>
  <c r="Z404" i="7"/>
  <c r="AA404" i="7"/>
  <c r="Z541" i="7"/>
  <c r="AA541" i="7"/>
  <c r="AB404" i="7"/>
  <c r="AC404" i="7"/>
  <c r="AB541" i="7"/>
  <c r="AD404" i="7"/>
  <c r="AC541" i="7"/>
  <c r="AE404" i="7"/>
  <c r="AD541" i="7"/>
  <c r="AF404" i="7"/>
  <c r="AE541" i="7"/>
  <c r="AF541" i="7"/>
  <c r="AG404" i="7"/>
  <c r="AG541" i="7"/>
  <c r="AH404" i="7"/>
  <c r="AI404" i="7"/>
  <c r="AH541" i="7"/>
  <c r="AJ404" i="7"/>
  <c r="AI541" i="7"/>
  <c r="AJ541" i="7"/>
  <c r="AK404" i="7"/>
  <c r="AK541" i="7"/>
  <c r="AL404" i="7"/>
  <c r="AL541" i="7"/>
  <c r="AM404" i="7"/>
  <c r="AM541" i="7"/>
  <c r="AN404" i="7"/>
  <c r="C427" i="7"/>
  <c r="C564" i="7"/>
  <c r="F427" i="7"/>
  <c r="E427" i="7"/>
  <c r="D427" i="7"/>
  <c r="F564" i="7"/>
  <c r="G427" i="7"/>
  <c r="D564" i="7"/>
  <c r="E564" i="7"/>
  <c r="H427" i="7"/>
  <c r="G564" i="7"/>
  <c r="H564" i="7"/>
  <c r="I427" i="7"/>
  <c r="I564" i="7"/>
  <c r="J427" i="7"/>
  <c r="J564" i="7"/>
  <c r="K427" i="7"/>
  <c r="L427" i="7"/>
  <c r="K564" i="7"/>
  <c r="L564" i="7"/>
  <c r="M427" i="7"/>
  <c r="N427" i="7"/>
  <c r="M564" i="7"/>
  <c r="O427" i="7"/>
  <c r="N564" i="7"/>
  <c r="P427" i="7"/>
  <c r="O564" i="7"/>
  <c r="Q427" i="7"/>
  <c r="P564" i="7"/>
  <c r="Q564" i="7"/>
  <c r="R427" i="7"/>
  <c r="R564" i="7"/>
  <c r="S427" i="7"/>
  <c r="S564" i="7"/>
  <c r="T427" i="7"/>
  <c r="T564" i="7"/>
  <c r="U427" i="7"/>
  <c r="U564" i="7"/>
  <c r="V427" i="7"/>
  <c r="V564" i="7"/>
  <c r="W427" i="7"/>
  <c r="X427" i="7"/>
  <c r="W564" i="7"/>
  <c r="Y427" i="7"/>
  <c r="X564" i="7"/>
  <c r="Y564" i="7"/>
  <c r="Z427" i="7"/>
  <c r="Z564" i="7"/>
  <c r="AA427" i="7"/>
  <c r="AA564" i="7"/>
  <c r="AB427" i="7"/>
  <c r="AB564" i="7"/>
  <c r="AC427" i="7"/>
  <c r="AC564" i="7"/>
  <c r="AD427" i="7"/>
  <c r="AD564" i="7"/>
  <c r="AE427" i="7"/>
  <c r="AF427" i="7"/>
  <c r="AE564" i="7"/>
  <c r="AG427" i="7"/>
  <c r="AF564" i="7"/>
  <c r="AH427" i="7"/>
  <c r="AG564" i="7"/>
  <c r="AI427" i="7"/>
  <c r="AH564" i="7"/>
  <c r="AJ427" i="7"/>
  <c r="AI564" i="7"/>
  <c r="AK427" i="7"/>
  <c r="AJ564" i="7"/>
  <c r="AK564" i="7"/>
  <c r="AL427" i="7"/>
  <c r="AM427" i="7"/>
  <c r="AL564" i="7"/>
  <c r="AM564" i="7"/>
  <c r="AN427" i="7"/>
  <c r="C435" i="7"/>
  <c r="M435" i="7"/>
  <c r="G435" i="7"/>
  <c r="D435" i="7"/>
  <c r="F435" i="7"/>
  <c r="L435" i="7"/>
  <c r="I435" i="7"/>
  <c r="J435" i="7"/>
  <c r="H435" i="7"/>
  <c r="E435" i="7"/>
  <c r="K435" i="7"/>
  <c r="J572" i="7"/>
  <c r="M572" i="7"/>
  <c r="C572" i="7"/>
  <c r="K572" i="7"/>
  <c r="I572" i="7"/>
  <c r="L572" i="7"/>
  <c r="N435" i="7"/>
  <c r="E572" i="7"/>
  <c r="F572" i="7"/>
  <c r="D572" i="7"/>
  <c r="H572" i="7"/>
  <c r="G572" i="7"/>
  <c r="O435" i="7"/>
  <c r="N572" i="7"/>
  <c r="O572" i="7"/>
  <c r="P435" i="7"/>
  <c r="P572" i="7"/>
  <c r="Q435" i="7"/>
  <c r="Q572" i="7"/>
  <c r="R435" i="7"/>
  <c r="S435" i="7"/>
  <c r="R572" i="7"/>
  <c r="T435" i="7"/>
  <c r="S572" i="7"/>
  <c r="T572" i="7"/>
  <c r="U435" i="7"/>
  <c r="U572" i="7"/>
  <c r="V435" i="7"/>
  <c r="W435" i="7"/>
  <c r="V572" i="7"/>
  <c r="W572" i="7"/>
  <c r="X435" i="7"/>
  <c r="Y435" i="7"/>
  <c r="X572" i="7"/>
  <c r="Y572" i="7"/>
  <c r="Z435" i="7"/>
  <c r="Z572" i="7"/>
  <c r="AA435" i="7"/>
  <c r="AA572" i="7"/>
  <c r="AB435" i="7"/>
  <c r="AC435" i="7"/>
  <c r="AB572" i="7"/>
  <c r="AD435" i="7"/>
  <c r="AC572" i="7"/>
  <c r="AD572" i="7"/>
  <c r="AE435" i="7"/>
  <c r="AF435" i="7"/>
  <c r="AE572" i="7"/>
  <c r="AG435" i="7"/>
  <c r="AF572" i="7"/>
  <c r="AG572" i="7"/>
  <c r="AH435" i="7"/>
  <c r="AH572" i="7"/>
  <c r="AI435" i="7"/>
  <c r="AI572" i="7"/>
  <c r="AJ435" i="7"/>
  <c r="AK435" i="7"/>
  <c r="AJ572" i="7"/>
  <c r="AL435" i="7"/>
  <c r="AK572" i="7"/>
  <c r="AM435" i="7"/>
  <c r="AL572" i="7"/>
  <c r="AM572" i="7"/>
  <c r="AN435" i="7"/>
  <c r="J458" i="7"/>
  <c r="F458" i="7"/>
  <c r="H458" i="7"/>
  <c r="D458" i="7"/>
  <c r="G458" i="7"/>
  <c r="C458" i="7"/>
  <c r="E458" i="7"/>
  <c r="I458" i="7"/>
  <c r="J595" i="7"/>
  <c r="C595" i="7"/>
  <c r="G595" i="7"/>
  <c r="F595" i="7"/>
  <c r="D595" i="7"/>
  <c r="I595" i="7"/>
  <c r="K458" i="7"/>
  <c r="E595" i="7"/>
  <c r="H595" i="7"/>
  <c r="L458" i="7"/>
  <c r="K595" i="7"/>
  <c r="L595" i="7"/>
  <c r="M458" i="7"/>
  <c r="M595" i="7"/>
  <c r="N458" i="7"/>
  <c r="O458" i="7"/>
  <c r="N595" i="7"/>
  <c r="P458" i="7"/>
  <c r="O595" i="7"/>
  <c r="P595" i="7"/>
  <c r="Q458" i="7"/>
  <c r="Q595" i="7"/>
  <c r="R458" i="7"/>
  <c r="S458" i="7"/>
  <c r="R595" i="7"/>
  <c r="T458" i="7"/>
  <c r="S595" i="7"/>
  <c r="U458" i="7"/>
  <c r="T595" i="7"/>
  <c r="V458" i="7"/>
  <c r="U595" i="7"/>
  <c r="W458" i="7"/>
  <c r="V595" i="7"/>
  <c r="X458" i="7"/>
  <c r="W595" i="7"/>
  <c r="X595" i="7"/>
  <c r="Y458" i="7"/>
  <c r="Y595" i="7"/>
  <c r="Z458" i="7"/>
  <c r="AA458" i="7"/>
  <c r="Z595" i="7"/>
  <c r="AB458" i="7"/>
  <c r="AA595" i="7"/>
  <c r="AC458" i="7"/>
  <c r="AB595" i="7"/>
  <c r="AC595" i="7"/>
  <c r="AD458" i="7"/>
  <c r="AE458" i="7"/>
  <c r="AD595" i="7"/>
  <c r="AF458" i="7"/>
  <c r="AE595" i="7"/>
  <c r="AG458" i="7"/>
  <c r="AF595" i="7"/>
  <c r="AH458" i="7"/>
  <c r="AG595" i="7"/>
  <c r="AI458" i="7"/>
  <c r="AH595" i="7"/>
  <c r="AJ458" i="7"/>
  <c r="AI595" i="7"/>
  <c r="AJ595" i="7"/>
  <c r="AK458" i="7"/>
  <c r="AL458" i="7"/>
  <c r="AK595" i="7"/>
  <c r="AM458" i="7"/>
  <c r="AL595" i="7"/>
  <c r="AM595" i="7"/>
  <c r="AN458" i="7"/>
  <c r="AO544" i="7"/>
  <c r="AO453" i="7"/>
  <c r="AN542" i="7"/>
  <c r="AN570" i="7"/>
  <c r="AO433" i="7"/>
  <c r="AO403" i="7"/>
  <c r="AO407" i="7"/>
  <c r="AO406" i="7"/>
  <c r="AN590" i="7"/>
  <c r="AN116" i="7"/>
  <c r="AN117" i="7" s="1"/>
  <c r="B364" i="7" a="1"/>
  <c r="B364" i="7" s="1"/>
  <c r="B366" i="7" a="1"/>
  <c r="B366" i="7" s="1"/>
  <c r="B368" i="7" a="1"/>
  <c r="B368" i="7" s="1"/>
  <c r="B501" i="7" a="1"/>
  <c r="B501" i="7" s="1"/>
  <c r="B503" i="7" a="1"/>
  <c r="B503" i="7" s="1"/>
  <c r="B505" i="7" a="1"/>
  <c r="B505" i="7" s="1"/>
  <c r="B365" i="7" a="1"/>
  <c r="B365" i="7" s="1"/>
  <c r="B367" i="7" a="1"/>
  <c r="B367" i="7" s="1"/>
  <c r="B500" i="7" a="1"/>
  <c r="B500" i="7" s="1"/>
  <c r="B502" i="7" a="1"/>
  <c r="B502" i="7" s="1"/>
  <c r="B504" i="7" a="1"/>
  <c r="B504" i="7" s="1"/>
  <c r="AP680" i="7"/>
  <c r="AP682" i="7" s="1"/>
  <c r="R803" i="7"/>
  <c r="S803" i="7"/>
  <c r="T803" i="7"/>
  <c r="U803" i="7"/>
  <c r="V803" i="7"/>
  <c r="AL807" i="7"/>
  <c r="AM807" i="7"/>
  <c r="AN807" i="7"/>
  <c r="AO807" i="7"/>
  <c r="W804" i="7"/>
  <c r="X804" i="7"/>
  <c r="Y804" i="7"/>
  <c r="Z804" i="7"/>
  <c r="AA804" i="7"/>
  <c r="AP807" i="7"/>
  <c r="I801" i="7"/>
  <c r="J801" i="7"/>
  <c r="K801" i="7"/>
  <c r="L801" i="7"/>
  <c r="AB805" i="7"/>
  <c r="AC805" i="7"/>
  <c r="AD805" i="7"/>
  <c r="AE805" i="7"/>
  <c r="AF805" i="7"/>
  <c r="M802" i="7"/>
  <c r="N802" i="7"/>
  <c r="O802" i="7"/>
  <c r="P802" i="7"/>
  <c r="Q802" i="7"/>
  <c r="AG806" i="7"/>
  <c r="AH806" i="7"/>
  <c r="AI806" i="7"/>
  <c r="AJ806" i="7"/>
  <c r="AK806" i="7"/>
  <c r="AP392" i="7"/>
  <c r="AP403" i="7" s="1"/>
  <c r="AP442" i="7"/>
  <c r="AP454" i="7" s="1"/>
  <c r="AP444" i="7"/>
  <c r="AP448" i="7"/>
  <c r="AP397" i="7"/>
  <c r="AP408" i="7" s="1"/>
  <c r="AP446" i="7"/>
  <c r="AP415" i="7"/>
  <c r="AP427" i="7" s="1"/>
  <c r="AP417" i="7"/>
  <c r="AP419" i="7"/>
  <c r="AP431" i="7" s="1"/>
  <c r="AP395" i="7"/>
  <c r="AP393" i="7"/>
  <c r="AP421" i="7"/>
  <c r="AP433" i="7" s="1"/>
  <c r="AP391" i="7"/>
  <c r="AP420" i="7"/>
  <c r="AP398" i="7"/>
  <c r="AP445" i="7"/>
  <c r="AP390" i="7"/>
  <c r="AP401" i="7" s="1"/>
  <c r="AP416" i="7"/>
  <c r="AP441" i="7"/>
  <c r="AP449" i="7"/>
  <c r="AP396" i="7"/>
  <c r="AP394" i="7"/>
  <c r="AP418" i="7"/>
  <c r="AP430" i="7" s="1"/>
  <c r="AP422" i="7"/>
  <c r="AP443" i="7"/>
  <c r="AP447" i="7"/>
  <c r="AP459" i="7" s="1"/>
  <c r="AP275" i="7"/>
  <c r="AP238" i="7"/>
  <c r="AP78" i="7"/>
  <c r="AP801" i="7"/>
  <c r="F801" i="7"/>
  <c r="G801" i="7"/>
  <c r="H801" i="7"/>
  <c r="L803" i="7"/>
  <c r="M803" i="7"/>
  <c r="N803" i="7"/>
  <c r="R805" i="7"/>
  <c r="S805" i="7"/>
  <c r="T805" i="7"/>
  <c r="X807" i="7"/>
  <c r="Y807" i="7"/>
  <c r="Z807" i="7"/>
  <c r="AD809" i="7"/>
  <c r="AE809" i="7"/>
  <c r="AF809" i="7"/>
  <c r="I802" i="7"/>
  <c r="J802" i="7"/>
  <c r="K802" i="7"/>
  <c r="O804" i="7"/>
  <c r="P804" i="7"/>
  <c r="Q804" i="7"/>
  <c r="U806" i="7"/>
  <c r="V806" i="7"/>
  <c r="W806" i="7"/>
  <c r="AA808" i="7"/>
  <c r="AB808" i="7"/>
  <c r="AC808" i="7"/>
  <c r="AP37" i="7"/>
  <c r="AO108" i="7"/>
  <c r="AP97" i="7"/>
  <c r="AP551" i="7"/>
  <c r="AP521" i="7"/>
  <c r="AP560" i="7"/>
  <c r="AP572" i="7" s="1"/>
  <c r="O737" i="7"/>
  <c r="O746" i="7" s="1"/>
  <c r="O718" i="7" s="1"/>
  <c r="P737" i="7"/>
  <c r="P746" i="7" s="1"/>
  <c r="P718" i="7" s="1"/>
  <c r="Q737" i="7"/>
  <c r="Q746" i="7" s="1"/>
  <c r="Q718" i="7" s="1"/>
  <c r="R737" i="7"/>
  <c r="R746" i="7" s="1"/>
  <c r="R718" i="7" s="1"/>
  <c r="S737" i="7"/>
  <c r="S746" i="7" s="1"/>
  <c r="S718" i="7" s="1"/>
  <c r="T737" i="7"/>
  <c r="T746" i="7" s="1"/>
  <c r="T718" i="7" s="1"/>
  <c r="U737" i="7"/>
  <c r="U746" i="7" s="1"/>
  <c r="U718" i="7" s="1"/>
  <c r="V737" i="7"/>
  <c r="V746" i="7" s="1"/>
  <c r="V718" i="7" s="1"/>
  <c r="W737" i="7"/>
  <c r="W746" i="7" s="1"/>
  <c r="W718" i="7" s="1"/>
  <c r="W100" i="7" s="1"/>
  <c r="X737" i="7"/>
  <c r="X746" i="7" s="1"/>
  <c r="X718" i="7" s="1"/>
  <c r="X100" i="7" s="1"/>
  <c r="Y737" i="7"/>
  <c r="Y746" i="7" s="1"/>
  <c r="Y718" i="7" s="1"/>
  <c r="Y100" i="7" s="1"/>
  <c r="Z737" i="7"/>
  <c r="Z746" i="7" s="1"/>
  <c r="Z718" i="7" s="1"/>
  <c r="Z100" i="7" s="1"/>
  <c r="AM739" i="7"/>
  <c r="AM746" i="7" s="1"/>
  <c r="AM718" i="7" s="1"/>
  <c r="AM100" i="7" s="1"/>
  <c r="AN739" i="7"/>
  <c r="AN746" i="7" s="1"/>
  <c r="AN718" i="7" s="1"/>
  <c r="AN100" i="7" s="1"/>
  <c r="AO739" i="7"/>
  <c r="AO746" i="7" s="1"/>
  <c r="AO718" i="7" s="1"/>
  <c r="AO100" i="7" s="1"/>
  <c r="R769" i="7"/>
  <c r="R778" i="7" s="1"/>
  <c r="R750" i="7" s="1"/>
  <c r="R101" i="7" s="1"/>
  <c r="S769" i="7"/>
  <c r="S778" i="7" s="1"/>
  <c r="S750" i="7" s="1"/>
  <c r="S101" i="7" s="1"/>
  <c r="T769" i="7"/>
  <c r="T778" i="7" s="1"/>
  <c r="T750" i="7" s="1"/>
  <c r="T101" i="7" s="1"/>
  <c r="U769" i="7"/>
  <c r="U778" i="7" s="1"/>
  <c r="U750" i="7" s="1"/>
  <c r="U101" i="7" s="1"/>
  <c r="V769" i="7"/>
  <c r="V778" i="7" s="1"/>
  <c r="V750" i="7" s="1"/>
  <c r="V101" i="7" s="1"/>
  <c r="W769" i="7"/>
  <c r="W778" i="7" s="1"/>
  <c r="W750" i="7" s="1"/>
  <c r="W101" i="7" s="1"/>
  <c r="X769" i="7"/>
  <c r="X778" i="7" s="1"/>
  <c r="X750" i="7" s="1"/>
  <c r="X101" i="7" s="1"/>
  <c r="Y769" i="7"/>
  <c r="Y778" i="7" s="1"/>
  <c r="Y750" i="7" s="1"/>
  <c r="Y101" i="7" s="1"/>
  <c r="Z769" i="7"/>
  <c r="Z778" i="7" s="1"/>
  <c r="Z750" i="7" s="1"/>
  <c r="Z101" i="7" s="1"/>
  <c r="AA769" i="7"/>
  <c r="AA778" i="7" s="1"/>
  <c r="AA750" i="7" s="1"/>
  <c r="AA101" i="7" s="1"/>
  <c r="AB769" i="7"/>
  <c r="AB778" i="7" s="1"/>
  <c r="AB750" i="7" s="1"/>
  <c r="AB101" i="7" s="1"/>
  <c r="AC769" i="7"/>
  <c r="AC778" i="7" s="1"/>
  <c r="AC750" i="7" s="1"/>
  <c r="AC101" i="7" s="1"/>
  <c r="AD769" i="7"/>
  <c r="AD778" i="7" s="1"/>
  <c r="AD750" i="7" s="1"/>
  <c r="AD101" i="7" s="1"/>
  <c r="AE769" i="7"/>
  <c r="AE778" i="7" s="1"/>
  <c r="AE750" i="7" s="1"/>
  <c r="AE101" i="7" s="1"/>
  <c r="AF769" i="7"/>
  <c r="AF778" i="7" s="1"/>
  <c r="AF750" i="7" s="1"/>
  <c r="AF101" i="7" s="1"/>
  <c r="W801" i="7"/>
  <c r="X801" i="7"/>
  <c r="Y801" i="7"/>
  <c r="Z801" i="7"/>
  <c r="AA801" i="7"/>
  <c r="AB801" i="7"/>
  <c r="AC801" i="7"/>
  <c r="AD801" i="7"/>
  <c r="AE801" i="7"/>
  <c r="AF801" i="7"/>
  <c r="AG801" i="7"/>
  <c r="AH801" i="7"/>
  <c r="AI801" i="7"/>
  <c r="AJ801" i="7"/>
  <c r="AK801" i="7"/>
  <c r="AL801" i="7"/>
  <c r="AM801" i="7"/>
  <c r="AN801" i="7"/>
  <c r="AO801" i="7"/>
  <c r="AP739" i="7"/>
  <c r="AP746" i="7" s="1"/>
  <c r="AP718" i="7" s="1"/>
  <c r="AP385" i="7"/>
  <c r="AP525" i="7"/>
  <c r="AP577" i="7"/>
  <c r="AP734" i="7"/>
  <c r="AP719" i="7" s="1"/>
  <c r="AP105" i="7" s="1"/>
  <c r="B724" i="7"/>
  <c r="C400" i="7" s="1"/>
  <c r="AA738" i="7"/>
  <c r="AA746" i="7" s="1"/>
  <c r="AA718" i="7" s="1"/>
  <c r="AA100" i="7" s="1"/>
  <c r="AB738" i="7"/>
  <c r="AB746" i="7" s="1"/>
  <c r="AB718" i="7" s="1"/>
  <c r="AB100" i="7" s="1"/>
  <c r="AC738" i="7"/>
  <c r="AC746" i="7" s="1"/>
  <c r="AC718" i="7" s="1"/>
  <c r="AC100" i="7" s="1"/>
  <c r="AD738" i="7"/>
  <c r="AD746" i="7" s="1"/>
  <c r="AD718" i="7" s="1"/>
  <c r="AD100" i="7" s="1"/>
  <c r="AE738" i="7"/>
  <c r="AE746" i="7" s="1"/>
  <c r="AE718" i="7" s="1"/>
  <c r="AE100" i="7" s="1"/>
  <c r="AF738" i="7"/>
  <c r="AF746" i="7" s="1"/>
  <c r="AF718" i="7" s="1"/>
  <c r="AF100" i="7" s="1"/>
  <c r="AG738" i="7"/>
  <c r="AG746" i="7" s="1"/>
  <c r="AG718" i="7" s="1"/>
  <c r="AG100" i="7" s="1"/>
  <c r="AH738" i="7"/>
  <c r="AH746" i="7" s="1"/>
  <c r="AH718" i="7" s="1"/>
  <c r="AH100" i="7" s="1"/>
  <c r="AI738" i="7"/>
  <c r="AI746" i="7" s="1"/>
  <c r="AI718" i="7" s="1"/>
  <c r="AI100" i="7" s="1"/>
  <c r="AJ738" i="7"/>
  <c r="AJ746" i="7" s="1"/>
  <c r="AJ718" i="7" s="1"/>
  <c r="AJ100" i="7" s="1"/>
  <c r="AK738" i="7"/>
  <c r="AK746" i="7" s="1"/>
  <c r="AK718" i="7" s="1"/>
  <c r="AK100" i="7" s="1"/>
  <c r="AL738" i="7"/>
  <c r="AL746" i="7" s="1"/>
  <c r="AL718" i="7" s="1"/>
  <c r="AL100" i="7" s="1"/>
  <c r="AP766" i="7"/>
  <c r="AP751" i="7" s="1"/>
  <c r="AP106" i="7" s="1"/>
  <c r="B756" i="7"/>
  <c r="AP426" i="7" s="1"/>
  <c r="AG770" i="7"/>
  <c r="AG778" i="7" s="1"/>
  <c r="AG750" i="7" s="1"/>
  <c r="AG101" i="7" s="1"/>
  <c r="AH770" i="7"/>
  <c r="AH778" i="7" s="1"/>
  <c r="AH750" i="7" s="1"/>
  <c r="AH101" i="7" s="1"/>
  <c r="AI770" i="7"/>
  <c r="AI778" i="7" s="1"/>
  <c r="AI750" i="7" s="1"/>
  <c r="AI101" i="7" s="1"/>
  <c r="AJ770" i="7"/>
  <c r="AJ778" i="7" s="1"/>
  <c r="AJ750" i="7" s="1"/>
  <c r="AJ101" i="7" s="1"/>
  <c r="AK770" i="7"/>
  <c r="AK778" i="7" s="1"/>
  <c r="AK750" i="7" s="1"/>
  <c r="AK101" i="7" s="1"/>
  <c r="AL770" i="7"/>
  <c r="AL778" i="7" s="1"/>
  <c r="AL750" i="7" s="1"/>
  <c r="AL101" i="7" s="1"/>
  <c r="AM770" i="7"/>
  <c r="AM778" i="7" s="1"/>
  <c r="AM750" i="7" s="1"/>
  <c r="AM101" i="7" s="1"/>
  <c r="AN770" i="7"/>
  <c r="AN778" i="7" s="1"/>
  <c r="AN750" i="7" s="1"/>
  <c r="AN101" i="7" s="1"/>
  <c r="AO770" i="7"/>
  <c r="AO778" i="7" s="1"/>
  <c r="AO750" i="7" s="1"/>
  <c r="AO101" i="7" s="1"/>
  <c r="AP798" i="7"/>
  <c r="AP783" i="7" s="1"/>
  <c r="AP107" i="7" s="1"/>
  <c r="B788" i="7"/>
  <c r="AP770" i="7"/>
  <c r="U100" i="7" l="1"/>
  <c r="V100" i="7"/>
  <c r="AP563" i="7"/>
  <c r="AP537" i="7"/>
  <c r="AP580" i="7"/>
  <c r="AP592" i="7" s="1"/>
  <c r="B592" i="7" s="1"/>
  <c r="AP455" i="7"/>
  <c r="B455" i="7" s="1"/>
  <c r="AP559" i="7"/>
  <c r="AP571" i="7" s="1"/>
  <c r="B571" i="7" s="1"/>
  <c r="AP434" i="7"/>
  <c r="B434" i="7" s="1"/>
  <c r="AP582" i="7"/>
  <c r="AP594" i="7" s="1"/>
  <c r="B594" i="7" s="1"/>
  <c r="AP457" i="7"/>
  <c r="B457" i="7" s="1"/>
  <c r="AP554" i="7"/>
  <c r="AP566" i="7" s="1"/>
  <c r="B566" i="7" s="1"/>
  <c r="AP429" i="7"/>
  <c r="B429" i="7" s="1"/>
  <c r="C452" i="7"/>
  <c r="D452" i="7"/>
  <c r="D462" i="7" s="1"/>
  <c r="C589" i="7"/>
  <c r="F452" i="7"/>
  <c r="F462" i="7" s="1"/>
  <c r="D589" i="7"/>
  <c r="D599" i="7" s="1"/>
  <c r="E452" i="7"/>
  <c r="E462" i="7" s="1"/>
  <c r="G452" i="7"/>
  <c r="G462" i="7" s="1"/>
  <c r="E589" i="7"/>
  <c r="E599" i="7" s="1"/>
  <c r="F589" i="7"/>
  <c r="F599" i="7" s="1"/>
  <c r="H452" i="7"/>
  <c r="H462" i="7" s="1"/>
  <c r="G589" i="7"/>
  <c r="G599" i="7" s="1"/>
  <c r="H589" i="7"/>
  <c r="H599" i="7" s="1"/>
  <c r="I452" i="7"/>
  <c r="I462" i="7" s="1"/>
  <c r="I589" i="7"/>
  <c r="I599" i="7" s="1"/>
  <c r="J452" i="7"/>
  <c r="J462" i="7" s="1"/>
  <c r="J589" i="7"/>
  <c r="J599" i="7" s="1"/>
  <c r="K452" i="7"/>
  <c r="K462" i="7" s="1"/>
  <c r="K589" i="7"/>
  <c r="K599" i="7" s="1"/>
  <c r="L452" i="7"/>
  <c r="L462" i="7" s="1"/>
  <c r="M452" i="7"/>
  <c r="M462" i="7" s="1"/>
  <c r="N452" i="7"/>
  <c r="N462" i="7" s="1"/>
  <c r="L589" i="7"/>
  <c r="L599" i="7" s="1"/>
  <c r="N589" i="7"/>
  <c r="N599" i="7" s="1"/>
  <c r="M589" i="7"/>
  <c r="M599" i="7" s="1"/>
  <c r="O452" i="7"/>
  <c r="O462" i="7" s="1"/>
  <c r="O589" i="7"/>
  <c r="O599" i="7" s="1"/>
  <c r="P452" i="7"/>
  <c r="P462" i="7" s="1"/>
  <c r="Q452" i="7"/>
  <c r="Q462" i="7" s="1"/>
  <c r="P589" i="7"/>
  <c r="P599" i="7" s="1"/>
  <c r="R452" i="7"/>
  <c r="R462" i="7" s="1"/>
  <c r="Q589" i="7"/>
  <c r="Q599" i="7" s="1"/>
  <c r="S452" i="7"/>
  <c r="S462" i="7" s="1"/>
  <c r="R589" i="7"/>
  <c r="R599" i="7" s="1"/>
  <c r="S589" i="7"/>
  <c r="S599" i="7" s="1"/>
  <c r="T452" i="7"/>
  <c r="T462" i="7" s="1"/>
  <c r="T589" i="7"/>
  <c r="T599" i="7" s="1"/>
  <c r="U452" i="7"/>
  <c r="U462" i="7" s="1"/>
  <c r="V452" i="7"/>
  <c r="V462" i="7" s="1"/>
  <c r="U589" i="7"/>
  <c r="U599" i="7" s="1"/>
  <c r="V589" i="7"/>
  <c r="V599" i="7" s="1"/>
  <c r="W452" i="7"/>
  <c r="W462" i="7" s="1"/>
  <c r="X452" i="7"/>
  <c r="X462" i="7" s="1"/>
  <c r="W589" i="7"/>
  <c r="W599" i="7" s="1"/>
  <c r="Y452" i="7"/>
  <c r="Y462" i="7" s="1"/>
  <c r="X589" i="7"/>
  <c r="X599" i="7" s="1"/>
  <c r="Y589" i="7"/>
  <c r="Y599" i="7" s="1"/>
  <c r="Z452" i="7"/>
  <c r="Z462" i="7" s="1"/>
  <c r="AA452" i="7"/>
  <c r="AA462" i="7" s="1"/>
  <c r="Z589" i="7"/>
  <c r="Z599" i="7" s="1"/>
  <c r="AA589" i="7"/>
  <c r="AA599" i="7" s="1"/>
  <c r="AB452" i="7"/>
  <c r="AB462" i="7" s="1"/>
  <c r="AC452" i="7"/>
  <c r="AC462" i="7" s="1"/>
  <c r="AB589" i="7"/>
  <c r="AB599" i="7" s="1"/>
  <c r="AD452" i="7"/>
  <c r="AD462" i="7" s="1"/>
  <c r="AC589" i="7"/>
  <c r="AC599" i="7" s="1"/>
  <c r="AD589" i="7"/>
  <c r="AD599" i="7" s="1"/>
  <c r="AE452" i="7"/>
  <c r="AE462" i="7" s="1"/>
  <c r="AF452" i="7"/>
  <c r="AF462" i="7" s="1"/>
  <c r="AE589" i="7"/>
  <c r="AE599" i="7" s="1"/>
  <c r="AG452" i="7"/>
  <c r="AG462" i="7" s="1"/>
  <c r="AF589" i="7"/>
  <c r="AF599" i="7" s="1"/>
  <c r="AH452" i="7"/>
  <c r="AH462" i="7" s="1"/>
  <c r="AG589" i="7"/>
  <c r="AG599" i="7" s="1"/>
  <c r="AH589" i="7"/>
  <c r="AH599" i="7" s="1"/>
  <c r="AI452" i="7"/>
  <c r="AI589" i="7"/>
  <c r="AI599" i="7" s="1"/>
  <c r="AJ452" i="7"/>
  <c r="AJ462" i="7" s="1"/>
  <c r="AJ589" i="7"/>
  <c r="AJ599" i="7" s="1"/>
  <c r="AK452" i="7"/>
  <c r="AK462" i="7" s="1"/>
  <c r="AL452" i="7"/>
  <c r="AL462" i="7" s="1"/>
  <c r="AK589" i="7"/>
  <c r="AK599" i="7" s="1"/>
  <c r="AL589" i="7"/>
  <c r="AL599" i="7" s="1"/>
  <c r="AM452" i="7"/>
  <c r="AM462" i="7" s="1"/>
  <c r="AM589" i="7"/>
  <c r="AM599" i="7" s="1"/>
  <c r="AN452" i="7"/>
  <c r="AN462" i="7" s="1"/>
  <c r="AN589" i="7"/>
  <c r="AN599" i="7" s="1"/>
  <c r="AO452" i="7"/>
  <c r="AO462" i="7" s="1"/>
  <c r="AP534" i="7"/>
  <c r="AP546" i="7" s="1"/>
  <c r="B546" i="7" s="1"/>
  <c r="AP409" i="7"/>
  <c r="B409" i="7" s="1"/>
  <c r="D400" i="7"/>
  <c r="C537" i="7"/>
  <c r="F400" i="7"/>
  <c r="F410" i="7" s="1"/>
  <c r="D537" i="7"/>
  <c r="D547" i="7" s="1"/>
  <c r="E400" i="7"/>
  <c r="E410" i="7" s="1"/>
  <c r="F537" i="7"/>
  <c r="F547" i="7" s="1"/>
  <c r="E537" i="7"/>
  <c r="E547" i="7" s="1"/>
  <c r="G400" i="7"/>
  <c r="G410" i="7" s="1"/>
  <c r="G537" i="7"/>
  <c r="G547" i="7" s="1"/>
  <c r="H400" i="7"/>
  <c r="H410" i="7" s="1"/>
  <c r="I400" i="7"/>
  <c r="I410" i="7" s="1"/>
  <c r="H537" i="7"/>
  <c r="H547" i="7" s="1"/>
  <c r="I537" i="7"/>
  <c r="I547" i="7" s="1"/>
  <c r="J400" i="7"/>
  <c r="J410" i="7" s="1"/>
  <c r="J537" i="7"/>
  <c r="J547" i="7" s="1"/>
  <c r="K400" i="7"/>
  <c r="K410" i="7" s="1"/>
  <c r="M400" i="7"/>
  <c r="M410" i="7" s="1"/>
  <c r="L400" i="7"/>
  <c r="L410" i="7" s="1"/>
  <c r="K537" i="7"/>
  <c r="K547" i="7" s="1"/>
  <c r="N400" i="7"/>
  <c r="N410" i="7" s="1"/>
  <c r="L537" i="7"/>
  <c r="L547" i="7" s="1"/>
  <c r="M537" i="7"/>
  <c r="M547" i="7" s="1"/>
  <c r="N537" i="7"/>
  <c r="N547" i="7" s="1"/>
  <c r="O400" i="7"/>
  <c r="O410" i="7" s="1"/>
  <c r="O537" i="7"/>
  <c r="O547" i="7" s="1"/>
  <c r="P400" i="7"/>
  <c r="P410" i="7" s="1"/>
  <c r="Q400" i="7"/>
  <c r="Q410" i="7" s="1"/>
  <c r="P537" i="7"/>
  <c r="P547" i="7" s="1"/>
  <c r="R400" i="7"/>
  <c r="R410" i="7" s="1"/>
  <c r="Q537" i="7"/>
  <c r="Q547" i="7" s="1"/>
  <c r="S400" i="7"/>
  <c r="S410" i="7" s="1"/>
  <c r="R537" i="7"/>
  <c r="R547" i="7" s="1"/>
  <c r="S537" i="7"/>
  <c r="S547" i="7" s="1"/>
  <c r="T400" i="7"/>
  <c r="T410" i="7" s="1"/>
  <c r="U400" i="7"/>
  <c r="U410" i="7" s="1"/>
  <c r="T537" i="7"/>
  <c r="T547" i="7" s="1"/>
  <c r="V400" i="7"/>
  <c r="V410" i="7" s="1"/>
  <c r="U537" i="7"/>
  <c r="U547" i="7" s="1"/>
  <c r="W400" i="7"/>
  <c r="W410" i="7" s="1"/>
  <c r="V537" i="7"/>
  <c r="V547" i="7" s="1"/>
  <c r="X400" i="7"/>
  <c r="X410" i="7" s="1"/>
  <c r="W537" i="7"/>
  <c r="W547" i="7" s="1"/>
  <c r="X537" i="7"/>
  <c r="X547" i="7" s="1"/>
  <c r="Y400" i="7"/>
  <c r="Y410" i="7" s="1"/>
  <c r="Z400" i="7"/>
  <c r="Z410" i="7" s="1"/>
  <c r="Y537" i="7"/>
  <c r="Y547" i="7" s="1"/>
  <c r="AA400" i="7"/>
  <c r="AA410" i="7" s="1"/>
  <c r="AB400" i="7"/>
  <c r="AB410" i="7" s="1"/>
  <c r="Z537" i="7"/>
  <c r="Z547" i="7" s="1"/>
  <c r="AC400" i="7"/>
  <c r="AC410" i="7" s="1"/>
  <c r="AA537" i="7"/>
  <c r="AA547" i="7" s="1"/>
  <c r="AB537" i="7"/>
  <c r="AB547" i="7" s="1"/>
  <c r="AC537" i="7"/>
  <c r="AC547" i="7" s="1"/>
  <c r="AD400" i="7"/>
  <c r="AD410" i="7" s="1"/>
  <c r="AE400" i="7"/>
  <c r="AE410" i="7" s="1"/>
  <c r="AD537" i="7"/>
  <c r="AD547" i="7" s="1"/>
  <c r="AF400" i="7"/>
  <c r="AF410" i="7" s="1"/>
  <c r="AE537" i="7"/>
  <c r="AE547" i="7" s="1"/>
  <c r="AG400" i="7"/>
  <c r="AG410" i="7" s="1"/>
  <c r="AF537" i="7"/>
  <c r="AF547" i="7" s="1"/>
  <c r="AG537" i="7"/>
  <c r="AG547" i="7" s="1"/>
  <c r="AH400" i="7"/>
  <c r="AH410" i="7" s="1"/>
  <c r="AI400" i="7"/>
  <c r="AI410" i="7" s="1"/>
  <c r="AH537" i="7"/>
  <c r="AH547" i="7" s="1"/>
  <c r="AJ400" i="7"/>
  <c r="AJ410" i="7" s="1"/>
  <c r="AI537" i="7"/>
  <c r="AI547" i="7" s="1"/>
  <c r="AJ537" i="7"/>
  <c r="AJ547" i="7" s="1"/>
  <c r="AK400" i="7"/>
  <c r="AK410" i="7" s="1"/>
  <c r="AK537" i="7"/>
  <c r="AK547" i="7" s="1"/>
  <c r="AL400" i="7"/>
  <c r="AL410" i="7" s="1"/>
  <c r="AL537" i="7"/>
  <c r="AL547" i="7" s="1"/>
  <c r="AM400" i="7"/>
  <c r="AM410" i="7" s="1"/>
  <c r="AM537" i="7"/>
  <c r="AM547" i="7" s="1"/>
  <c r="AN400" i="7"/>
  <c r="AN410" i="7" s="1"/>
  <c r="AO400" i="7"/>
  <c r="AO410" i="7" s="1"/>
  <c r="AN537" i="7"/>
  <c r="AN547" i="7" s="1"/>
  <c r="AM810" i="7"/>
  <c r="AM782" i="7" s="1"/>
  <c r="AM102" i="7" s="1"/>
  <c r="AP530" i="7"/>
  <c r="AP542" i="7" s="1"/>
  <c r="B542" i="7" s="1"/>
  <c r="AP405" i="7"/>
  <c r="B405" i="7" s="1"/>
  <c r="AP557" i="7"/>
  <c r="AP569" i="7" s="1"/>
  <c r="B569" i="7" s="1"/>
  <c r="AP432" i="7"/>
  <c r="AP583" i="7"/>
  <c r="AP595" i="7" s="1"/>
  <c r="B595" i="7" s="1"/>
  <c r="AP458" i="7"/>
  <c r="B458" i="7" s="1"/>
  <c r="AO589" i="7"/>
  <c r="AO599" i="7" s="1"/>
  <c r="AP452" i="7"/>
  <c r="AP527" i="7"/>
  <c r="AP539" i="7" s="1"/>
  <c r="B539" i="7" s="1"/>
  <c r="AP402" i="7"/>
  <c r="B402" i="7" s="1"/>
  <c r="C426" i="7"/>
  <c r="D426" i="7"/>
  <c r="D436" i="7" s="1"/>
  <c r="F426" i="7"/>
  <c r="F436" i="7" s="1"/>
  <c r="C563" i="7"/>
  <c r="D563" i="7"/>
  <c r="D573" i="7" s="1"/>
  <c r="E426" i="7"/>
  <c r="E436" i="7" s="1"/>
  <c r="F563" i="7"/>
  <c r="F573" i="7" s="1"/>
  <c r="G426" i="7"/>
  <c r="G436" i="7" s="1"/>
  <c r="H426" i="7"/>
  <c r="H436" i="7" s="1"/>
  <c r="G563" i="7"/>
  <c r="G573" i="7" s="1"/>
  <c r="E563" i="7"/>
  <c r="E573" i="7" s="1"/>
  <c r="I426" i="7"/>
  <c r="I436" i="7" s="1"/>
  <c r="H563" i="7"/>
  <c r="H573" i="7" s="1"/>
  <c r="I563" i="7"/>
  <c r="I573" i="7" s="1"/>
  <c r="J426" i="7"/>
  <c r="J436" i="7" s="1"/>
  <c r="K426" i="7"/>
  <c r="K436" i="7" s="1"/>
  <c r="J563" i="7"/>
  <c r="J573" i="7" s="1"/>
  <c r="K563" i="7"/>
  <c r="K573" i="7" s="1"/>
  <c r="L426" i="7"/>
  <c r="L436" i="7" s="1"/>
  <c r="L563" i="7"/>
  <c r="L573" i="7" s="1"/>
  <c r="M426" i="7"/>
  <c r="M436" i="7" s="1"/>
  <c r="M563" i="7"/>
  <c r="M573" i="7" s="1"/>
  <c r="N426" i="7"/>
  <c r="N436" i="7" s="1"/>
  <c r="N563" i="7"/>
  <c r="N573" i="7" s="1"/>
  <c r="O426" i="7"/>
  <c r="O436" i="7" s="1"/>
  <c r="P426" i="7"/>
  <c r="P436" i="7" s="1"/>
  <c r="O563" i="7"/>
  <c r="O573" i="7" s="1"/>
  <c r="P563" i="7"/>
  <c r="P573" i="7" s="1"/>
  <c r="Q426" i="7"/>
  <c r="Q436" i="7" s="1"/>
  <c r="R426" i="7"/>
  <c r="R436" i="7" s="1"/>
  <c r="Q563" i="7"/>
  <c r="Q573" i="7" s="1"/>
  <c r="S426" i="7"/>
  <c r="S436" i="7" s="1"/>
  <c r="R563" i="7"/>
  <c r="R573" i="7" s="1"/>
  <c r="S563" i="7"/>
  <c r="S573" i="7" s="1"/>
  <c r="T426" i="7"/>
  <c r="T436" i="7" s="1"/>
  <c r="T563" i="7"/>
  <c r="T573" i="7" s="1"/>
  <c r="U426" i="7"/>
  <c r="U436" i="7" s="1"/>
  <c r="U563" i="7"/>
  <c r="U573" i="7" s="1"/>
  <c r="V426" i="7"/>
  <c r="V436" i="7" s="1"/>
  <c r="V563" i="7"/>
  <c r="V573" i="7" s="1"/>
  <c r="W426" i="7"/>
  <c r="W436" i="7" s="1"/>
  <c r="W563" i="7"/>
  <c r="W573" i="7" s="1"/>
  <c r="X426" i="7"/>
  <c r="X436" i="7" s="1"/>
  <c r="X563" i="7"/>
  <c r="X573" i="7" s="1"/>
  <c r="Y426" i="7"/>
  <c r="Y436" i="7" s="1"/>
  <c r="Y563" i="7"/>
  <c r="Y573" i="7" s="1"/>
  <c r="Z426" i="7"/>
  <c r="Z436" i="7" s="1"/>
  <c r="Z563" i="7"/>
  <c r="Z573" i="7" s="1"/>
  <c r="AA426" i="7"/>
  <c r="AA436" i="7" s="1"/>
  <c r="AB426" i="7"/>
  <c r="AB436" i="7" s="1"/>
  <c r="AA563" i="7"/>
  <c r="AA573" i="7" s="1"/>
  <c r="AC426" i="7"/>
  <c r="AC436" i="7" s="1"/>
  <c r="AB563" i="7"/>
  <c r="AB573" i="7" s="1"/>
  <c r="AC563" i="7"/>
  <c r="AC573" i="7" s="1"/>
  <c r="AD426" i="7"/>
  <c r="AD436" i="7" s="1"/>
  <c r="AE426" i="7"/>
  <c r="AE436" i="7" s="1"/>
  <c r="AD563" i="7"/>
  <c r="AD573" i="7" s="1"/>
  <c r="AF426" i="7"/>
  <c r="AF436" i="7" s="1"/>
  <c r="AE563" i="7"/>
  <c r="AE573" i="7" s="1"/>
  <c r="AG426" i="7"/>
  <c r="AG436" i="7" s="1"/>
  <c r="AF563" i="7"/>
  <c r="AF573" i="7" s="1"/>
  <c r="AG563" i="7"/>
  <c r="AG573" i="7" s="1"/>
  <c r="AH426" i="7"/>
  <c r="AH436" i="7" s="1"/>
  <c r="AH563" i="7"/>
  <c r="AH573" i="7" s="1"/>
  <c r="AI426" i="7"/>
  <c r="AI436" i="7" s="1"/>
  <c r="AJ426" i="7"/>
  <c r="AJ436" i="7" s="1"/>
  <c r="AI563" i="7"/>
  <c r="AI573" i="7" s="1"/>
  <c r="AK426" i="7"/>
  <c r="AK436" i="7" s="1"/>
  <c r="AJ563" i="7"/>
  <c r="AJ573" i="7" s="1"/>
  <c r="AK563" i="7"/>
  <c r="AK573" i="7" s="1"/>
  <c r="AL426" i="7"/>
  <c r="AL436" i="7" s="1"/>
  <c r="AM426" i="7"/>
  <c r="AM436" i="7" s="1"/>
  <c r="AL563" i="7"/>
  <c r="AL573" i="7" s="1"/>
  <c r="AM563" i="7"/>
  <c r="AM573" i="7" s="1"/>
  <c r="AN426" i="7"/>
  <c r="AN436" i="7" s="1"/>
  <c r="AO426" i="7"/>
  <c r="AO436" i="7" s="1"/>
  <c r="AN563" i="7"/>
  <c r="AN573" i="7" s="1"/>
  <c r="AP589" i="7"/>
  <c r="AP586" i="7"/>
  <c r="AP598" i="7" s="1"/>
  <c r="B598" i="7" s="1"/>
  <c r="AP461" i="7"/>
  <c r="B461" i="7" s="1"/>
  <c r="AP585" i="7"/>
  <c r="AP597" i="7" s="1"/>
  <c r="B597" i="7" s="1"/>
  <c r="AP460" i="7"/>
  <c r="B460" i="7" s="1"/>
  <c r="AP400" i="7"/>
  <c r="AP578" i="7"/>
  <c r="AP590" i="7" s="1"/>
  <c r="B590" i="7" s="1"/>
  <c r="AP453" i="7"/>
  <c r="B453" i="7" s="1"/>
  <c r="AP529" i="7"/>
  <c r="AP541" i="7" s="1"/>
  <c r="B541" i="7" s="1"/>
  <c r="AP404" i="7"/>
  <c r="B404" i="7" s="1"/>
  <c r="AP581" i="7"/>
  <c r="AP593" i="7" s="1"/>
  <c r="B593" i="7" s="1"/>
  <c r="AP456" i="7"/>
  <c r="B456" i="7" s="1"/>
  <c r="AO563" i="7"/>
  <c r="AO573" i="7" s="1"/>
  <c r="AP532" i="7"/>
  <c r="AP544" i="7" s="1"/>
  <c r="B544" i="7" s="1"/>
  <c r="AP407" i="7"/>
  <c r="B407" i="7" s="1"/>
  <c r="AP553" i="7"/>
  <c r="AP565" i="7" s="1"/>
  <c r="B565" i="7" s="1"/>
  <c r="AP428" i="7"/>
  <c r="B428" i="7" s="1"/>
  <c r="AP531" i="7"/>
  <c r="AP543" i="7" s="1"/>
  <c r="B543" i="7" s="1"/>
  <c r="AP406" i="7"/>
  <c r="AO537" i="7"/>
  <c r="AO547" i="7" s="1"/>
  <c r="AO810" i="7"/>
  <c r="AO782" i="7" s="1"/>
  <c r="AO102" i="7" s="1"/>
  <c r="AO116" i="7"/>
  <c r="AO117" i="7" s="1"/>
  <c r="Q100" i="7"/>
  <c r="T100" i="7"/>
  <c r="P100" i="7"/>
  <c r="S100" i="7"/>
  <c r="R100" i="7"/>
  <c r="AP558" i="7"/>
  <c r="AP570" i="7" s="1"/>
  <c r="B570" i="7" s="1"/>
  <c r="AP533" i="7"/>
  <c r="AP545" i="7" s="1"/>
  <c r="B545" i="7" s="1"/>
  <c r="AP528" i="7"/>
  <c r="AP810" i="7"/>
  <c r="AP782" i="7" s="1"/>
  <c r="AP102" i="7" s="1"/>
  <c r="AJ810" i="7"/>
  <c r="AJ782" i="7" s="1"/>
  <c r="AJ102" i="7" s="1"/>
  <c r="AH810" i="7"/>
  <c r="AH782" i="7" s="1"/>
  <c r="AH102" i="7" s="1"/>
  <c r="AK810" i="7"/>
  <c r="AK782" i="7" s="1"/>
  <c r="AK102" i="7" s="1"/>
  <c r="AL810" i="7"/>
  <c r="AL782" i="7" s="1"/>
  <c r="AL102" i="7" s="1"/>
  <c r="AG810" i="7"/>
  <c r="AG782" i="7" s="1"/>
  <c r="AG102" i="7" s="1"/>
  <c r="AA810" i="7"/>
  <c r="AA782" i="7" s="1"/>
  <c r="AA102" i="7" s="1"/>
  <c r="AN810" i="7"/>
  <c r="AN782" i="7" s="1"/>
  <c r="AN102" i="7" s="1"/>
  <c r="AI810" i="7"/>
  <c r="AI782" i="7" s="1"/>
  <c r="AI102" i="7" s="1"/>
  <c r="AP579" i="7"/>
  <c r="AF810" i="7"/>
  <c r="AF782" i="7" s="1"/>
  <c r="AF102" i="7" s="1"/>
  <c r="AC810" i="7"/>
  <c r="AC782" i="7" s="1"/>
  <c r="AC102" i="7" s="1"/>
  <c r="Z810" i="7"/>
  <c r="Z782" i="7" s="1"/>
  <c r="Z102" i="7" s="1"/>
  <c r="W810" i="7"/>
  <c r="W782" i="7" s="1"/>
  <c r="W102" i="7" s="1"/>
  <c r="AP556" i="7"/>
  <c r="AP552" i="7"/>
  <c r="AP584" i="7"/>
  <c r="X810" i="7"/>
  <c r="X782" i="7" s="1"/>
  <c r="X102" i="7" s="1"/>
  <c r="AD810" i="7"/>
  <c r="AD782" i="7" s="1"/>
  <c r="AD102" i="7" s="1"/>
  <c r="AP526" i="7"/>
  <c r="AB810" i="7"/>
  <c r="AB782" i="7" s="1"/>
  <c r="AB102" i="7" s="1"/>
  <c r="AP555" i="7"/>
  <c r="AE810" i="7"/>
  <c r="AE782" i="7" s="1"/>
  <c r="AE102" i="7" s="1"/>
  <c r="Y810" i="7"/>
  <c r="Y782" i="7" s="1"/>
  <c r="Y102" i="7" s="1"/>
  <c r="O100" i="7"/>
  <c r="B805" i="7"/>
  <c r="B737" i="7"/>
  <c r="B804" i="7"/>
  <c r="B809" i="7"/>
  <c r="B808" i="7"/>
  <c r="B802" i="7"/>
  <c r="B807" i="7"/>
  <c r="B803" i="7"/>
  <c r="B806" i="7"/>
  <c r="B801" i="7"/>
  <c r="B738" i="7"/>
  <c r="B769" i="7"/>
  <c r="B770" i="7"/>
  <c r="AP100" i="7"/>
  <c r="B739" i="7"/>
  <c r="D800" i="7"/>
  <c r="D810" i="7" s="1"/>
  <c r="D782" i="7" s="1"/>
  <c r="D102" i="7" s="1"/>
  <c r="C800" i="7"/>
  <c r="E800" i="7"/>
  <c r="E810" i="7" s="1"/>
  <c r="E782" i="7" s="1"/>
  <c r="E102" i="7" s="1"/>
  <c r="F800" i="7"/>
  <c r="F810" i="7" s="1"/>
  <c r="F782" i="7" s="1"/>
  <c r="F102" i="7" s="1"/>
  <c r="G800" i="7"/>
  <c r="G810" i="7" s="1"/>
  <c r="G782" i="7" s="1"/>
  <c r="G102" i="7" s="1"/>
  <c r="H800" i="7"/>
  <c r="H810" i="7" s="1"/>
  <c r="H782" i="7" s="1"/>
  <c r="H102" i="7" s="1"/>
  <c r="I800" i="7"/>
  <c r="I810" i="7" s="1"/>
  <c r="I782" i="7" s="1"/>
  <c r="I102" i="7" s="1"/>
  <c r="J800" i="7"/>
  <c r="J810" i="7" s="1"/>
  <c r="J782" i="7" s="1"/>
  <c r="J102" i="7" s="1"/>
  <c r="K800" i="7"/>
  <c r="K810" i="7" s="1"/>
  <c r="K782" i="7" s="1"/>
  <c r="K102" i="7" s="1"/>
  <c r="L800" i="7"/>
  <c r="L810" i="7" s="1"/>
  <c r="L782" i="7" s="1"/>
  <c r="L102" i="7" s="1"/>
  <c r="M800" i="7"/>
  <c r="M810" i="7" s="1"/>
  <c r="M782" i="7" s="1"/>
  <c r="M102" i="7" s="1"/>
  <c r="N800" i="7"/>
  <c r="N810" i="7" s="1"/>
  <c r="N782" i="7" s="1"/>
  <c r="N102" i="7" s="1"/>
  <c r="O800" i="7"/>
  <c r="O810" i="7" s="1"/>
  <c r="O782" i="7" s="1"/>
  <c r="O102" i="7" s="1"/>
  <c r="P800" i="7"/>
  <c r="P810" i="7" s="1"/>
  <c r="P782" i="7" s="1"/>
  <c r="P102" i="7" s="1"/>
  <c r="Q800" i="7"/>
  <c r="Q810" i="7" s="1"/>
  <c r="Q782" i="7" s="1"/>
  <c r="Q102" i="7" s="1"/>
  <c r="R800" i="7"/>
  <c r="R810" i="7" s="1"/>
  <c r="R782" i="7" s="1"/>
  <c r="R102" i="7" s="1"/>
  <c r="S800" i="7"/>
  <c r="S810" i="7" s="1"/>
  <c r="S782" i="7" s="1"/>
  <c r="S102" i="7" s="1"/>
  <c r="T800" i="7"/>
  <c r="T810" i="7" s="1"/>
  <c r="T782" i="7" s="1"/>
  <c r="T102" i="7" s="1"/>
  <c r="U800" i="7"/>
  <c r="U810" i="7" s="1"/>
  <c r="U782" i="7" s="1"/>
  <c r="U102" i="7" s="1"/>
  <c r="V800" i="7"/>
  <c r="V810" i="7" s="1"/>
  <c r="V782" i="7" s="1"/>
  <c r="V102" i="7" s="1"/>
  <c r="AI462" i="7"/>
  <c r="AP778" i="7"/>
  <c r="AP750" i="7" s="1"/>
  <c r="AP101" i="7" s="1"/>
  <c r="B454" i="7"/>
  <c r="B408" i="7"/>
  <c r="AP108" i="7"/>
  <c r="B435" i="7"/>
  <c r="B572" i="7"/>
  <c r="B433" i="7"/>
  <c r="B427" i="7"/>
  <c r="D768" i="7"/>
  <c r="D778" i="7" s="1"/>
  <c r="D750" i="7" s="1"/>
  <c r="D101" i="7" s="1"/>
  <c r="C768" i="7"/>
  <c r="E768" i="7"/>
  <c r="E778" i="7" s="1"/>
  <c r="E750" i="7" s="1"/>
  <c r="E101" i="7" s="1"/>
  <c r="F768" i="7"/>
  <c r="F778" i="7" s="1"/>
  <c r="F750" i="7" s="1"/>
  <c r="F101" i="7" s="1"/>
  <c r="G768" i="7"/>
  <c r="G778" i="7" s="1"/>
  <c r="G750" i="7" s="1"/>
  <c r="G101" i="7" s="1"/>
  <c r="H768" i="7"/>
  <c r="H778" i="7" s="1"/>
  <c r="H750" i="7" s="1"/>
  <c r="H101" i="7" s="1"/>
  <c r="I768" i="7"/>
  <c r="I778" i="7" s="1"/>
  <c r="I750" i="7" s="1"/>
  <c r="I101" i="7" s="1"/>
  <c r="J768" i="7"/>
  <c r="J778" i="7" s="1"/>
  <c r="J750" i="7" s="1"/>
  <c r="J101" i="7" s="1"/>
  <c r="K768" i="7"/>
  <c r="K778" i="7" s="1"/>
  <c r="K750" i="7" s="1"/>
  <c r="K101" i="7" s="1"/>
  <c r="L768" i="7"/>
  <c r="L778" i="7" s="1"/>
  <c r="L750" i="7" s="1"/>
  <c r="L101" i="7" s="1"/>
  <c r="M768" i="7"/>
  <c r="M778" i="7" s="1"/>
  <c r="M750" i="7" s="1"/>
  <c r="N768" i="7"/>
  <c r="N778" i="7" s="1"/>
  <c r="N750" i="7" s="1"/>
  <c r="O768" i="7"/>
  <c r="O778" i="7" s="1"/>
  <c r="O750" i="7" s="1"/>
  <c r="P768" i="7"/>
  <c r="P778" i="7" s="1"/>
  <c r="P750" i="7" s="1"/>
  <c r="Q768" i="7"/>
  <c r="Q778" i="7" s="1"/>
  <c r="Q750" i="7" s="1"/>
  <c r="D736" i="7"/>
  <c r="D746" i="7" s="1"/>
  <c r="D718" i="7" s="1"/>
  <c r="C736" i="7"/>
  <c r="E736" i="7"/>
  <c r="E746" i="7" s="1"/>
  <c r="E718" i="7" s="1"/>
  <c r="F736" i="7"/>
  <c r="F746" i="7" s="1"/>
  <c r="F718" i="7" s="1"/>
  <c r="G736" i="7"/>
  <c r="G746" i="7" s="1"/>
  <c r="G718" i="7" s="1"/>
  <c r="H736" i="7"/>
  <c r="H746" i="7" s="1"/>
  <c r="H718" i="7" s="1"/>
  <c r="I736" i="7"/>
  <c r="I746" i="7" s="1"/>
  <c r="I718" i="7" s="1"/>
  <c r="J736" i="7"/>
  <c r="J746" i="7" s="1"/>
  <c r="J718" i="7" s="1"/>
  <c r="K736" i="7"/>
  <c r="K746" i="7" s="1"/>
  <c r="K718" i="7" s="1"/>
  <c r="L736" i="7"/>
  <c r="L746" i="7" s="1"/>
  <c r="L718" i="7" s="1"/>
  <c r="M736" i="7"/>
  <c r="M746" i="7" s="1"/>
  <c r="M718" i="7" s="1"/>
  <c r="N736" i="7"/>
  <c r="N746" i="7" s="1"/>
  <c r="N718" i="7" s="1"/>
  <c r="B430" i="7"/>
  <c r="B459" i="7"/>
  <c r="B431" i="7"/>
  <c r="B403" i="7"/>
  <c r="B401" i="7"/>
  <c r="D410" i="7" l="1"/>
  <c r="B400" i="7"/>
  <c r="AP567" i="7"/>
  <c r="B567" i="7" s="1"/>
  <c r="AP568" i="7"/>
  <c r="B568" i="7" s="1"/>
  <c r="AP540" i="7"/>
  <c r="B540" i="7" s="1"/>
  <c r="AP596" i="7"/>
  <c r="B596" i="7" s="1"/>
  <c r="AP591" i="7"/>
  <c r="B591" i="7" s="1"/>
  <c r="AP564" i="7"/>
  <c r="B564" i="7" s="1"/>
  <c r="AP538" i="7"/>
  <c r="B538" i="7" s="1"/>
  <c r="AP116" i="7"/>
  <c r="AP117" i="7" s="1"/>
  <c r="AP436" i="7"/>
  <c r="AP462" i="7"/>
  <c r="B432" i="7"/>
  <c r="AP410" i="7"/>
  <c r="B406" i="7"/>
  <c r="N100" i="7"/>
  <c r="M100" i="7"/>
  <c r="P101" i="7"/>
  <c r="N101" i="7"/>
  <c r="Q101" i="7"/>
  <c r="O101" i="7"/>
  <c r="M101" i="7"/>
  <c r="K100" i="7"/>
  <c r="I100" i="7"/>
  <c r="G100" i="7"/>
  <c r="E100" i="7"/>
  <c r="D100" i="7"/>
  <c r="L100" i="7"/>
  <c r="J100" i="7"/>
  <c r="H100" i="7"/>
  <c r="F100" i="7"/>
  <c r="B736" i="7"/>
  <c r="C746" i="7"/>
  <c r="C718" i="7" s="1"/>
  <c r="B563" i="7"/>
  <c r="C573" i="7"/>
  <c r="B768" i="7"/>
  <c r="C778" i="7"/>
  <c r="C750" i="7" s="1"/>
  <c r="C810" i="7"/>
  <c r="C782" i="7" s="1"/>
  <c r="B800" i="7"/>
  <c r="C410" i="7"/>
  <c r="C547" i="7"/>
  <c r="B537" i="7"/>
  <c r="C436" i="7"/>
  <c r="B426" i="7"/>
  <c r="C462" i="7"/>
  <c r="B452" i="7"/>
  <c r="B589" i="7"/>
  <c r="C599" i="7"/>
  <c r="AP573" i="7" l="1"/>
  <c r="AP547" i="7"/>
  <c r="AP599" i="7"/>
  <c r="C102" i="7"/>
  <c r="C784" i="7"/>
  <c r="D781" i="7" s="1"/>
  <c r="D784" i="7" s="1"/>
  <c r="E781" i="7" s="1"/>
  <c r="E784" i="7" s="1"/>
  <c r="F781" i="7" s="1"/>
  <c r="F784" i="7" s="1"/>
  <c r="G781" i="7" s="1"/>
  <c r="G784" i="7" s="1"/>
  <c r="H781" i="7" s="1"/>
  <c r="H784" i="7" s="1"/>
  <c r="I781" i="7" s="1"/>
  <c r="I784" i="7" s="1"/>
  <c r="J781" i="7" s="1"/>
  <c r="J784" i="7" s="1"/>
  <c r="K781" i="7" s="1"/>
  <c r="K784" i="7" s="1"/>
  <c r="L781" i="7" s="1"/>
  <c r="L784" i="7" s="1"/>
  <c r="M781" i="7" s="1"/>
  <c r="M784" i="7" s="1"/>
  <c r="N781" i="7" s="1"/>
  <c r="N784" i="7" s="1"/>
  <c r="O781" i="7" s="1"/>
  <c r="O784" i="7" s="1"/>
  <c r="P781" i="7" s="1"/>
  <c r="P784" i="7" s="1"/>
  <c r="Q781" i="7" s="1"/>
  <c r="Q784" i="7" s="1"/>
  <c r="R781" i="7" s="1"/>
  <c r="R784" i="7" s="1"/>
  <c r="S781" i="7" s="1"/>
  <c r="S784" i="7" s="1"/>
  <c r="T781" i="7" s="1"/>
  <c r="T784" i="7" s="1"/>
  <c r="U781" i="7" s="1"/>
  <c r="U784" i="7" s="1"/>
  <c r="V781" i="7" s="1"/>
  <c r="V784" i="7" s="1"/>
  <c r="W781" i="7" s="1"/>
  <c r="W784" i="7" s="1"/>
  <c r="X781" i="7" s="1"/>
  <c r="X784" i="7" s="1"/>
  <c r="Y781" i="7" s="1"/>
  <c r="Y784" i="7" s="1"/>
  <c r="Z781" i="7" s="1"/>
  <c r="Z784" i="7" s="1"/>
  <c r="AA781" i="7" s="1"/>
  <c r="AA784" i="7" s="1"/>
  <c r="AB781" i="7" s="1"/>
  <c r="AB784" i="7" s="1"/>
  <c r="AC781" i="7" s="1"/>
  <c r="AC784" i="7" s="1"/>
  <c r="AD781" i="7" s="1"/>
  <c r="AD784" i="7" s="1"/>
  <c r="AE781" i="7" s="1"/>
  <c r="AE784" i="7" s="1"/>
  <c r="AF781" i="7" s="1"/>
  <c r="AF784" i="7" s="1"/>
  <c r="AG781" i="7" s="1"/>
  <c r="AG784" i="7" s="1"/>
  <c r="AH781" i="7" s="1"/>
  <c r="AH784" i="7" s="1"/>
  <c r="AI781" i="7" s="1"/>
  <c r="AI784" i="7" s="1"/>
  <c r="AJ781" i="7" s="1"/>
  <c r="AJ784" i="7" s="1"/>
  <c r="AK781" i="7" s="1"/>
  <c r="AK784" i="7" s="1"/>
  <c r="AL781" i="7" s="1"/>
  <c r="AL784" i="7" s="1"/>
  <c r="AM781" i="7" s="1"/>
  <c r="AM784" i="7" s="1"/>
  <c r="AN781" i="7" s="1"/>
  <c r="AN784" i="7" s="1"/>
  <c r="AO781" i="7" s="1"/>
  <c r="AO784" i="7" s="1"/>
  <c r="AP781" i="7" s="1"/>
  <c r="AP784" i="7" s="1"/>
  <c r="C101" i="7"/>
  <c r="C752" i="7"/>
  <c r="D749" i="7" s="1"/>
  <c r="D752" i="7" s="1"/>
  <c r="E749" i="7" s="1"/>
  <c r="E752" i="7" s="1"/>
  <c r="F749" i="7" s="1"/>
  <c r="F752" i="7" s="1"/>
  <c r="G749" i="7" s="1"/>
  <c r="G752" i="7" s="1"/>
  <c r="H749" i="7" s="1"/>
  <c r="H752" i="7" s="1"/>
  <c r="I749" i="7" s="1"/>
  <c r="I752" i="7" s="1"/>
  <c r="J749" i="7" s="1"/>
  <c r="J752" i="7" s="1"/>
  <c r="K749" i="7" s="1"/>
  <c r="K752" i="7" s="1"/>
  <c r="L749" i="7" s="1"/>
  <c r="L752" i="7" s="1"/>
  <c r="M749" i="7" s="1"/>
  <c r="M752" i="7" s="1"/>
  <c r="N749" i="7" s="1"/>
  <c r="N752" i="7" s="1"/>
  <c r="O749" i="7" s="1"/>
  <c r="O752" i="7" s="1"/>
  <c r="P749" i="7" s="1"/>
  <c r="P752" i="7" s="1"/>
  <c r="Q749" i="7" s="1"/>
  <c r="Q752" i="7" s="1"/>
  <c r="R749" i="7" s="1"/>
  <c r="R752" i="7" s="1"/>
  <c r="S749" i="7" s="1"/>
  <c r="S752" i="7" s="1"/>
  <c r="T749" i="7" s="1"/>
  <c r="T752" i="7" s="1"/>
  <c r="U749" i="7" s="1"/>
  <c r="U752" i="7" s="1"/>
  <c r="V749" i="7" s="1"/>
  <c r="V752" i="7" s="1"/>
  <c r="W749" i="7" s="1"/>
  <c r="W752" i="7" s="1"/>
  <c r="X749" i="7" s="1"/>
  <c r="X752" i="7" s="1"/>
  <c r="Y749" i="7" s="1"/>
  <c r="Y752" i="7" s="1"/>
  <c r="Z749" i="7" s="1"/>
  <c r="Z752" i="7" s="1"/>
  <c r="AA749" i="7" s="1"/>
  <c r="AA752" i="7" s="1"/>
  <c r="AB749" i="7" s="1"/>
  <c r="AB752" i="7" s="1"/>
  <c r="AC749" i="7" s="1"/>
  <c r="AC752" i="7" s="1"/>
  <c r="AD749" i="7" s="1"/>
  <c r="AD752" i="7" s="1"/>
  <c r="AE749" i="7" s="1"/>
  <c r="AE752" i="7" s="1"/>
  <c r="AF749" i="7" s="1"/>
  <c r="AF752" i="7" s="1"/>
  <c r="AG749" i="7" s="1"/>
  <c r="AG752" i="7" s="1"/>
  <c r="AH749" i="7" s="1"/>
  <c r="AH752" i="7" s="1"/>
  <c r="AI749" i="7" s="1"/>
  <c r="AI752" i="7" s="1"/>
  <c r="AJ749" i="7" s="1"/>
  <c r="AJ752" i="7" s="1"/>
  <c r="AK749" i="7" s="1"/>
  <c r="AK752" i="7" s="1"/>
  <c r="AL749" i="7" s="1"/>
  <c r="AL752" i="7" s="1"/>
  <c r="AM749" i="7" s="1"/>
  <c r="AM752" i="7" s="1"/>
  <c r="AN749" i="7" s="1"/>
  <c r="AN752" i="7" s="1"/>
  <c r="AO749" i="7" s="1"/>
  <c r="AO752" i="7" s="1"/>
  <c r="AP749" i="7" s="1"/>
  <c r="AP752" i="7" s="1"/>
  <c r="C100" i="7"/>
  <c r="C720" i="7"/>
  <c r="D717" i="7" s="1"/>
  <c r="D720" i="7" s="1"/>
  <c r="E717" i="7" s="1"/>
  <c r="E720" i="7" s="1"/>
  <c r="F717" i="7" s="1"/>
  <c r="F720" i="7" s="1"/>
  <c r="G717" i="7" s="1"/>
  <c r="G720" i="7" s="1"/>
  <c r="H717" i="7" s="1"/>
  <c r="H720" i="7" s="1"/>
  <c r="I717" i="7" s="1"/>
  <c r="I720" i="7" s="1"/>
  <c r="J717" i="7" s="1"/>
  <c r="J720" i="7" s="1"/>
  <c r="K717" i="7" s="1"/>
  <c r="K720" i="7" s="1"/>
  <c r="L717" i="7" s="1"/>
  <c r="L720" i="7" s="1"/>
  <c r="M717" i="7" l="1"/>
  <c r="M720" i="7" s="1"/>
  <c r="N717" i="7" l="1"/>
  <c r="N720" i="7" s="1"/>
  <c r="AO666" i="7" l="1"/>
  <c r="AO24" i="7" s="1"/>
  <c r="AO662" i="7"/>
  <c r="AO627" i="7"/>
  <c r="AO132" i="7" s="1"/>
  <c r="AO658" i="7"/>
  <c r="AO654" i="7"/>
  <c r="AO621" i="7"/>
  <c r="AO131" i="7" s="1"/>
  <c r="AO41" i="7"/>
  <c r="AO64" i="7" s="1"/>
  <c r="AN662" i="7"/>
  <c r="AN627" i="7"/>
  <c r="AN132" i="7" s="1"/>
  <c r="AN666" i="7"/>
  <c r="AN24" i="7" s="1"/>
  <c r="AN654" i="7"/>
  <c r="AN621" i="7"/>
  <c r="AN131" i="7" s="1"/>
  <c r="AN658" i="7"/>
  <c r="AN41" i="7"/>
  <c r="AN64" i="7" s="1"/>
  <c r="AM658" i="7"/>
  <c r="AM654" i="7"/>
  <c r="AM621" i="7"/>
  <c r="AM131" i="7" s="1"/>
  <c r="AM41" i="7"/>
  <c r="AM64" i="7" s="1"/>
  <c r="AM666" i="7"/>
  <c r="AM24" i="7" s="1"/>
  <c r="AM662" i="7"/>
  <c r="AM627" i="7"/>
  <c r="AM132" i="7" s="1"/>
  <c r="AL662" i="7"/>
  <c r="AL627" i="7"/>
  <c r="AL132" i="7" s="1"/>
  <c r="AL666" i="7"/>
  <c r="AL24" i="7" s="1"/>
  <c r="AL654" i="7"/>
  <c r="AL621" i="7"/>
  <c r="AL131" i="7" s="1"/>
  <c r="AL658" i="7"/>
  <c r="AL41" i="7"/>
  <c r="AL64" i="7" s="1"/>
  <c r="AK666" i="7"/>
  <c r="AK24" i="7" s="1"/>
  <c r="AK662" i="7"/>
  <c r="AK658" i="7"/>
  <c r="AK654" i="7"/>
  <c r="AK621" i="7"/>
  <c r="AK131" i="7" s="1"/>
  <c r="AK41" i="7"/>
  <c r="AK64" i="7" s="1"/>
  <c r="AK627" i="7"/>
  <c r="AK132" i="7" s="1"/>
  <c r="AJ654" i="7"/>
  <c r="AJ621" i="7"/>
  <c r="AJ131" i="7" s="1"/>
  <c r="AJ658" i="7"/>
  <c r="AJ41" i="7"/>
  <c r="AJ64" i="7" s="1"/>
  <c r="AJ662" i="7"/>
  <c r="AJ627" i="7"/>
  <c r="AJ132" i="7" s="1"/>
  <c r="AJ666" i="7"/>
  <c r="AJ24" i="7" s="1"/>
  <c r="AH654" i="7"/>
  <c r="AH621" i="7"/>
  <c r="AH131" i="7" s="1"/>
  <c r="AH658" i="7"/>
  <c r="AH41" i="7"/>
  <c r="AH64" i="7" s="1"/>
  <c r="AH662" i="7"/>
  <c r="AH627" i="7"/>
  <c r="AH132" i="7" s="1"/>
  <c r="AH666" i="7"/>
  <c r="AH24" i="7" s="1"/>
  <c r="AG658" i="7"/>
  <c r="AG654" i="7"/>
  <c r="AG621" i="7"/>
  <c r="AG131" i="7" s="1"/>
  <c r="AG41" i="7"/>
  <c r="AG64" i="7" s="1"/>
  <c r="AG666" i="7"/>
  <c r="AG24" i="7" s="1"/>
  <c r="AG662" i="7"/>
  <c r="AG627" i="7"/>
  <c r="AG132" i="7" s="1"/>
  <c r="AP662" i="7"/>
  <c r="AP627" i="7"/>
  <c r="AP132" i="7" s="1"/>
  <c r="AP666" i="7"/>
  <c r="AP24" i="7" s="1"/>
  <c r="AP654" i="7"/>
  <c r="AP621" i="7"/>
  <c r="AP131" i="7" s="1"/>
  <c r="AP658" i="7"/>
  <c r="AP41" i="7"/>
  <c r="AP64" i="7" s="1"/>
  <c r="AI658" i="7"/>
  <c r="AI621" i="7"/>
  <c r="AI131" i="7" s="1"/>
  <c r="AI666" i="7"/>
  <c r="AI24" i="7" s="1"/>
  <c r="AI662" i="7"/>
  <c r="AI627" i="7"/>
  <c r="AI132" i="7" s="1"/>
  <c r="AI654" i="7"/>
  <c r="AI41" i="7"/>
  <c r="AI64" i="7" s="1"/>
  <c r="C654" i="7"/>
  <c r="C41" i="7"/>
  <c r="C64" i="7" s="1"/>
  <c r="C662" i="7"/>
  <c r="C658" i="7"/>
  <c r="C621" i="7"/>
  <c r="C131" i="7" s="1"/>
  <c r="C666" i="7"/>
  <c r="C24" i="7" s="1"/>
  <c r="C25" i="7" s="1"/>
  <c r="C627" i="7"/>
  <c r="C132" i="7" s="1"/>
  <c r="G666" i="7"/>
  <c r="G24" i="7" s="1"/>
  <c r="G627" i="7"/>
  <c r="G132" i="7" s="1"/>
  <c r="G654" i="7"/>
  <c r="G41" i="7"/>
  <c r="G64" i="7" s="1"/>
  <c r="G662" i="7"/>
  <c r="G658" i="7"/>
  <c r="G621" i="7"/>
  <c r="G131" i="7" s="1"/>
  <c r="K666" i="7"/>
  <c r="K24" i="7" s="1"/>
  <c r="K627" i="7"/>
  <c r="K132" i="7" s="1"/>
  <c r="K621" i="7"/>
  <c r="K131" i="7" s="1"/>
  <c r="K654" i="7"/>
  <c r="K662" i="7"/>
  <c r="K658" i="7"/>
  <c r="K41" i="7"/>
  <c r="K64" i="7" s="1"/>
  <c r="O666" i="7"/>
  <c r="O24" i="7" s="1"/>
  <c r="O654" i="7"/>
  <c r="O41" i="7"/>
  <c r="O64" i="7" s="1"/>
  <c r="O662" i="7"/>
  <c r="O658" i="7"/>
  <c r="O621" i="7"/>
  <c r="O131" i="7" s="1"/>
  <c r="O627" i="7"/>
  <c r="O132" i="7" s="1"/>
  <c r="S658" i="7"/>
  <c r="S621" i="7"/>
  <c r="S131" i="7" s="1"/>
  <c r="S666" i="7"/>
  <c r="S24" i="7" s="1"/>
  <c r="S627" i="7"/>
  <c r="S132" i="7" s="1"/>
  <c r="S654" i="7"/>
  <c r="S41" i="7"/>
  <c r="S64" i="7" s="1"/>
  <c r="S662" i="7"/>
  <c r="W658" i="7"/>
  <c r="W621" i="7"/>
  <c r="W131" i="7" s="1"/>
  <c r="W666" i="7"/>
  <c r="W24" i="7" s="1"/>
  <c r="W627" i="7"/>
  <c r="W132" i="7" s="1"/>
  <c r="W654" i="7"/>
  <c r="W41" i="7"/>
  <c r="W64" i="7" s="1"/>
  <c r="W662" i="7"/>
  <c r="AA658" i="7"/>
  <c r="AA621" i="7"/>
  <c r="AA131" i="7" s="1"/>
  <c r="AA666" i="7"/>
  <c r="AA24" i="7" s="1"/>
  <c r="AA627" i="7"/>
  <c r="AA132" i="7" s="1"/>
  <c r="AA654" i="7"/>
  <c r="AA41" i="7"/>
  <c r="AA64" i="7" s="1"/>
  <c r="AA662" i="7"/>
  <c r="AE666" i="7"/>
  <c r="AE24" i="7" s="1"/>
  <c r="AE627" i="7"/>
  <c r="AE132" i="7" s="1"/>
  <c r="AE654" i="7"/>
  <c r="AE41" i="7"/>
  <c r="AE64" i="7" s="1"/>
  <c r="AE662" i="7"/>
  <c r="AE658" i="7"/>
  <c r="AE621" i="7"/>
  <c r="AE131" i="7" s="1"/>
  <c r="F662" i="7"/>
  <c r="F666" i="7"/>
  <c r="F24" i="7" s="1"/>
  <c r="F621" i="7"/>
  <c r="F131" i="7" s="1"/>
  <c r="F41" i="7"/>
  <c r="F64" i="7" s="1"/>
  <c r="F627" i="7"/>
  <c r="F132" i="7" s="1"/>
  <c r="F654" i="7"/>
  <c r="F658" i="7"/>
  <c r="J621" i="7"/>
  <c r="J131" i="7" s="1"/>
  <c r="J41" i="7"/>
  <c r="J64" i="7" s="1"/>
  <c r="J627" i="7"/>
  <c r="J132" i="7" s="1"/>
  <c r="J654" i="7"/>
  <c r="J658" i="7"/>
  <c r="J662" i="7"/>
  <c r="J666" i="7"/>
  <c r="J24" i="7" s="1"/>
  <c r="N621" i="7"/>
  <c r="N131" i="7" s="1"/>
  <c r="N41" i="7"/>
  <c r="N64" i="7" s="1"/>
  <c r="N627" i="7"/>
  <c r="N132" i="7" s="1"/>
  <c r="N654" i="7"/>
  <c r="N658" i="7"/>
  <c r="N662" i="7"/>
  <c r="N666" i="7"/>
  <c r="N24" i="7" s="1"/>
  <c r="R654" i="7"/>
  <c r="R658" i="7"/>
  <c r="R662" i="7"/>
  <c r="R666" i="7"/>
  <c r="R24" i="7" s="1"/>
  <c r="R621" i="7"/>
  <c r="R131" i="7" s="1"/>
  <c r="R41" i="7"/>
  <c r="R64" i="7" s="1"/>
  <c r="R627" i="7"/>
  <c r="R132" i="7" s="1"/>
  <c r="V627" i="7"/>
  <c r="V132" i="7" s="1"/>
  <c r="V621" i="7"/>
  <c r="V131" i="7" s="1"/>
  <c r="V41" i="7"/>
  <c r="V64" i="7" s="1"/>
  <c r="V662" i="7"/>
  <c r="V666" i="7"/>
  <c r="V24" i="7" s="1"/>
  <c r="V654" i="7"/>
  <c r="V658" i="7"/>
  <c r="Z627" i="7"/>
  <c r="Z132" i="7" s="1"/>
  <c r="Z654" i="7"/>
  <c r="Z658" i="7"/>
  <c r="Z666" i="7"/>
  <c r="Z24" i="7" s="1"/>
  <c r="Z662" i="7"/>
  <c r="Z621" i="7"/>
  <c r="Z131" i="7" s="1"/>
  <c r="Z41" i="7"/>
  <c r="Z64" i="7" s="1"/>
  <c r="AD621" i="7"/>
  <c r="AD131" i="7" s="1"/>
  <c r="AD41" i="7"/>
  <c r="AD64" i="7" s="1"/>
  <c r="AD627" i="7"/>
  <c r="AD132" i="7" s="1"/>
  <c r="AD654" i="7"/>
  <c r="AD658" i="7"/>
  <c r="AD662" i="7"/>
  <c r="AD666" i="7"/>
  <c r="AD24" i="7" s="1"/>
  <c r="E666" i="7"/>
  <c r="E24" i="7" s="1"/>
  <c r="E627" i="7"/>
  <c r="E132" i="7" s="1"/>
  <c r="E654" i="7"/>
  <c r="E41" i="7"/>
  <c r="E64" i="7" s="1"/>
  <c r="E662" i="7"/>
  <c r="E658" i="7"/>
  <c r="E621" i="7"/>
  <c r="E131" i="7" s="1"/>
  <c r="I658" i="7"/>
  <c r="I621" i="7"/>
  <c r="I131" i="7" s="1"/>
  <c r="I666" i="7"/>
  <c r="I24" i="7" s="1"/>
  <c r="I627" i="7"/>
  <c r="I132" i="7" s="1"/>
  <c r="I654" i="7"/>
  <c r="I41" i="7"/>
  <c r="I64" i="7" s="1"/>
  <c r="I662" i="7"/>
  <c r="M666" i="7"/>
  <c r="M24" i="7" s="1"/>
  <c r="M658" i="7"/>
  <c r="M621" i="7"/>
  <c r="M131" i="7" s="1"/>
  <c r="M662" i="7"/>
  <c r="M627" i="7"/>
  <c r="M132" i="7" s="1"/>
  <c r="M654" i="7"/>
  <c r="M41" i="7"/>
  <c r="M64" i="7" s="1"/>
  <c r="Q666" i="7"/>
  <c r="Q24" i="7" s="1"/>
  <c r="Q627" i="7"/>
  <c r="Q132" i="7" s="1"/>
  <c r="Q654" i="7"/>
  <c r="Q41" i="7"/>
  <c r="Q64" i="7" s="1"/>
  <c r="Q662" i="7"/>
  <c r="Q658" i="7"/>
  <c r="Q621" i="7"/>
  <c r="Q131" i="7" s="1"/>
  <c r="U666" i="7"/>
  <c r="U24" i="7" s="1"/>
  <c r="U627" i="7"/>
  <c r="U132" i="7" s="1"/>
  <c r="U658" i="7"/>
  <c r="U41" i="7"/>
  <c r="U64" i="7" s="1"/>
  <c r="U662" i="7"/>
  <c r="U621" i="7"/>
  <c r="U131" i="7" s="1"/>
  <c r="U654" i="7"/>
  <c r="Y666" i="7"/>
  <c r="Y24" i="7" s="1"/>
  <c r="Y627" i="7"/>
  <c r="Y132" i="7" s="1"/>
  <c r="Y654" i="7"/>
  <c r="Y41" i="7"/>
  <c r="Y64" i="7" s="1"/>
  <c r="Y662" i="7"/>
  <c r="Y658" i="7"/>
  <c r="Y621" i="7"/>
  <c r="Y131" i="7" s="1"/>
  <c r="AC666" i="7"/>
  <c r="AC24" i="7" s="1"/>
  <c r="AC627" i="7"/>
  <c r="AC132" i="7" s="1"/>
  <c r="AC654" i="7"/>
  <c r="AC41" i="7"/>
  <c r="AC64" i="7" s="1"/>
  <c r="AC662" i="7"/>
  <c r="AC658" i="7"/>
  <c r="AC621" i="7"/>
  <c r="AC131" i="7" s="1"/>
  <c r="D662" i="7"/>
  <c r="D666" i="7"/>
  <c r="D24" i="7" s="1"/>
  <c r="D621" i="7"/>
  <c r="D131" i="7" s="1"/>
  <c r="D41" i="7"/>
  <c r="D64" i="7" s="1"/>
  <c r="D627" i="7"/>
  <c r="D132" i="7" s="1"/>
  <c r="D654" i="7"/>
  <c r="D658" i="7"/>
  <c r="H621" i="7"/>
  <c r="H131" i="7" s="1"/>
  <c r="H41" i="7"/>
  <c r="H64" i="7" s="1"/>
  <c r="H654" i="7"/>
  <c r="H658" i="7"/>
  <c r="H662" i="7"/>
  <c r="H666" i="7"/>
  <c r="H24" i="7" s="1"/>
  <c r="H627" i="7"/>
  <c r="H132" i="7" s="1"/>
  <c r="L621" i="7"/>
  <c r="L131" i="7" s="1"/>
  <c r="L41" i="7"/>
  <c r="L64" i="7" s="1"/>
  <c r="L627" i="7"/>
  <c r="L132" i="7" s="1"/>
  <c r="L654" i="7"/>
  <c r="L658" i="7"/>
  <c r="L662" i="7"/>
  <c r="L666" i="7"/>
  <c r="L24" i="7" s="1"/>
  <c r="P621" i="7"/>
  <c r="P131" i="7" s="1"/>
  <c r="P41" i="7"/>
  <c r="P64" i="7" s="1"/>
  <c r="P627" i="7"/>
  <c r="P132" i="7" s="1"/>
  <c r="P654" i="7"/>
  <c r="P658" i="7"/>
  <c r="P662" i="7"/>
  <c r="P666" i="7"/>
  <c r="P24" i="7" s="1"/>
  <c r="T662" i="7"/>
  <c r="T666" i="7"/>
  <c r="T24" i="7" s="1"/>
  <c r="T658" i="7"/>
  <c r="T621" i="7"/>
  <c r="T131" i="7" s="1"/>
  <c r="T627" i="7"/>
  <c r="T132" i="7" s="1"/>
  <c r="T654" i="7"/>
  <c r="T41" i="7"/>
  <c r="T64" i="7" s="1"/>
  <c r="X621" i="7"/>
  <c r="X131" i="7" s="1"/>
  <c r="X41" i="7"/>
  <c r="X64" i="7" s="1"/>
  <c r="X627" i="7"/>
  <c r="X132" i="7" s="1"/>
  <c r="X654" i="7"/>
  <c r="X658" i="7"/>
  <c r="X662" i="7"/>
  <c r="X666" i="7"/>
  <c r="X24" i="7" s="1"/>
  <c r="AB662" i="7"/>
  <c r="AB666" i="7"/>
  <c r="AB24" i="7" s="1"/>
  <c r="AB658" i="7"/>
  <c r="AB654" i="7"/>
  <c r="AB627" i="7"/>
  <c r="AB132" i="7" s="1"/>
  <c r="AB621" i="7"/>
  <c r="AB131" i="7" s="1"/>
  <c r="AB41" i="7"/>
  <c r="AB64" i="7" s="1"/>
  <c r="AF621" i="7"/>
  <c r="AF131" i="7" s="1"/>
  <c r="AF41" i="7"/>
  <c r="AF64" i="7" s="1"/>
  <c r="AF627" i="7"/>
  <c r="AF132" i="7" s="1"/>
  <c r="AF654" i="7"/>
  <c r="AF658" i="7"/>
  <c r="AF662" i="7"/>
  <c r="AF666" i="7"/>
  <c r="AF24" i="7" s="1"/>
  <c r="O717" i="7"/>
  <c r="O720" i="7" s="1"/>
  <c r="AC711" i="7" l="1"/>
  <c r="Y711" i="7"/>
  <c r="U711" i="7"/>
  <c r="Q711" i="7"/>
  <c r="E711" i="7"/>
  <c r="Z711" i="7"/>
  <c r="V711" i="7"/>
  <c r="R711" i="7"/>
  <c r="AA711" i="7"/>
  <c r="W711" i="7"/>
  <c r="S711" i="7"/>
  <c r="AL711" i="7"/>
  <c r="X711" i="7"/>
  <c r="AF711" i="7"/>
  <c r="T711" i="7"/>
  <c r="D711" i="7"/>
  <c r="M711" i="7"/>
  <c r="AD711" i="7"/>
  <c r="N711" i="7"/>
  <c r="J711" i="7"/>
  <c r="AP711" i="7"/>
  <c r="AJ711" i="7"/>
  <c r="AO711" i="7"/>
  <c r="AB711" i="7"/>
  <c r="I711" i="7"/>
  <c r="AE711" i="7"/>
  <c r="O711" i="7"/>
  <c r="K711" i="7"/>
  <c r="G711" i="7"/>
  <c r="AI711" i="7"/>
  <c r="AH711" i="7"/>
  <c r="AK711" i="7"/>
  <c r="AM711" i="7"/>
  <c r="AN711" i="7"/>
  <c r="P711" i="7"/>
  <c r="L711" i="7"/>
  <c r="H711" i="7"/>
  <c r="F711" i="7"/>
  <c r="AG711" i="7"/>
  <c r="C711" i="7"/>
  <c r="C66" i="7"/>
  <c r="C668" i="7"/>
  <c r="B152" i="7"/>
  <c r="AB304" i="7"/>
  <c r="AB264" i="7"/>
  <c r="AB75" i="7"/>
  <c r="X303" i="7"/>
  <c r="X263" i="7"/>
  <c r="X74" i="7"/>
  <c r="T301" i="7"/>
  <c r="T72" i="7"/>
  <c r="T261" i="7"/>
  <c r="T302" i="7"/>
  <c r="T262" i="7"/>
  <c r="T73" i="7"/>
  <c r="P301" i="7"/>
  <c r="P261" i="7"/>
  <c r="P72" i="7"/>
  <c r="L302" i="7"/>
  <c r="L262" i="7"/>
  <c r="L73" i="7"/>
  <c r="H301" i="7"/>
  <c r="H261" i="7"/>
  <c r="H72" i="7"/>
  <c r="D301" i="7"/>
  <c r="D72" i="7"/>
  <c r="D261" i="7"/>
  <c r="AC304" i="7"/>
  <c r="AC264" i="7"/>
  <c r="AC75" i="7"/>
  <c r="Y303" i="7"/>
  <c r="Y263" i="7"/>
  <c r="Y74" i="7"/>
  <c r="Q302" i="7"/>
  <c r="Q73" i="7"/>
  <c r="Q262" i="7"/>
  <c r="Q301" i="7"/>
  <c r="Q261" i="7"/>
  <c r="Q72" i="7"/>
  <c r="M304" i="7"/>
  <c r="M264" i="7"/>
  <c r="M75" i="7"/>
  <c r="I301" i="7"/>
  <c r="I261" i="7"/>
  <c r="I72" i="7"/>
  <c r="AD304" i="7"/>
  <c r="AD264" i="7"/>
  <c r="AD75" i="7"/>
  <c r="Z303" i="7"/>
  <c r="Z263" i="7"/>
  <c r="Z74" i="7"/>
  <c r="V304" i="7"/>
  <c r="V264" i="7"/>
  <c r="V75" i="7"/>
  <c r="R303" i="7"/>
  <c r="R74" i="7"/>
  <c r="R263" i="7"/>
  <c r="N304" i="7"/>
  <c r="N264" i="7"/>
  <c r="N75" i="7"/>
  <c r="J301" i="7"/>
  <c r="J72" i="7"/>
  <c r="J261" i="7"/>
  <c r="F304" i="7"/>
  <c r="F264" i="7"/>
  <c r="F75" i="7"/>
  <c r="AA303" i="7"/>
  <c r="AA263" i="7"/>
  <c r="AA74" i="7"/>
  <c r="W302" i="7"/>
  <c r="W262" i="7"/>
  <c r="W73" i="7"/>
  <c r="S301" i="7"/>
  <c r="S261" i="7"/>
  <c r="S72" i="7"/>
  <c r="O302" i="7"/>
  <c r="O262" i="7"/>
  <c r="O73" i="7"/>
  <c r="O301" i="7"/>
  <c r="O72" i="7"/>
  <c r="O261" i="7"/>
  <c r="K302" i="7"/>
  <c r="K73" i="7"/>
  <c r="K262" i="7"/>
  <c r="G304" i="7"/>
  <c r="G264" i="7"/>
  <c r="G75" i="7"/>
  <c r="AI304" i="7"/>
  <c r="AI264" i="7"/>
  <c r="AI75" i="7"/>
  <c r="AP302" i="7"/>
  <c r="AP262" i="7"/>
  <c r="AP73" i="7"/>
  <c r="AG304" i="7"/>
  <c r="AG264" i="7"/>
  <c r="AG75" i="7"/>
  <c r="AG302" i="7"/>
  <c r="AG262" i="7"/>
  <c r="AG73" i="7"/>
  <c r="AJ304" i="7"/>
  <c r="AJ264" i="7"/>
  <c r="AJ75" i="7"/>
  <c r="AJ302" i="7"/>
  <c r="AJ262" i="7"/>
  <c r="AJ73" i="7"/>
  <c r="AK302" i="7"/>
  <c r="AK73" i="7"/>
  <c r="AK262" i="7"/>
  <c r="AL303" i="7"/>
  <c r="AL263" i="7"/>
  <c r="AL74" i="7"/>
  <c r="AM303" i="7"/>
  <c r="AM263" i="7"/>
  <c r="AM74" i="7"/>
  <c r="AM301" i="7"/>
  <c r="AM261" i="7"/>
  <c r="AM72" i="7"/>
  <c r="AN304" i="7"/>
  <c r="AN264" i="7"/>
  <c r="AN75" i="7"/>
  <c r="AB301" i="7"/>
  <c r="AB261" i="7"/>
  <c r="AB72" i="7"/>
  <c r="P304" i="7"/>
  <c r="P264" i="7"/>
  <c r="P75" i="7"/>
  <c r="L301" i="7"/>
  <c r="L72" i="7"/>
  <c r="L261" i="7"/>
  <c r="H304" i="7"/>
  <c r="H264" i="7"/>
  <c r="H75" i="7"/>
  <c r="AC302" i="7"/>
  <c r="AC73" i="7"/>
  <c r="AC262" i="7"/>
  <c r="AC301" i="7"/>
  <c r="AC261" i="7"/>
  <c r="AC72" i="7"/>
  <c r="Y304" i="7"/>
  <c r="Y264" i="7"/>
  <c r="Y75" i="7"/>
  <c r="U303" i="7"/>
  <c r="U263" i="7"/>
  <c r="U74" i="7"/>
  <c r="M303" i="7"/>
  <c r="M263" i="7"/>
  <c r="M74" i="7"/>
  <c r="I302" i="7"/>
  <c r="I73" i="7"/>
  <c r="I262" i="7"/>
  <c r="E303" i="7"/>
  <c r="E263" i="7"/>
  <c r="E74" i="7"/>
  <c r="AD303" i="7"/>
  <c r="AD263" i="7"/>
  <c r="AD74" i="7"/>
  <c r="Z304" i="7"/>
  <c r="Z264" i="7"/>
  <c r="Z75" i="7"/>
  <c r="V303" i="7"/>
  <c r="V263" i="7"/>
  <c r="V74" i="7"/>
  <c r="R302" i="7"/>
  <c r="R262" i="7"/>
  <c r="R73" i="7"/>
  <c r="N303" i="7"/>
  <c r="N74" i="7"/>
  <c r="N263" i="7"/>
  <c r="J304" i="7"/>
  <c r="J264" i="7"/>
  <c r="J75" i="7"/>
  <c r="F302" i="7"/>
  <c r="F262" i="7"/>
  <c r="F73" i="7"/>
  <c r="F303" i="7"/>
  <c r="F74" i="7"/>
  <c r="F263" i="7"/>
  <c r="AE303" i="7"/>
  <c r="AE263" i="7"/>
  <c r="AE74" i="7"/>
  <c r="AA304" i="7"/>
  <c r="AA264" i="7"/>
  <c r="AA75" i="7"/>
  <c r="W303" i="7"/>
  <c r="W263" i="7"/>
  <c r="W74" i="7"/>
  <c r="S302" i="7"/>
  <c r="S262" i="7"/>
  <c r="S73" i="7"/>
  <c r="O303" i="7"/>
  <c r="O263" i="7"/>
  <c r="O74" i="7"/>
  <c r="G302" i="7"/>
  <c r="G262" i="7"/>
  <c r="G73" i="7"/>
  <c r="G301" i="7"/>
  <c r="G72" i="7"/>
  <c r="G261" i="7"/>
  <c r="C302" i="7"/>
  <c r="C262" i="7"/>
  <c r="C73" i="7"/>
  <c r="C301" i="7"/>
  <c r="C261" i="7"/>
  <c r="C72" i="7"/>
  <c r="AP304" i="7"/>
  <c r="AP264" i="7"/>
  <c r="AP75" i="7"/>
  <c r="AH303" i="7"/>
  <c r="AH263" i="7"/>
  <c r="AH74" i="7"/>
  <c r="AH301" i="7"/>
  <c r="AH72" i="7"/>
  <c r="AH261" i="7"/>
  <c r="AL302" i="7"/>
  <c r="AL262" i="7"/>
  <c r="AL73" i="7"/>
  <c r="AM304" i="7"/>
  <c r="AM264" i="7"/>
  <c r="AM75" i="7"/>
  <c r="AM302" i="7"/>
  <c r="AM262" i="7"/>
  <c r="AM73" i="7"/>
  <c r="AN301" i="7"/>
  <c r="AN261" i="7"/>
  <c r="AN72" i="7"/>
  <c r="AO301" i="7"/>
  <c r="AO261" i="7"/>
  <c r="AO72" i="7"/>
  <c r="X302" i="7"/>
  <c r="X262" i="7"/>
  <c r="X73" i="7"/>
  <c r="D304" i="7"/>
  <c r="D264" i="7"/>
  <c r="D75" i="7"/>
  <c r="Y302" i="7"/>
  <c r="Y73" i="7"/>
  <c r="Y262" i="7"/>
  <c r="Y301" i="7"/>
  <c r="Y261" i="7"/>
  <c r="Y72" i="7"/>
  <c r="U301" i="7"/>
  <c r="U261" i="7"/>
  <c r="U72" i="7"/>
  <c r="U304" i="7"/>
  <c r="U264" i="7"/>
  <c r="U75" i="7"/>
  <c r="Q303" i="7"/>
  <c r="Q263" i="7"/>
  <c r="Q74" i="7"/>
  <c r="M301" i="7"/>
  <c r="M261" i="7"/>
  <c r="M72" i="7"/>
  <c r="I303" i="7"/>
  <c r="I263" i="7"/>
  <c r="I74" i="7"/>
  <c r="E304" i="7"/>
  <c r="E264" i="7"/>
  <c r="E75" i="7"/>
  <c r="AD302" i="7"/>
  <c r="AD262" i="7"/>
  <c r="AD73" i="7"/>
  <c r="Z302" i="7"/>
  <c r="Z262" i="7"/>
  <c r="Z73" i="7"/>
  <c r="V302" i="7"/>
  <c r="V262" i="7"/>
  <c r="V73" i="7"/>
  <c r="R304" i="7"/>
  <c r="R264" i="7"/>
  <c r="R75" i="7"/>
  <c r="R301" i="7"/>
  <c r="R72" i="7"/>
  <c r="R261" i="7"/>
  <c r="N302" i="7"/>
  <c r="N262" i="7"/>
  <c r="N73" i="7"/>
  <c r="J303" i="7"/>
  <c r="J263" i="7"/>
  <c r="J74" i="7"/>
  <c r="F301" i="7"/>
  <c r="F72" i="7"/>
  <c r="F261" i="7"/>
  <c r="AE304" i="7"/>
  <c r="AE264" i="7"/>
  <c r="AE75" i="7"/>
  <c r="AA301" i="7"/>
  <c r="AA261" i="7"/>
  <c r="AA72" i="7"/>
  <c r="W304" i="7"/>
  <c r="W264" i="7"/>
  <c r="W75" i="7"/>
  <c r="S303" i="7"/>
  <c r="S263" i="7"/>
  <c r="S74" i="7"/>
  <c r="O304" i="7"/>
  <c r="O264" i="7"/>
  <c r="O75" i="7"/>
  <c r="K303" i="7"/>
  <c r="K263" i="7"/>
  <c r="K74" i="7"/>
  <c r="AI302" i="7"/>
  <c r="AI262" i="7"/>
  <c r="AI73" i="7"/>
  <c r="AP301" i="7"/>
  <c r="AP261" i="7"/>
  <c r="AP72" i="7"/>
  <c r="AJ303" i="7"/>
  <c r="AJ263" i="7"/>
  <c r="AJ74" i="7"/>
  <c r="AJ301" i="7"/>
  <c r="AJ72" i="7"/>
  <c r="AJ261" i="7"/>
  <c r="AK303" i="7"/>
  <c r="AK263" i="7"/>
  <c r="AK74" i="7"/>
  <c r="AL304" i="7"/>
  <c r="AL264" i="7"/>
  <c r="AL75" i="7"/>
  <c r="AN303" i="7"/>
  <c r="AN263" i="7"/>
  <c r="AN74" i="7"/>
  <c r="AO302" i="7"/>
  <c r="AO262" i="7"/>
  <c r="AO73" i="7"/>
  <c r="AO303" i="7"/>
  <c r="AO263" i="7"/>
  <c r="AO74" i="7"/>
  <c r="AF301" i="7"/>
  <c r="AF261" i="7"/>
  <c r="AF72" i="7"/>
  <c r="AF304" i="7"/>
  <c r="AF264" i="7"/>
  <c r="AF75" i="7"/>
  <c r="AB303" i="7"/>
  <c r="AB263" i="7"/>
  <c r="AB74" i="7"/>
  <c r="AF303" i="7"/>
  <c r="AF263" i="7"/>
  <c r="AF74" i="7"/>
  <c r="AB302" i="7"/>
  <c r="AB262" i="7"/>
  <c r="AB73" i="7"/>
  <c r="X301" i="7"/>
  <c r="X261" i="7"/>
  <c r="X72" i="7"/>
  <c r="T304" i="7"/>
  <c r="T264" i="7"/>
  <c r="T75" i="7"/>
  <c r="P303" i="7"/>
  <c r="P263" i="7"/>
  <c r="P74" i="7"/>
  <c r="L304" i="7"/>
  <c r="L264" i="7"/>
  <c r="L75" i="7"/>
  <c r="H303" i="7"/>
  <c r="H263" i="7"/>
  <c r="H74" i="7"/>
  <c r="AF302" i="7"/>
  <c r="AF262" i="7"/>
  <c r="AF73" i="7"/>
  <c r="X304" i="7"/>
  <c r="X264" i="7"/>
  <c r="X75" i="7"/>
  <c r="T303" i="7"/>
  <c r="T263" i="7"/>
  <c r="T74" i="7"/>
  <c r="P302" i="7"/>
  <c r="P262" i="7"/>
  <c r="P73" i="7"/>
  <c r="L303" i="7"/>
  <c r="L263" i="7"/>
  <c r="L74" i="7"/>
  <c r="H302" i="7"/>
  <c r="H262" i="7"/>
  <c r="H73" i="7"/>
  <c r="D302" i="7"/>
  <c r="D262" i="7"/>
  <c r="D73" i="7"/>
  <c r="D303" i="7"/>
  <c r="D263" i="7"/>
  <c r="D74" i="7"/>
  <c r="AC303" i="7"/>
  <c r="AC263" i="7"/>
  <c r="AC74" i="7"/>
  <c r="U302" i="7"/>
  <c r="U262" i="7"/>
  <c r="U73" i="7"/>
  <c r="Q304" i="7"/>
  <c r="Q264" i="7"/>
  <c r="Q75" i="7"/>
  <c r="M302" i="7"/>
  <c r="M262" i="7"/>
  <c r="M73" i="7"/>
  <c r="I304" i="7"/>
  <c r="I264" i="7"/>
  <c r="I75" i="7"/>
  <c r="E302" i="7"/>
  <c r="E262" i="7"/>
  <c r="E73" i="7"/>
  <c r="E301" i="7"/>
  <c r="E261" i="7"/>
  <c r="E72" i="7"/>
  <c r="AD301" i="7"/>
  <c r="AD261" i="7"/>
  <c r="AD72" i="7"/>
  <c r="Z301" i="7"/>
  <c r="Z261" i="7"/>
  <c r="Z72" i="7"/>
  <c r="V301" i="7"/>
  <c r="V261" i="7"/>
  <c r="V72" i="7"/>
  <c r="N301" i="7"/>
  <c r="N72" i="7"/>
  <c r="N261" i="7"/>
  <c r="J302" i="7"/>
  <c r="J262" i="7"/>
  <c r="J73" i="7"/>
  <c r="AE302" i="7"/>
  <c r="AE262" i="7"/>
  <c r="AE73" i="7"/>
  <c r="AE301" i="7"/>
  <c r="AE261" i="7"/>
  <c r="AE72" i="7"/>
  <c r="AA302" i="7"/>
  <c r="AA73" i="7"/>
  <c r="AA262" i="7"/>
  <c r="W301" i="7"/>
  <c r="W261" i="7"/>
  <c r="W72" i="7"/>
  <c r="S304" i="7"/>
  <c r="S264" i="7"/>
  <c r="S75" i="7"/>
  <c r="K301" i="7"/>
  <c r="K72" i="7"/>
  <c r="K261" i="7"/>
  <c r="K304" i="7"/>
  <c r="K264" i="7"/>
  <c r="K75" i="7"/>
  <c r="G303" i="7"/>
  <c r="G263" i="7"/>
  <c r="G74" i="7"/>
  <c r="C304" i="7"/>
  <c r="C75" i="7"/>
  <c r="C264" i="7"/>
  <c r="C303" i="7"/>
  <c r="C74" i="7"/>
  <c r="C263" i="7"/>
  <c r="AI301" i="7"/>
  <c r="AI261" i="7"/>
  <c r="AI72" i="7"/>
  <c r="AI303" i="7"/>
  <c r="AI263" i="7"/>
  <c r="AI74" i="7"/>
  <c r="AP303" i="7"/>
  <c r="AP263" i="7"/>
  <c r="AP74" i="7"/>
  <c r="AG303" i="7"/>
  <c r="AG263" i="7"/>
  <c r="AG74" i="7"/>
  <c r="AG301" i="7"/>
  <c r="AG261" i="7"/>
  <c r="AG72" i="7"/>
  <c r="AH304" i="7"/>
  <c r="AH264" i="7"/>
  <c r="AH75" i="7"/>
  <c r="AH302" i="7"/>
  <c r="AH262" i="7"/>
  <c r="AH73" i="7"/>
  <c r="AK301" i="7"/>
  <c r="AK261" i="7"/>
  <c r="AK72" i="7"/>
  <c r="AK304" i="7"/>
  <c r="AK264" i="7"/>
  <c r="AK75" i="7"/>
  <c r="AL301" i="7"/>
  <c r="AL261" i="7"/>
  <c r="AL72" i="7"/>
  <c r="AN302" i="7"/>
  <c r="AN262" i="7"/>
  <c r="AN73" i="7"/>
  <c r="AO304" i="7"/>
  <c r="AO264" i="7"/>
  <c r="AO75" i="7"/>
  <c r="AI25" i="7"/>
  <c r="AI668" i="7"/>
  <c r="AI279" i="7"/>
  <c r="AI133" i="7"/>
  <c r="AP279" i="7"/>
  <c r="AP133" i="7"/>
  <c r="AG25" i="7"/>
  <c r="AG668" i="7"/>
  <c r="AH25" i="7"/>
  <c r="AH668" i="7"/>
  <c r="AJ25" i="7"/>
  <c r="AJ668" i="7"/>
  <c r="AK279" i="7"/>
  <c r="AK133" i="7"/>
  <c r="AL279" i="7"/>
  <c r="AL133" i="7"/>
  <c r="AM25" i="7"/>
  <c r="AM668" i="7"/>
  <c r="AN279" i="7"/>
  <c r="AN133" i="7"/>
  <c r="AO279" i="7"/>
  <c r="AO133" i="7"/>
  <c r="AP25" i="7"/>
  <c r="AP668" i="7"/>
  <c r="AG279" i="7"/>
  <c r="AG133" i="7"/>
  <c r="AH279" i="7"/>
  <c r="AH133" i="7"/>
  <c r="AJ279" i="7"/>
  <c r="AJ133" i="7"/>
  <c r="AK25" i="7"/>
  <c r="AK668" i="7"/>
  <c r="AL25" i="7"/>
  <c r="AL668" i="7"/>
  <c r="AM279" i="7"/>
  <c r="AM133" i="7"/>
  <c r="AN25" i="7"/>
  <c r="AN668" i="7"/>
  <c r="AO25" i="7"/>
  <c r="AO668" i="7"/>
  <c r="AB25" i="7"/>
  <c r="AB668" i="7"/>
  <c r="T279" i="7"/>
  <c r="T133" i="7"/>
  <c r="L25" i="7"/>
  <c r="L668" i="7"/>
  <c r="L279" i="7"/>
  <c r="L133" i="7"/>
  <c r="AC25" i="7"/>
  <c r="AC668" i="7"/>
  <c r="Y279" i="7"/>
  <c r="Y133" i="7"/>
  <c r="U279" i="7"/>
  <c r="U133" i="7"/>
  <c r="Q279" i="7"/>
  <c r="Q133" i="7"/>
  <c r="E25" i="7"/>
  <c r="E668" i="7"/>
  <c r="Z279" i="7"/>
  <c r="Z133" i="7"/>
  <c r="R25" i="7"/>
  <c r="R668" i="7"/>
  <c r="J25" i="7"/>
  <c r="J668" i="7"/>
  <c r="J279" i="7"/>
  <c r="J133" i="7"/>
  <c r="F25" i="7"/>
  <c r="F668" i="7"/>
  <c r="F279" i="7"/>
  <c r="F133" i="7"/>
  <c r="AE25" i="7"/>
  <c r="AE668" i="7"/>
  <c r="W25" i="7"/>
  <c r="W668" i="7"/>
  <c r="W279" i="7"/>
  <c r="W133" i="7"/>
  <c r="O279" i="7"/>
  <c r="O133" i="7"/>
  <c r="K25" i="7"/>
  <c r="K668" i="7"/>
  <c r="G25" i="7"/>
  <c r="G668" i="7"/>
  <c r="AF25" i="7"/>
  <c r="AF668" i="7"/>
  <c r="AF279" i="7"/>
  <c r="AF133" i="7"/>
  <c r="AB279" i="7"/>
  <c r="AB133" i="7"/>
  <c r="X25" i="7"/>
  <c r="X668" i="7"/>
  <c r="X279" i="7"/>
  <c r="X133" i="7"/>
  <c r="T25" i="7"/>
  <c r="T668" i="7"/>
  <c r="P25" i="7"/>
  <c r="P668" i="7"/>
  <c r="P279" i="7"/>
  <c r="P133" i="7"/>
  <c r="H25" i="7"/>
  <c r="H668" i="7"/>
  <c r="H279" i="7"/>
  <c r="H133" i="7"/>
  <c r="D25" i="7"/>
  <c r="D668" i="7"/>
  <c r="D279" i="7"/>
  <c r="D133" i="7"/>
  <c r="AC279" i="7"/>
  <c r="AC133" i="7"/>
  <c r="Y25" i="7"/>
  <c r="Y668" i="7"/>
  <c r="U25" i="7"/>
  <c r="U668" i="7"/>
  <c r="Q25" i="7"/>
  <c r="Q668" i="7"/>
  <c r="M25" i="7"/>
  <c r="M668" i="7"/>
  <c r="M279" i="7"/>
  <c r="M133" i="7"/>
  <c r="I25" i="7"/>
  <c r="I668" i="7"/>
  <c r="I279" i="7"/>
  <c r="I133" i="7"/>
  <c r="E279" i="7"/>
  <c r="E133" i="7"/>
  <c r="AD25" i="7"/>
  <c r="AD668" i="7"/>
  <c r="AD279" i="7"/>
  <c r="AD133" i="7"/>
  <c r="Z25" i="7"/>
  <c r="Z668" i="7"/>
  <c r="V25" i="7"/>
  <c r="V668" i="7"/>
  <c r="V279" i="7"/>
  <c r="V133" i="7"/>
  <c r="R279" i="7"/>
  <c r="R133" i="7"/>
  <c r="N25" i="7"/>
  <c r="N668" i="7"/>
  <c r="N279" i="7"/>
  <c r="N133" i="7"/>
  <c r="AE279" i="7"/>
  <c r="AE133" i="7"/>
  <c r="AA25" i="7"/>
  <c r="AA668" i="7"/>
  <c r="AA279" i="7"/>
  <c r="AA133" i="7"/>
  <c r="S25" i="7"/>
  <c r="S668" i="7"/>
  <c r="S279" i="7"/>
  <c r="S133" i="7"/>
  <c r="O25" i="7"/>
  <c r="O668" i="7"/>
  <c r="K279" i="7"/>
  <c r="K133" i="7"/>
  <c r="G279" i="7"/>
  <c r="G133" i="7"/>
  <c r="C279" i="7"/>
  <c r="C133" i="7"/>
  <c r="P717" i="7"/>
  <c r="P720" i="7" s="1"/>
  <c r="V305" i="7" l="1"/>
  <c r="V306" i="7" s="1"/>
  <c r="Z305" i="7"/>
  <c r="Z306" i="7" s="1"/>
  <c r="C265" i="7"/>
  <c r="F305" i="7"/>
  <c r="F306" i="7" s="1"/>
  <c r="AJ305" i="7"/>
  <c r="AJ306" i="7" s="1"/>
  <c r="Y305" i="7"/>
  <c r="Y306" i="7" s="1"/>
  <c r="AA305" i="7"/>
  <c r="AA306" i="7" s="1"/>
  <c r="AK305" i="7"/>
  <c r="AK306" i="7" s="1"/>
  <c r="K305" i="7"/>
  <c r="K306" i="7" s="1"/>
  <c r="N305" i="7"/>
  <c r="N306" i="7" s="1"/>
  <c r="AL305" i="7"/>
  <c r="AL306" i="7" s="1"/>
  <c r="W305" i="7"/>
  <c r="W306" i="7" s="1"/>
  <c r="AD305" i="7"/>
  <c r="AD306" i="7" s="1"/>
  <c r="X305" i="7"/>
  <c r="X306" i="7" s="1"/>
  <c r="R305" i="7"/>
  <c r="R306" i="7" s="1"/>
  <c r="AN305" i="7"/>
  <c r="AN306" i="7" s="1"/>
  <c r="AH305" i="7"/>
  <c r="AH306" i="7" s="1"/>
  <c r="L305" i="7"/>
  <c r="L306" i="7" s="1"/>
  <c r="AM305" i="7"/>
  <c r="AM306" i="7" s="1"/>
  <c r="O305" i="7"/>
  <c r="O306" i="7" s="1"/>
  <c r="I305" i="7"/>
  <c r="I306" i="7" s="1"/>
  <c r="M305" i="7"/>
  <c r="M306" i="7" s="1"/>
  <c r="AO305" i="7"/>
  <c r="AO306" i="7" s="1"/>
  <c r="H305" i="7"/>
  <c r="H306" i="7" s="1"/>
  <c r="T305" i="7"/>
  <c r="T306" i="7" s="1"/>
  <c r="AE305" i="7"/>
  <c r="AE306" i="7" s="1"/>
  <c r="U305" i="7"/>
  <c r="U306" i="7" s="1"/>
  <c r="AB305" i="7"/>
  <c r="AB306" i="7" s="1"/>
  <c r="S305" i="7"/>
  <c r="S306" i="7" s="1"/>
  <c r="J305" i="7"/>
  <c r="J306" i="7" s="1"/>
  <c r="Q305" i="7"/>
  <c r="Q306" i="7" s="1"/>
  <c r="D305" i="7"/>
  <c r="D306" i="7" s="1"/>
  <c r="AG305" i="7"/>
  <c r="AG306" i="7" s="1"/>
  <c r="AI305" i="7"/>
  <c r="AI306" i="7" s="1"/>
  <c r="E305" i="7"/>
  <c r="E306" i="7" s="1"/>
  <c r="AF305" i="7"/>
  <c r="AF306" i="7" s="1"/>
  <c r="AP305" i="7"/>
  <c r="AP306" i="7" s="1"/>
  <c r="G305" i="7"/>
  <c r="G306" i="7" s="1"/>
  <c r="AC305" i="7"/>
  <c r="AC306" i="7" s="1"/>
  <c r="P305" i="7"/>
  <c r="P306" i="7" s="1"/>
  <c r="S76" i="7"/>
  <c r="AF76" i="7"/>
  <c r="AP76" i="7"/>
  <c r="AK265" i="7"/>
  <c r="AK266" i="7" s="1"/>
  <c r="AL76" i="7"/>
  <c r="S265" i="7"/>
  <c r="S266" i="7" s="1"/>
  <c r="AJ76" i="7"/>
  <c r="AJ265" i="7"/>
  <c r="AJ266" i="7" s="1"/>
  <c r="AK76" i="7"/>
  <c r="AP265" i="7"/>
  <c r="AP266" i="7" s="1"/>
  <c r="AH76" i="7"/>
  <c r="AH265" i="7"/>
  <c r="AH266" i="7" s="1"/>
  <c r="AO265" i="7"/>
  <c r="AO266" i="7" s="1"/>
  <c r="AN265" i="7"/>
  <c r="AN266" i="7" s="1"/>
  <c r="AN76" i="7"/>
  <c r="AL265" i="7"/>
  <c r="AL266" i="7" s="1"/>
  <c r="AM76" i="7"/>
  <c r="AM265" i="7"/>
  <c r="AM266" i="7" s="1"/>
  <c r="AG265" i="7"/>
  <c r="AG266" i="7" s="1"/>
  <c r="AG76" i="7"/>
  <c r="AI76" i="7"/>
  <c r="AI265" i="7"/>
  <c r="AI266" i="7" s="1"/>
  <c r="AO76" i="7"/>
  <c r="I76" i="7"/>
  <c r="P76" i="7"/>
  <c r="X265" i="7"/>
  <c r="X266" i="7" s="1"/>
  <c r="Z76" i="7"/>
  <c r="I265" i="7"/>
  <c r="I266" i="7" s="1"/>
  <c r="H76" i="7"/>
  <c r="N76" i="7"/>
  <c r="O76" i="7"/>
  <c r="V76" i="7"/>
  <c r="Q76" i="7"/>
  <c r="Y265" i="7"/>
  <c r="Y266" i="7" s="1"/>
  <c r="H265" i="7"/>
  <c r="H266" i="7" s="1"/>
  <c r="AA76" i="7"/>
  <c r="N265" i="7"/>
  <c r="N266" i="7" s="1"/>
  <c r="AD265" i="7"/>
  <c r="AD266" i="7" s="1"/>
  <c r="P265" i="7"/>
  <c r="P266" i="7" s="1"/>
  <c r="M265" i="7"/>
  <c r="M266" i="7" s="1"/>
  <c r="U76" i="7"/>
  <c r="D265" i="7"/>
  <c r="D266" i="7" s="1"/>
  <c r="T76" i="7"/>
  <c r="G76" i="7"/>
  <c r="K265" i="7"/>
  <c r="K266" i="7" s="1"/>
  <c r="W265" i="7"/>
  <c r="W266" i="7" s="1"/>
  <c r="AE265" i="7"/>
  <c r="AE266" i="7" s="1"/>
  <c r="F76" i="7"/>
  <c r="J265" i="7"/>
  <c r="J266" i="7" s="1"/>
  <c r="R76" i="7"/>
  <c r="E265" i="7"/>
  <c r="E266" i="7" s="1"/>
  <c r="AC265" i="7"/>
  <c r="AC266" i="7" s="1"/>
  <c r="L76" i="7"/>
  <c r="AB265" i="7"/>
  <c r="AB266" i="7" s="1"/>
  <c r="O265" i="7"/>
  <c r="O266" i="7" s="1"/>
  <c r="AA265" i="7"/>
  <c r="AA266" i="7" s="1"/>
  <c r="V265" i="7"/>
  <c r="V266" i="7" s="1"/>
  <c r="Z265" i="7"/>
  <c r="Z266" i="7" s="1"/>
  <c r="AD76" i="7"/>
  <c r="M76" i="7"/>
  <c r="Q265" i="7"/>
  <c r="Q266" i="7" s="1"/>
  <c r="U265" i="7"/>
  <c r="U266" i="7" s="1"/>
  <c r="Y76" i="7"/>
  <c r="D76" i="7"/>
  <c r="T265" i="7"/>
  <c r="T266" i="7" s="1"/>
  <c r="X76" i="7"/>
  <c r="AF265" i="7"/>
  <c r="AF266" i="7" s="1"/>
  <c r="C76" i="7"/>
  <c r="C305" i="7"/>
  <c r="G265" i="7"/>
  <c r="G266" i="7" s="1"/>
  <c r="K76" i="7"/>
  <c r="W76" i="7"/>
  <c r="AE76" i="7"/>
  <c r="F265" i="7"/>
  <c r="F266" i="7" s="1"/>
  <c r="J76" i="7"/>
  <c r="R265" i="7"/>
  <c r="R266" i="7" s="1"/>
  <c r="E76" i="7"/>
  <c r="AC76" i="7"/>
  <c r="L265" i="7"/>
  <c r="L266" i="7" s="1"/>
  <c r="AB76" i="7"/>
  <c r="Q717" i="7"/>
  <c r="Q720" i="7" s="1"/>
  <c r="R717" i="7" l="1"/>
  <c r="R720" i="7" s="1"/>
  <c r="AO708" i="7" l="1"/>
  <c r="AM708" i="7"/>
  <c r="AL708" i="7"/>
  <c r="AK708" i="7"/>
  <c r="AJ708" i="7"/>
  <c r="AI708" i="7"/>
  <c r="AF708" i="7"/>
  <c r="AN708" i="7"/>
  <c r="AH708" i="7"/>
  <c r="AG708" i="7"/>
  <c r="AE708" i="7"/>
  <c r="AC708" i="7"/>
  <c r="AA708" i="7"/>
  <c r="Y708" i="7"/>
  <c r="W708" i="7"/>
  <c r="U708" i="7"/>
  <c r="S708" i="7"/>
  <c r="Q708" i="7"/>
  <c r="O708" i="7"/>
  <c r="M708" i="7"/>
  <c r="K708" i="7"/>
  <c r="I708" i="7"/>
  <c r="G708" i="7"/>
  <c r="E708" i="7"/>
  <c r="C708" i="7"/>
  <c r="AD708" i="7"/>
  <c r="AB708" i="7"/>
  <c r="Z708" i="7"/>
  <c r="X708" i="7"/>
  <c r="V708" i="7"/>
  <c r="T708" i="7"/>
  <c r="U705" i="7" s="1"/>
  <c r="R708" i="7"/>
  <c r="S705" i="7" s="1"/>
  <c r="P708" i="7"/>
  <c r="Q705" i="7" s="1"/>
  <c r="N708" i="7"/>
  <c r="O705" i="7" s="1"/>
  <c r="L708" i="7"/>
  <c r="M705" i="7" s="1"/>
  <c r="J708" i="7"/>
  <c r="K705" i="7" s="1"/>
  <c r="H708" i="7"/>
  <c r="I705" i="7" s="1"/>
  <c r="F708" i="7"/>
  <c r="G705" i="7" s="1"/>
  <c r="D708" i="7"/>
  <c r="E705" i="7" s="1"/>
  <c r="S717" i="7"/>
  <c r="S720" i="7" s="1"/>
  <c r="AA705" i="7" l="1"/>
  <c r="AA707" i="7" s="1"/>
  <c r="AA98" i="7" s="1"/>
  <c r="AA103" i="7" s="1"/>
  <c r="AA109" i="7" s="1"/>
  <c r="AC705" i="7"/>
  <c r="AG705" i="7"/>
  <c r="W705" i="7"/>
  <c r="AE705" i="7"/>
  <c r="AJ705" i="7"/>
  <c r="Y705" i="7"/>
  <c r="B708" i="7"/>
  <c r="AG98" i="7"/>
  <c r="AG103" i="7" s="1"/>
  <c r="AG109" i="7" s="1"/>
  <c r="AH705" i="7"/>
  <c r="AH98" i="7" s="1"/>
  <c r="AH103" i="7" s="1"/>
  <c r="AH109" i="7" s="1"/>
  <c r="AI705" i="7"/>
  <c r="AI98" i="7" s="1"/>
  <c r="AI103" i="7" s="1"/>
  <c r="AI109" i="7" s="1"/>
  <c r="AO705" i="7"/>
  <c r="AO98" i="7" s="1"/>
  <c r="AO103" i="7" s="1"/>
  <c r="AO109" i="7" s="1"/>
  <c r="AK705" i="7"/>
  <c r="AK98" i="7" s="1"/>
  <c r="AK103" i="7" s="1"/>
  <c r="AK109" i="7" s="1"/>
  <c r="AJ98" i="7"/>
  <c r="AJ103" i="7" s="1"/>
  <c r="AJ109" i="7" s="1"/>
  <c r="AL705" i="7"/>
  <c r="AL98" i="7" s="1"/>
  <c r="AL103" i="7" s="1"/>
  <c r="AL109" i="7" s="1"/>
  <c r="AP705" i="7"/>
  <c r="AP707" i="7" s="1"/>
  <c r="AP98" i="7" s="1"/>
  <c r="AP103" i="7" s="1"/>
  <c r="AP109" i="7" s="1"/>
  <c r="AM705" i="7"/>
  <c r="AM98" i="7" s="1"/>
  <c r="AM103" i="7" s="1"/>
  <c r="AM109" i="7" s="1"/>
  <c r="AN705" i="7"/>
  <c r="AN98" i="7" s="1"/>
  <c r="AN103" i="7" s="1"/>
  <c r="AN109" i="7" s="1"/>
  <c r="D705" i="7"/>
  <c r="D98" i="7" s="1"/>
  <c r="F705" i="7"/>
  <c r="F98" i="7" s="1"/>
  <c r="E98" i="7"/>
  <c r="H705" i="7"/>
  <c r="H98" i="7" s="1"/>
  <c r="G98" i="7"/>
  <c r="J705" i="7"/>
  <c r="J98" i="7" s="1"/>
  <c r="I98" i="7"/>
  <c r="L705" i="7"/>
  <c r="L98" i="7" s="1"/>
  <c r="K98" i="7"/>
  <c r="N705" i="7"/>
  <c r="N98" i="7" s="1"/>
  <c r="M98" i="7"/>
  <c r="P705" i="7"/>
  <c r="P98" i="7" s="1"/>
  <c r="O98" i="7"/>
  <c r="R705" i="7"/>
  <c r="R98" i="7" s="1"/>
  <c r="Q98" i="7"/>
  <c r="T705" i="7"/>
  <c r="T98" i="7" s="1"/>
  <c r="S98" i="7"/>
  <c r="V705" i="7"/>
  <c r="V98" i="7" s="1"/>
  <c r="U98" i="7"/>
  <c r="X705" i="7"/>
  <c r="X98" i="7" s="1"/>
  <c r="X103" i="7" s="1"/>
  <c r="X109" i="7" s="1"/>
  <c r="W98" i="7"/>
  <c r="W103" i="7" s="1"/>
  <c r="W109" i="7" s="1"/>
  <c r="Z705" i="7"/>
  <c r="Z98" i="7" s="1"/>
  <c r="Z103" i="7" s="1"/>
  <c r="Z109" i="7" s="1"/>
  <c r="Y98" i="7"/>
  <c r="Y103" i="7" s="1"/>
  <c r="Y109" i="7" s="1"/>
  <c r="AB705" i="7"/>
  <c r="AB98" i="7" s="1"/>
  <c r="AB103" i="7" s="1"/>
  <c r="AB109" i="7" s="1"/>
  <c r="AD705" i="7"/>
  <c r="AD98" i="7" s="1"/>
  <c r="AD103" i="7" s="1"/>
  <c r="AD109" i="7" s="1"/>
  <c r="AC98" i="7"/>
  <c r="AC103" i="7" s="1"/>
  <c r="AC109" i="7" s="1"/>
  <c r="AF705" i="7"/>
  <c r="AE98" i="7"/>
  <c r="AE103" i="7" s="1"/>
  <c r="AE109" i="7" s="1"/>
  <c r="C293" i="7"/>
  <c r="C306" i="7" s="1"/>
  <c r="C253" i="7"/>
  <c r="C266" i="7" s="1"/>
  <c r="T717" i="7"/>
  <c r="T720" i="7" s="1"/>
  <c r="C705" i="7" l="1"/>
  <c r="C98" i="7" s="1"/>
  <c r="B98" i="7"/>
  <c r="AF707" i="7"/>
  <c r="U717" i="7"/>
  <c r="U720" i="7" s="1"/>
  <c r="AF98" i="7" l="1"/>
  <c r="AF103" i="7" s="1"/>
  <c r="AF109" i="7" s="1"/>
  <c r="V717" i="7"/>
  <c r="V720" i="7" s="1"/>
  <c r="V813" i="7" s="1"/>
  <c r="W717" i="7" l="1"/>
  <c r="W720" i="7" s="1"/>
  <c r="W813" i="7" s="1"/>
  <c r="W814" i="7"/>
  <c r="W274" i="7" l="1"/>
  <c r="W237" i="7"/>
  <c r="W77" i="7"/>
  <c r="X717" i="7"/>
  <c r="X720" i="7" s="1"/>
  <c r="X813" i="7" s="1"/>
  <c r="X814" i="7"/>
  <c r="X274" i="7" l="1"/>
  <c r="X237" i="7"/>
  <c r="X77" i="7"/>
  <c r="Y717" i="7"/>
  <c r="Y720" i="7" s="1"/>
  <c r="Y813" i="7" s="1"/>
  <c r="Y814" i="7"/>
  <c r="Y274" i="7" l="1"/>
  <c r="Y237" i="7"/>
  <c r="Y77" i="7"/>
  <c r="Z717" i="7"/>
  <c r="Z720" i="7" s="1"/>
  <c r="Z813" i="7" s="1"/>
  <c r="Z814" i="7"/>
  <c r="AA717" i="7" l="1"/>
  <c r="AA720" i="7" s="1"/>
  <c r="AA813" i="7" s="1"/>
  <c r="AA814" i="7"/>
  <c r="Z274" i="7"/>
  <c r="Z237" i="7"/>
  <c r="Z77" i="7"/>
  <c r="AB717" i="7" l="1"/>
  <c r="AB720" i="7" s="1"/>
  <c r="AB813" i="7" s="1"/>
  <c r="AB814" i="7"/>
  <c r="AA274" i="7"/>
  <c r="AA237" i="7"/>
  <c r="AA77" i="7"/>
  <c r="AC717" i="7" l="1"/>
  <c r="AC720" i="7" s="1"/>
  <c r="AC813" i="7" s="1"/>
  <c r="AC814" i="7"/>
  <c r="AB274" i="7"/>
  <c r="AB237" i="7"/>
  <c r="AB77" i="7"/>
  <c r="AC274" i="7" l="1"/>
  <c r="AC237" i="7"/>
  <c r="AC77" i="7"/>
  <c r="AD717" i="7"/>
  <c r="AD720" i="7" s="1"/>
  <c r="AD813" i="7" s="1"/>
  <c r="AD814" i="7"/>
  <c r="AE717" i="7" l="1"/>
  <c r="AE720" i="7" s="1"/>
  <c r="AE813" i="7" s="1"/>
  <c r="AE814" i="7"/>
  <c r="AD274" i="7"/>
  <c r="AD237" i="7"/>
  <c r="AD77" i="7"/>
  <c r="AF717" i="7" l="1"/>
  <c r="AF720" i="7" s="1"/>
  <c r="AF813" i="7" s="1"/>
  <c r="AF814" i="7"/>
  <c r="AE274" i="7"/>
  <c r="AE237" i="7"/>
  <c r="AE77" i="7"/>
  <c r="AG717" i="7" l="1"/>
  <c r="AG720" i="7" s="1"/>
  <c r="AG813" i="7" s="1"/>
  <c r="AF274" i="7"/>
  <c r="AF237" i="7"/>
  <c r="AF77" i="7"/>
  <c r="AG237" i="7" l="1"/>
  <c r="AG274" i="7"/>
  <c r="AG77" i="7"/>
  <c r="M469" i="7"/>
  <c r="M471" i="7"/>
  <c r="AH717" i="7"/>
  <c r="AH720" i="7" s="1"/>
  <c r="AH813" i="7" s="1"/>
  <c r="M331" i="7" l="1"/>
  <c r="AH274" i="7"/>
  <c r="AH77" i="7"/>
  <c r="AH237" i="7"/>
  <c r="M334" i="7"/>
  <c r="M468" i="7"/>
  <c r="AI717" i="7"/>
  <c r="AI720" i="7" s="1"/>
  <c r="AI813" i="7" s="1"/>
  <c r="AI237" i="7" l="1"/>
  <c r="AI274" i="7"/>
  <c r="AI77" i="7"/>
  <c r="AJ717" i="7"/>
  <c r="AJ720" i="7" s="1"/>
  <c r="AJ813" i="7" s="1"/>
  <c r="AJ274" i="7" l="1"/>
  <c r="AJ237" i="7"/>
  <c r="AJ77" i="7"/>
  <c r="AK717" i="7"/>
  <c r="AK720" i="7" s="1"/>
  <c r="AK813" i="7" s="1"/>
  <c r="AK274" i="7" l="1"/>
  <c r="AK237" i="7"/>
  <c r="AK77" i="7"/>
  <c r="AL717" i="7"/>
  <c r="AL720" i="7" s="1"/>
  <c r="AL813" i="7" s="1"/>
  <c r="AL237" i="7" l="1"/>
  <c r="AL274" i="7"/>
  <c r="AL77" i="7"/>
  <c r="AM717" i="7"/>
  <c r="AM720" i="7" s="1"/>
  <c r="AM813" i="7" s="1"/>
  <c r="AM274" i="7" l="1"/>
  <c r="AM77" i="7"/>
  <c r="AM237" i="7"/>
  <c r="AN717" i="7"/>
  <c r="AN720" i="7" s="1"/>
  <c r="AN813" i="7" s="1"/>
  <c r="AN274" i="7" l="1"/>
  <c r="AN77" i="7"/>
  <c r="AN237" i="7"/>
  <c r="AO717" i="7"/>
  <c r="AO720" i="7" s="1"/>
  <c r="AO813" i="7" s="1"/>
  <c r="AO274" i="7" l="1"/>
  <c r="AO77" i="7"/>
  <c r="AO237" i="7"/>
  <c r="AP717" i="7"/>
  <c r="AP720" i="7" s="1"/>
  <c r="AP813" i="7" s="1"/>
  <c r="AP237" i="7" l="1"/>
  <c r="AP274" i="7"/>
  <c r="AP77" i="7"/>
  <c r="H66" i="7" l="1"/>
  <c r="AF66" i="7"/>
  <c r="AF70" i="7" s="1"/>
  <c r="AF79" i="7" s="1"/>
  <c r="AF122" i="7" s="1"/>
  <c r="AN66" i="7"/>
  <c r="AC66" i="7"/>
  <c r="AC70" i="7" s="1"/>
  <c r="AC79" i="7" s="1"/>
  <c r="AC122" i="7" s="1"/>
  <c r="AP66" i="7"/>
  <c r="AH66" i="7"/>
  <c r="H678" i="7" l="1"/>
  <c r="H680" i="7" s="1"/>
  <c r="H682" i="7" s="1"/>
  <c r="AC236" i="7"/>
  <c r="Q66" i="7"/>
  <c r="H236" i="7"/>
  <c r="H70" i="7"/>
  <c r="H273" i="7"/>
  <c r="AC273" i="7"/>
  <c r="G66" i="7"/>
  <c r="AF273" i="7"/>
  <c r="AF236" i="7"/>
  <c r="L66" i="7"/>
  <c r="AO66" i="7"/>
  <c r="AM66" i="7"/>
  <c r="AI66" i="7"/>
  <c r="C678" i="7"/>
  <c r="C680" i="7" s="1"/>
  <c r="C682" i="7" s="1"/>
  <c r="AC123" i="7"/>
  <c r="AF123" i="7"/>
  <c r="AN236" i="7"/>
  <c r="AN273" i="7"/>
  <c r="AN70" i="7"/>
  <c r="AN79" i="7" s="1"/>
  <c r="AN122" i="7" s="1"/>
  <c r="AP273" i="7"/>
  <c r="AP70" i="7"/>
  <c r="AP79" i="7" s="1"/>
  <c r="AP122" i="7" s="1"/>
  <c r="AP236" i="7"/>
  <c r="AB66" i="7"/>
  <c r="AD66" i="7"/>
  <c r="E66" i="7"/>
  <c r="AK66" i="7"/>
  <c r="U66" i="7"/>
  <c r="U678" i="7" s="1"/>
  <c r="U680" i="7" s="1"/>
  <c r="U682" i="7" s="1"/>
  <c r="AJ66" i="7"/>
  <c r="J66" i="7"/>
  <c r="AG66" i="7"/>
  <c r="R66" i="7"/>
  <c r="AE66" i="7"/>
  <c r="AH273" i="7"/>
  <c r="AH236" i="7"/>
  <c r="AH70" i="7"/>
  <c r="AH79" i="7" s="1"/>
  <c r="AH122" i="7" s="1"/>
  <c r="N66" i="7"/>
  <c r="T66" i="7"/>
  <c r="AL66" i="7"/>
  <c r="T813" i="7" l="1"/>
  <c r="T678" i="7"/>
  <c r="T680" i="7" s="1"/>
  <c r="T682" i="7" s="1"/>
  <c r="Q678" i="7"/>
  <c r="Q680" i="7" s="1"/>
  <c r="Q682" i="7" s="1"/>
  <c r="R678" i="7"/>
  <c r="R680" i="7" s="1"/>
  <c r="R682" i="7" s="1"/>
  <c r="AA66" i="7"/>
  <c r="AA273" i="7" s="1"/>
  <c r="M66" i="7"/>
  <c r="M236" i="7" s="1"/>
  <c r="F66" i="7"/>
  <c r="D66" i="7"/>
  <c r="K66" i="7"/>
  <c r="T70" i="7"/>
  <c r="T273" i="7"/>
  <c r="T236" i="7"/>
  <c r="AH123" i="7"/>
  <c r="R236" i="7"/>
  <c r="R70" i="7"/>
  <c r="R273" i="7"/>
  <c r="P66" i="7"/>
  <c r="J678" i="7"/>
  <c r="J680" i="7" s="1"/>
  <c r="J682" i="7" s="1"/>
  <c r="J70" i="7"/>
  <c r="J273" i="7"/>
  <c r="J236" i="7"/>
  <c r="O66" i="7"/>
  <c r="S66" i="7"/>
  <c r="AJ70" i="7"/>
  <c r="AJ79" i="7" s="1"/>
  <c r="AJ122" i="7" s="1"/>
  <c r="AJ236" i="7"/>
  <c r="AJ273" i="7"/>
  <c r="AK236" i="7"/>
  <c r="AK70" i="7"/>
  <c r="AK79" i="7" s="1"/>
  <c r="AK122" i="7" s="1"/>
  <c r="AK273" i="7"/>
  <c r="E236" i="7"/>
  <c r="E70" i="7"/>
  <c r="E273" i="7"/>
  <c r="E678" i="7"/>
  <c r="E680" i="7" s="1"/>
  <c r="E682" i="7" s="1"/>
  <c r="AP123" i="7"/>
  <c r="G70" i="7"/>
  <c r="G273" i="7"/>
  <c r="G236" i="7"/>
  <c r="G678" i="7"/>
  <c r="G680" i="7" s="1"/>
  <c r="G682" i="7" s="1"/>
  <c r="AN123" i="7"/>
  <c r="C70" i="7"/>
  <c r="C236" i="7"/>
  <c r="C273" i="7"/>
  <c r="Z66" i="7"/>
  <c r="AI70" i="7"/>
  <c r="AI79" i="7" s="1"/>
  <c r="AI122" i="7" s="1"/>
  <c r="AI273" i="7"/>
  <c r="AI236" i="7"/>
  <c r="X66" i="7"/>
  <c r="Y66" i="7"/>
  <c r="AM70" i="7"/>
  <c r="AM79" i="7" s="1"/>
  <c r="AM122" i="7" s="1"/>
  <c r="AM236" i="7"/>
  <c r="AM273" i="7"/>
  <c r="AO70" i="7"/>
  <c r="AO79" i="7" s="1"/>
  <c r="AO122" i="7" s="1"/>
  <c r="AO236" i="7"/>
  <c r="AO273" i="7"/>
  <c r="L678" i="7"/>
  <c r="L680" i="7" s="1"/>
  <c r="L682" i="7" s="1"/>
  <c r="L236" i="7"/>
  <c r="L273" i="7"/>
  <c r="L70" i="7"/>
  <c r="Q70" i="7"/>
  <c r="Q236" i="7"/>
  <c r="Q273" i="7"/>
  <c r="V66" i="7"/>
  <c r="V678" i="7" s="1"/>
  <c r="V680" i="7" s="1"/>
  <c r="V682" i="7" s="1"/>
  <c r="AL273" i="7"/>
  <c r="AL236" i="7"/>
  <c r="AL70" i="7"/>
  <c r="AL79" i="7" s="1"/>
  <c r="AL122" i="7" s="1"/>
  <c r="N236" i="7"/>
  <c r="N273" i="7"/>
  <c r="N70" i="7"/>
  <c r="N678" i="7"/>
  <c r="N680" i="7" s="1"/>
  <c r="N682" i="7" s="1"/>
  <c r="AE236" i="7"/>
  <c r="AE70" i="7"/>
  <c r="AE79" i="7" s="1"/>
  <c r="AE122" i="7" s="1"/>
  <c r="AE273" i="7"/>
  <c r="W66" i="7"/>
  <c r="AG273" i="7"/>
  <c r="AG70" i="7"/>
  <c r="AG79" i="7" s="1"/>
  <c r="AG122" i="7" s="1"/>
  <c r="AG236" i="7"/>
  <c r="U236" i="7"/>
  <c r="U70" i="7"/>
  <c r="U273" i="7"/>
  <c r="AD70" i="7"/>
  <c r="AD79" i="7" s="1"/>
  <c r="AD122" i="7" s="1"/>
  <c r="AD273" i="7"/>
  <c r="AD236" i="7"/>
  <c r="AB236" i="7"/>
  <c r="AB70" i="7"/>
  <c r="AB79" i="7" s="1"/>
  <c r="AB122" i="7" s="1"/>
  <c r="AB273" i="7"/>
  <c r="I66" i="7"/>
  <c r="U814" i="7" l="1"/>
  <c r="U699" i="7"/>
  <c r="U813" i="7"/>
  <c r="P678" i="7"/>
  <c r="P680" i="7" s="1"/>
  <c r="P682" i="7" s="1"/>
  <c r="S678" i="7"/>
  <c r="S680" i="7" s="1"/>
  <c r="S682" i="7" s="1"/>
  <c r="AA236" i="7"/>
  <c r="AA70" i="7"/>
  <c r="AA79" i="7" s="1"/>
  <c r="M273" i="7"/>
  <c r="M70" i="7"/>
  <c r="D236" i="7"/>
  <c r="M678" i="7"/>
  <c r="M680" i="7" s="1"/>
  <c r="M682" i="7" s="1"/>
  <c r="D70" i="7"/>
  <c r="F678" i="7"/>
  <c r="F680" i="7" s="1"/>
  <c r="F682" i="7" s="1"/>
  <c r="F273" i="7"/>
  <c r="F236" i="7"/>
  <c r="F70" i="7"/>
  <c r="D678" i="7"/>
  <c r="D680" i="7" s="1"/>
  <c r="D682" i="7" s="1"/>
  <c r="D273" i="7"/>
  <c r="K273" i="7"/>
  <c r="K236" i="7"/>
  <c r="K678" i="7"/>
  <c r="K680" i="7" s="1"/>
  <c r="K682" i="7" s="1"/>
  <c r="K70" i="7"/>
  <c r="AG123" i="7"/>
  <c r="W273" i="7"/>
  <c r="W236" i="7"/>
  <c r="W70" i="7"/>
  <c r="W79" i="7" s="1"/>
  <c r="W122" i="7" s="1"/>
  <c r="AL123" i="7"/>
  <c r="AM123" i="7"/>
  <c r="Y236" i="7"/>
  <c r="Y70" i="7"/>
  <c r="Y79" i="7" s="1"/>
  <c r="Y122" i="7" s="1"/>
  <c r="Y273" i="7"/>
  <c r="Z273" i="7"/>
  <c r="Z236" i="7"/>
  <c r="Z70" i="7"/>
  <c r="Z79" i="7" s="1"/>
  <c r="Z122" i="7" s="1"/>
  <c r="S236" i="7"/>
  <c r="S273" i="7"/>
  <c r="S70" i="7"/>
  <c r="O236" i="7"/>
  <c r="O678" i="7"/>
  <c r="O680" i="7" s="1"/>
  <c r="O682" i="7" s="1"/>
  <c r="O273" i="7"/>
  <c r="O70" i="7"/>
  <c r="I70" i="7"/>
  <c r="I273" i="7"/>
  <c r="I236" i="7"/>
  <c r="I678" i="7"/>
  <c r="I680" i="7" s="1"/>
  <c r="I682" i="7" s="1"/>
  <c r="AB123" i="7"/>
  <c r="AD123" i="7"/>
  <c r="AE123" i="7"/>
  <c r="V70" i="7"/>
  <c r="V273" i="7"/>
  <c r="V236" i="7"/>
  <c r="AO123" i="7"/>
  <c r="X236" i="7"/>
  <c r="X70" i="7"/>
  <c r="X79" i="7" s="1"/>
  <c r="X122" i="7" s="1"/>
  <c r="X273" i="7"/>
  <c r="AI123" i="7"/>
  <c r="AK123" i="7"/>
  <c r="AJ123" i="7"/>
  <c r="P70" i="7"/>
  <c r="P273" i="7"/>
  <c r="P236" i="7"/>
  <c r="AA122" i="7" l="1"/>
  <c r="AA123" i="7" s="1"/>
  <c r="V814" i="7"/>
  <c r="V699" i="7"/>
  <c r="V97" i="7" s="1"/>
  <c r="V103" i="7" s="1"/>
  <c r="V109" i="7" s="1"/>
  <c r="U97" i="7"/>
  <c r="U103" i="7" s="1"/>
  <c r="U109" i="7" s="1"/>
  <c r="U77" i="7"/>
  <c r="U237" i="7"/>
  <c r="U274" i="7"/>
  <c r="X123" i="7"/>
  <c r="Z123" i="7"/>
  <c r="Y123" i="7"/>
  <c r="W123" i="7"/>
  <c r="V274" i="7" l="1"/>
  <c r="V237" i="7"/>
  <c r="V77" i="7"/>
  <c r="U275" i="7" l="1"/>
  <c r="U78" i="7"/>
  <c r="U79" i="7" s="1"/>
  <c r="U238" i="7"/>
  <c r="U116" i="7" l="1"/>
  <c r="U117" i="7" s="1"/>
  <c r="U122" i="7" s="1"/>
  <c r="AN239" i="7"/>
  <c r="AN240" i="7" s="1"/>
  <c r="AN268" i="7" s="1"/>
  <c r="AN270" i="7" s="1"/>
  <c r="AP239" i="7"/>
  <c r="AP240" i="7" s="1"/>
  <c r="AP268" i="7" s="1"/>
  <c r="AP270" i="7" s="1"/>
  <c r="AL239" i="7"/>
  <c r="AL240" i="7" s="1"/>
  <c r="AL268" i="7" s="1"/>
  <c r="AL270" i="7" s="1"/>
  <c r="AH239" i="7"/>
  <c r="AH240" i="7" s="1"/>
  <c r="AH268" i="7" s="1"/>
  <c r="AH270" i="7" s="1"/>
  <c r="AO239" i="7"/>
  <c r="AO240" i="7" s="1"/>
  <c r="AO268" i="7" s="1"/>
  <c r="AO270" i="7" s="1"/>
  <c r="AK239" i="7"/>
  <c r="AK240" i="7" s="1"/>
  <c r="AK268" i="7" s="1"/>
  <c r="AK270" i="7" s="1"/>
  <c r="AG239" i="7"/>
  <c r="AG240" i="7" s="1"/>
  <c r="AG268" i="7" s="1"/>
  <c r="AG270" i="7" s="1"/>
  <c r="AJ239" i="7"/>
  <c r="AJ240" i="7" s="1"/>
  <c r="AJ268" i="7" s="1"/>
  <c r="AJ270" i="7" s="1"/>
  <c r="AM239" i="7"/>
  <c r="AM240" i="7" s="1"/>
  <c r="AM268" i="7" s="1"/>
  <c r="AM270" i="7" s="1"/>
  <c r="AI239" i="7"/>
  <c r="AI240" i="7" s="1"/>
  <c r="AI268" i="7" s="1"/>
  <c r="AI270" i="7" s="1"/>
  <c r="U123" i="7" l="1"/>
  <c r="AG277" i="7"/>
  <c r="AG135" i="7"/>
  <c r="AH277" i="7"/>
  <c r="AH135" i="7"/>
  <c r="AK277" i="7"/>
  <c r="AK135" i="7"/>
  <c r="AL135" i="7"/>
  <c r="AL277" i="7"/>
  <c r="AI277" i="7"/>
  <c r="AI135" i="7"/>
  <c r="AJ277" i="7"/>
  <c r="AJ135" i="7"/>
  <c r="AO277" i="7"/>
  <c r="AO135" i="7"/>
  <c r="AP277" i="7"/>
  <c r="AP135" i="7"/>
  <c r="AM277" i="7"/>
  <c r="AM135" i="7"/>
  <c r="AN277" i="7"/>
  <c r="AN135" i="7"/>
  <c r="AK276" i="7"/>
  <c r="AJ276" i="7"/>
  <c r="AG276" i="7"/>
  <c r="AI276" i="7"/>
  <c r="AL276" i="7"/>
  <c r="AO276" i="7"/>
  <c r="AH276" i="7"/>
  <c r="AN276" i="7"/>
  <c r="AP276" i="7"/>
  <c r="AM276" i="7"/>
  <c r="V78" i="7" l="1"/>
  <c r="V79" i="7" s="1"/>
  <c r="V275" i="7"/>
  <c r="V238" i="7"/>
  <c r="AG280" i="7"/>
  <c r="AG308" i="7" s="1"/>
  <c r="AN280" i="7"/>
  <c r="AN308" i="7" s="1"/>
  <c r="AL280" i="7"/>
  <c r="AL308" i="7" s="1"/>
  <c r="AM280" i="7"/>
  <c r="AM308" i="7" s="1"/>
  <c r="AP280" i="7"/>
  <c r="AP308" i="7" s="1"/>
  <c r="AJ280" i="7"/>
  <c r="AJ308" i="7" s="1"/>
  <c r="AO280" i="7"/>
  <c r="AO308" i="7" s="1"/>
  <c r="AI280" i="7"/>
  <c r="AI308" i="7" s="1"/>
  <c r="AK280" i="7"/>
  <c r="AK308" i="7" s="1"/>
  <c r="AH280" i="7"/>
  <c r="AH308" i="7" s="1"/>
  <c r="AK310" i="7" l="1"/>
  <c r="AK148" i="7" s="1"/>
  <c r="AP310" i="7"/>
  <c r="AP148" i="7" s="1"/>
  <c r="AG310" i="7"/>
  <c r="AG148" i="7" s="1"/>
  <c r="AI310" i="7"/>
  <c r="AI148" i="7" s="1"/>
  <c r="AM310" i="7"/>
  <c r="AM148" i="7" s="1"/>
  <c r="AO310" i="7"/>
  <c r="AO148" i="7" s="1"/>
  <c r="AL310" i="7"/>
  <c r="AL148" i="7" s="1"/>
  <c r="AH310" i="7"/>
  <c r="AH148" i="7" s="1"/>
  <c r="AJ310" i="7"/>
  <c r="AJ148" i="7" s="1"/>
  <c r="AN310" i="7"/>
  <c r="AN148" i="7" s="1"/>
  <c r="V116" i="7"/>
  <c r="V117" i="7" s="1"/>
  <c r="V122" i="7" s="1"/>
  <c r="AI136" i="7" l="1"/>
  <c r="AI137" i="7" s="1"/>
  <c r="AI138" i="7" s="1"/>
  <c r="AP136" i="7"/>
  <c r="AP137" i="7" s="1"/>
  <c r="AP138" i="7" s="1"/>
  <c r="AO136" i="7"/>
  <c r="AO137" i="7" s="1"/>
  <c r="AO138" i="7" s="1"/>
  <c r="AJ136" i="7"/>
  <c r="AJ137" i="7" s="1"/>
  <c r="AJ138" i="7" s="1"/>
  <c r="AK136" i="7"/>
  <c r="AK137" i="7" s="1"/>
  <c r="AK138" i="7" s="1"/>
  <c r="AM136" i="7"/>
  <c r="AM137" i="7" s="1"/>
  <c r="AM138" i="7" s="1"/>
  <c r="AH136" i="7"/>
  <c r="AH137" i="7" s="1"/>
  <c r="AH138" i="7" s="1"/>
  <c r="AG136" i="7"/>
  <c r="AG137" i="7" s="1"/>
  <c r="AG138" i="7" s="1"/>
  <c r="AL136" i="7"/>
  <c r="AL137" i="7" s="1"/>
  <c r="AL138" i="7" s="1"/>
  <c r="AN136" i="7"/>
  <c r="AN137" i="7" s="1"/>
  <c r="AN138" i="7" s="1"/>
  <c r="V123" i="7"/>
  <c r="M470" i="7" l="1"/>
  <c r="M474" i="7" s="1"/>
  <c r="C379" i="7"/>
  <c r="B379" i="7" s="1"/>
  <c r="M332" i="7"/>
  <c r="M335" i="7"/>
  <c r="M333" i="7"/>
  <c r="M338" i="7" l="1"/>
  <c r="AD239" i="7"/>
  <c r="AD240" i="7" s="1"/>
  <c r="AD268" i="7" s="1"/>
  <c r="AD270" i="7" s="1"/>
  <c r="AD276" i="7"/>
  <c r="AB239" i="7"/>
  <c r="AB240" i="7" s="1"/>
  <c r="AB268" i="7" s="1"/>
  <c r="AB270" i="7" s="1"/>
  <c r="AB276" i="7"/>
  <c r="AF239" i="7"/>
  <c r="AF240" i="7" s="1"/>
  <c r="AF268" i="7" s="1"/>
  <c r="AF270" i="7" s="1"/>
  <c r="AF276" i="7"/>
  <c r="AC239" i="7"/>
  <c r="AC240" i="7" s="1"/>
  <c r="AC268" i="7" s="1"/>
  <c r="AC270" i="7" s="1"/>
  <c r="AC276" i="7"/>
  <c r="AE239" i="7"/>
  <c r="AE240" i="7" s="1"/>
  <c r="AE268" i="7" s="1"/>
  <c r="AE270" i="7" s="1"/>
  <c r="AE276" i="7"/>
  <c r="AD135" i="7" l="1"/>
  <c r="AD277" i="7"/>
  <c r="AD280" i="7" s="1"/>
  <c r="AD308" i="7" s="1"/>
  <c r="AB277" i="7"/>
  <c r="AB280" i="7" s="1"/>
  <c r="AB308" i="7" s="1"/>
  <c r="AB135" i="7"/>
  <c r="AE135" i="7"/>
  <c r="AE277" i="7"/>
  <c r="AE280" i="7" s="1"/>
  <c r="AE308" i="7" s="1"/>
  <c r="AF277" i="7"/>
  <c r="AF280" i="7" s="1"/>
  <c r="AF308" i="7" s="1"/>
  <c r="AF135" i="7"/>
  <c r="AC135" i="7"/>
  <c r="AC277" i="7"/>
  <c r="AC280" i="7" s="1"/>
  <c r="AC308" i="7" s="1"/>
  <c r="AB310" i="7" l="1"/>
  <c r="AB148" i="7" s="1"/>
  <c r="AC310" i="7"/>
  <c r="AC148" i="7" s="1"/>
  <c r="AD310" i="7"/>
  <c r="AD148" i="7" s="1"/>
  <c r="AF310" i="7"/>
  <c r="AF148" i="7" s="1"/>
  <c r="AE310" i="7"/>
  <c r="AE148" i="7" s="1"/>
  <c r="AD136" i="7" l="1"/>
  <c r="AD137" i="7" s="1"/>
  <c r="AD138" i="7" s="1"/>
  <c r="AC136" i="7"/>
  <c r="AC137" i="7" s="1"/>
  <c r="AC138" i="7" s="1"/>
  <c r="AE136" i="7"/>
  <c r="AE137" i="7" s="1"/>
  <c r="AE138" i="7" s="1"/>
  <c r="AB136" i="7"/>
  <c r="AB137" i="7" s="1"/>
  <c r="AB138" i="7" s="1"/>
  <c r="AF136" i="7"/>
  <c r="AF137" i="7" s="1"/>
  <c r="AF138" i="7" s="1"/>
  <c r="B694" i="7" l="1"/>
  <c r="C686" i="7"/>
  <c r="Q686" i="7"/>
  <c r="E686" i="7"/>
  <c r="G686" i="7"/>
  <c r="R686" i="7"/>
  <c r="P686" i="7"/>
  <c r="D686" i="7"/>
  <c r="K686" i="7"/>
  <c r="I686" i="7"/>
  <c r="M686" i="7"/>
  <c r="N686" i="7"/>
  <c r="T686" i="7"/>
  <c r="L686" i="7"/>
  <c r="J686" i="7"/>
  <c r="H686" i="7"/>
  <c r="F686" i="7"/>
  <c r="S686" i="7"/>
  <c r="O686" i="7"/>
  <c r="B685" i="7" l="1"/>
  <c r="B687" i="7" s="1"/>
  <c r="B113" i="7" s="1"/>
  <c r="B695" i="7"/>
  <c r="F15" i="1" s="1"/>
  <c r="N813" i="7"/>
  <c r="S97" i="7"/>
  <c r="S103" i="7" s="1"/>
  <c r="S109" i="7" s="1"/>
  <c r="O813" i="7"/>
  <c r="J814" i="7"/>
  <c r="G813" i="7"/>
  <c r="B813" i="7"/>
  <c r="L813" i="7"/>
  <c r="J813" i="7"/>
  <c r="C813" i="7"/>
  <c r="H813" i="7"/>
  <c r="K813" i="7"/>
  <c r="Q813" i="7"/>
  <c r="M813" i="7"/>
  <c r="B686" i="7" l="1"/>
  <c r="B675" i="7"/>
  <c r="C675" i="7" s="1"/>
  <c r="D675" i="7" s="1"/>
  <c r="E675" i="7" s="1"/>
  <c r="F675" i="7" s="1"/>
  <c r="G675" i="7" s="1"/>
  <c r="H675" i="7" s="1"/>
  <c r="I675" i="7" s="1"/>
  <c r="J675" i="7" s="1"/>
  <c r="K675" i="7" s="1"/>
  <c r="L675" i="7" s="1"/>
  <c r="M675" i="7" s="1"/>
  <c r="N675" i="7" s="1"/>
  <c r="O675" i="7" s="1"/>
  <c r="P675" i="7" s="1"/>
  <c r="Q675" i="7" s="1"/>
  <c r="R675" i="7" s="1"/>
  <c r="S675" i="7" s="1"/>
  <c r="T675" i="7" s="1"/>
  <c r="U675" i="7" s="1"/>
  <c r="V675" i="7" s="1"/>
  <c r="W675" i="7" s="1"/>
  <c r="X675" i="7" s="1"/>
  <c r="Y675" i="7" s="1"/>
  <c r="Z675" i="7" s="1"/>
  <c r="AA675" i="7" s="1"/>
  <c r="AB675" i="7" s="1"/>
  <c r="AC675" i="7" s="1"/>
  <c r="AD675" i="7" s="1"/>
  <c r="AE675" i="7" s="1"/>
  <c r="AF675" i="7" s="1"/>
  <c r="AG675" i="7" s="1"/>
  <c r="AH675" i="7" s="1"/>
  <c r="AI675" i="7" s="1"/>
  <c r="AJ675" i="7" s="1"/>
  <c r="AK675" i="7" s="1"/>
  <c r="AL675" i="7" s="1"/>
  <c r="AM675" i="7" s="1"/>
  <c r="AN675" i="7" s="1"/>
  <c r="AO675" i="7" s="1"/>
  <c r="AP675" i="7" s="1"/>
  <c r="F814" i="7"/>
  <c r="F237" i="7" s="1"/>
  <c r="E813" i="7"/>
  <c r="S699" i="7"/>
  <c r="R813" i="7"/>
  <c r="E814" i="7"/>
  <c r="E237" i="7" s="1"/>
  <c r="D813" i="7"/>
  <c r="G699" i="7"/>
  <c r="F813" i="7"/>
  <c r="Q814" i="7"/>
  <c r="Q274" i="7" s="1"/>
  <c r="P813" i="7"/>
  <c r="T699" i="7"/>
  <c r="T97" i="7" s="1"/>
  <c r="T103" i="7" s="1"/>
  <c r="T109" i="7" s="1"/>
  <c r="S813" i="7"/>
  <c r="J699" i="7"/>
  <c r="I813" i="7"/>
  <c r="T814" i="7"/>
  <c r="T274" i="7" s="1"/>
  <c r="E699" i="7"/>
  <c r="E97" i="7" s="1"/>
  <c r="E103" i="7" s="1"/>
  <c r="E109" i="7" s="1"/>
  <c r="S814" i="7"/>
  <c r="S237" i="7" s="1"/>
  <c r="G814" i="7"/>
  <c r="G274" i="7" s="1"/>
  <c r="F699" i="7"/>
  <c r="F97" i="7" s="1"/>
  <c r="F103" i="7" s="1"/>
  <c r="F109" i="7" s="1"/>
  <c r="Q699" i="7"/>
  <c r="B114" i="7"/>
  <c r="L699" i="7"/>
  <c r="L97" i="7" s="1"/>
  <c r="L103" i="7" s="1"/>
  <c r="L109" i="7" s="1"/>
  <c r="L814" i="7"/>
  <c r="C97" i="7"/>
  <c r="C103" i="7" s="1"/>
  <c r="C109" i="7" s="1"/>
  <c r="C814" i="7"/>
  <c r="J237" i="7"/>
  <c r="J274" i="7"/>
  <c r="J77" i="7"/>
  <c r="N699" i="7"/>
  <c r="N814" i="7"/>
  <c r="I699" i="7"/>
  <c r="I97" i="7" s="1"/>
  <c r="I103" i="7" s="1"/>
  <c r="I109" i="7" s="1"/>
  <c r="I814" i="7"/>
  <c r="K699" i="7"/>
  <c r="K97" i="7" s="1"/>
  <c r="K103" i="7" s="1"/>
  <c r="K109" i="7" s="1"/>
  <c r="J97" i="7"/>
  <c r="J103" i="7" s="1"/>
  <c r="J109" i="7" s="1"/>
  <c r="K814" i="7"/>
  <c r="H699" i="7"/>
  <c r="H97" i="7" s="1"/>
  <c r="H103" i="7" s="1"/>
  <c r="H109" i="7" s="1"/>
  <c r="G97" i="7"/>
  <c r="G103" i="7" s="1"/>
  <c r="G109" i="7" s="1"/>
  <c r="H814" i="7"/>
  <c r="O699" i="7"/>
  <c r="N97" i="7"/>
  <c r="N103" i="7" s="1"/>
  <c r="N109" i="7" s="1"/>
  <c r="O814" i="7"/>
  <c r="R699" i="7"/>
  <c r="R97" i="7" s="1"/>
  <c r="R103" i="7" s="1"/>
  <c r="R109" i="7" s="1"/>
  <c r="Q97" i="7"/>
  <c r="Q103" i="7" s="1"/>
  <c r="Q109" i="7" s="1"/>
  <c r="R814" i="7"/>
  <c r="D699" i="7"/>
  <c r="D97" i="7" s="1"/>
  <c r="D103" i="7" s="1"/>
  <c r="D109" i="7" s="1"/>
  <c r="D814" i="7"/>
  <c r="M699" i="7"/>
  <c r="M97" i="7" s="1"/>
  <c r="M103" i="7" s="1"/>
  <c r="M109" i="7" s="1"/>
  <c r="M814" i="7"/>
  <c r="P699" i="7"/>
  <c r="P97" i="7" s="1"/>
  <c r="P103" i="7" s="1"/>
  <c r="P109" i="7" s="1"/>
  <c r="O97" i="7"/>
  <c r="O103" i="7" s="1"/>
  <c r="O109" i="7" s="1"/>
  <c r="P814" i="7"/>
  <c r="F77" i="7" l="1"/>
  <c r="Q237" i="7"/>
  <c r="E274" i="7"/>
  <c r="F274" i="7"/>
  <c r="Q77" i="7"/>
  <c r="E77" i="7"/>
  <c r="B97" i="7"/>
  <c r="T237" i="7"/>
  <c r="T77" i="7"/>
  <c r="G77" i="7"/>
  <c r="S77" i="7"/>
  <c r="G237" i="7"/>
  <c r="S274" i="7"/>
  <c r="F14" i="1"/>
  <c r="M237" i="7"/>
  <c r="M274" i="7"/>
  <c r="M77" i="7"/>
  <c r="I274" i="7"/>
  <c r="I237" i="7"/>
  <c r="I77" i="7"/>
  <c r="L237" i="7"/>
  <c r="L77" i="7"/>
  <c r="L274" i="7"/>
  <c r="H274" i="7"/>
  <c r="H237" i="7"/>
  <c r="H77" i="7"/>
  <c r="K274" i="7"/>
  <c r="K237" i="7"/>
  <c r="K77" i="7"/>
  <c r="R237" i="7"/>
  <c r="R274" i="7"/>
  <c r="R77" i="7"/>
  <c r="O77" i="7"/>
  <c r="O274" i="7"/>
  <c r="O237" i="7"/>
  <c r="C274" i="7"/>
  <c r="C237" i="7"/>
  <c r="C77" i="7"/>
  <c r="P237" i="7"/>
  <c r="P77" i="7"/>
  <c r="P274" i="7"/>
  <c r="D237" i="7"/>
  <c r="D77" i="7"/>
  <c r="D274" i="7"/>
  <c r="N237" i="7"/>
  <c r="N274" i="7"/>
  <c r="N77" i="7"/>
  <c r="B103" i="7" l="1"/>
  <c r="B109" i="7" s="1"/>
  <c r="F473" i="7" s="1"/>
  <c r="C238" i="7"/>
  <c r="C78" i="7"/>
  <c r="C79" i="7" s="1"/>
  <c r="C275" i="7"/>
  <c r="F467" i="7" l="1"/>
  <c r="F470" i="7"/>
  <c r="F12" i="1"/>
  <c r="F336" i="7"/>
  <c r="F468" i="7"/>
  <c r="B115" i="7"/>
  <c r="B121" i="7" s="1"/>
  <c r="B148" i="7" s="1"/>
  <c r="F334" i="7"/>
  <c r="F472" i="7"/>
  <c r="F337" i="7"/>
  <c r="F469" i="7"/>
  <c r="F333" i="7"/>
  <c r="F331" i="7"/>
  <c r="F332" i="7"/>
  <c r="F471" i="7"/>
  <c r="F335" i="7"/>
  <c r="C116" i="7"/>
  <c r="C117" i="7" s="1"/>
  <c r="C122" i="7" s="1"/>
  <c r="C123" i="7" s="1"/>
  <c r="F13" i="1" l="1"/>
  <c r="F16" i="1"/>
  <c r="B117" i="7"/>
  <c r="B122" i="7" s="1"/>
  <c r="B123" i="7" s="1"/>
  <c r="B138" i="7" s="1"/>
  <c r="F474" i="7"/>
  <c r="F338" i="7"/>
  <c r="C474" i="7"/>
  <c r="C338" i="7"/>
  <c r="H473" i="7"/>
  <c r="K473" i="7" s="1"/>
  <c r="L473" i="7" s="1"/>
  <c r="H337" i="7"/>
  <c r="K337" i="7" s="1"/>
  <c r="L337" i="7" s="1"/>
  <c r="D78" i="7"/>
  <c r="D79" i="7" s="1"/>
  <c r="D238" i="7"/>
  <c r="D275" i="7"/>
  <c r="H333" i="7"/>
  <c r="K333" i="7" s="1"/>
  <c r="L333" i="7" s="1"/>
  <c r="H336" i="7"/>
  <c r="H332" i="7"/>
  <c r="K332" i="7" s="1"/>
  <c r="L332" i="7" s="1"/>
  <c r="H335" i="7"/>
  <c r="K335" i="7" s="1"/>
  <c r="L335" i="7" s="1"/>
  <c r="H334" i="7"/>
  <c r="K334" i="7" s="1"/>
  <c r="L334" i="7" s="1"/>
  <c r="H331" i="7"/>
  <c r="H468" i="7"/>
  <c r="K468" i="7" s="1"/>
  <c r="L468" i="7" s="1"/>
  <c r="H467" i="7"/>
  <c r="H470" i="7"/>
  <c r="K470" i="7" s="1"/>
  <c r="L470" i="7" s="1"/>
  <c r="H472" i="7"/>
  <c r="H469" i="7"/>
  <c r="K469" i="7" s="1"/>
  <c r="L469" i="7" s="1"/>
  <c r="H471" i="7"/>
  <c r="K471" i="7" s="1"/>
  <c r="L471" i="7" s="1"/>
  <c r="I337" i="7" l="1"/>
  <c r="J337" i="7" s="1"/>
  <c r="I473" i="7"/>
  <c r="J473" i="7" s="1"/>
  <c r="N337" i="7" s="1"/>
  <c r="H474" i="7"/>
  <c r="K472" i="7"/>
  <c r="L472" i="7" s="1"/>
  <c r="K336" i="7"/>
  <c r="L336" i="7" s="1"/>
  <c r="H338" i="7"/>
  <c r="D116" i="7"/>
  <c r="D117" i="7" s="1"/>
  <c r="D122" i="7" s="1"/>
  <c r="D123" i="7" s="1"/>
  <c r="K467" i="7"/>
  <c r="L467" i="7" s="1"/>
  <c r="I332" i="7"/>
  <c r="J332" i="7" s="1"/>
  <c r="I333" i="7"/>
  <c r="J333" i="7" s="1"/>
  <c r="I336" i="7"/>
  <c r="J336" i="7" s="1"/>
  <c r="I335" i="7"/>
  <c r="J335" i="7" s="1"/>
  <c r="I331" i="7"/>
  <c r="J331" i="7" s="1"/>
  <c r="I334" i="7"/>
  <c r="J334" i="7" s="1"/>
  <c r="I470" i="7"/>
  <c r="J470" i="7" s="1"/>
  <c r="N470" i="7" s="1"/>
  <c r="O470" i="7" s="1"/>
  <c r="Q470" i="7" s="1"/>
  <c r="I472" i="7"/>
  <c r="J472" i="7" s="1"/>
  <c r="I468" i="7"/>
  <c r="J468" i="7" s="1"/>
  <c r="N468" i="7" s="1"/>
  <c r="O468" i="7" s="1"/>
  <c r="I469" i="7"/>
  <c r="J469" i="7" s="1"/>
  <c r="N333" i="7" s="1"/>
  <c r="O333" i="7" s="1"/>
  <c r="Q333" i="7" s="1"/>
  <c r="I467" i="7"/>
  <c r="J467" i="7" s="1"/>
  <c r="I471" i="7"/>
  <c r="J471" i="7" s="1"/>
  <c r="N335" i="7" s="1"/>
  <c r="O335" i="7" s="1"/>
  <c r="Q335" i="7" s="1"/>
  <c r="K331" i="7"/>
  <c r="L331" i="7" s="1"/>
  <c r="N473" i="7" l="1"/>
  <c r="O473" i="7" s="1"/>
  <c r="Q473" i="7" s="1"/>
  <c r="L474" i="7"/>
  <c r="AP374" i="7"/>
  <c r="AL374" i="7"/>
  <c r="AH374" i="7"/>
  <c r="AD374" i="7"/>
  <c r="Z374" i="7"/>
  <c r="V374" i="7"/>
  <c r="R374" i="7"/>
  <c r="N374" i="7"/>
  <c r="J374" i="7"/>
  <c r="F374" i="7"/>
  <c r="P374" i="7"/>
  <c r="AO374" i="7"/>
  <c r="AK374" i="7"/>
  <c r="AG374" i="7"/>
  <c r="AC374" i="7"/>
  <c r="Y374" i="7"/>
  <c r="U374" i="7"/>
  <c r="Q374" i="7"/>
  <c r="M374" i="7"/>
  <c r="I374" i="7"/>
  <c r="E374" i="7"/>
  <c r="AN374" i="7"/>
  <c r="AJ374" i="7"/>
  <c r="AF374" i="7"/>
  <c r="AB374" i="7"/>
  <c r="X374" i="7"/>
  <c r="T374" i="7"/>
  <c r="L374" i="7"/>
  <c r="H374" i="7"/>
  <c r="D374" i="7"/>
  <c r="AM374" i="7"/>
  <c r="W374" i="7"/>
  <c r="G374" i="7"/>
  <c r="AA374" i="7"/>
  <c r="AI374" i="7"/>
  <c r="S374" i="7"/>
  <c r="C374" i="7"/>
  <c r="AE374" i="7"/>
  <c r="O374" i="7"/>
  <c r="K374" i="7"/>
  <c r="AP376" i="7"/>
  <c r="AL376" i="7"/>
  <c r="AH376" i="7"/>
  <c r="AD376" i="7"/>
  <c r="Z376" i="7"/>
  <c r="V376" i="7"/>
  <c r="R376" i="7"/>
  <c r="N376" i="7"/>
  <c r="J376" i="7"/>
  <c r="F376" i="7"/>
  <c r="AJ376" i="7"/>
  <c r="AB376" i="7"/>
  <c r="AO376" i="7"/>
  <c r="AK376" i="7"/>
  <c r="AG376" i="7"/>
  <c r="AC376" i="7"/>
  <c r="Y376" i="7"/>
  <c r="U376" i="7"/>
  <c r="Q376" i="7"/>
  <c r="M376" i="7"/>
  <c r="I376" i="7"/>
  <c r="E376" i="7"/>
  <c r="AN376" i="7"/>
  <c r="AF376" i="7"/>
  <c r="X376" i="7"/>
  <c r="P376" i="7"/>
  <c r="L376" i="7"/>
  <c r="H376" i="7"/>
  <c r="D376" i="7"/>
  <c r="AE376" i="7"/>
  <c r="S376" i="7"/>
  <c r="C376" i="7"/>
  <c r="T376" i="7"/>
  <c r="AA376" i="7"/>
  <c r="O376" i="7"/>
  <c r="AM376" i="7"/>
  <c r="W376" i="7"/>
  <c r="K376" i="7"/>
  <c r="AI376" i="7"/>
  <c r="G376" i="7"/>
  <c r="N336" i="7"/>
  <c r="O336" i="7" s="1"/>
  <c r="Q336" i="7" s="1"/>
  <c r="J474" i="7"/>
  <c r="J338" i="7"/>
  <c r="L338" i="7"/>
  <c r="E238" i="7"/>
  <c r="E116" i="7"/>
  <c r="E117" i="7" s="1"/>
  <c r="E275" i="7"/>
  <c r="E78" i="7"/>
  <c r="E79" i="7" s="1"/>
  <c r="N334" i="7"/>
  <c r="O334" i="7" s="1"/>
  <c r="Q334" i="7" s="1"/>
  <c r="Q468" i="7"/>
  <c r="C129" i="7"/>
  <c r="C278" i="7"/>
  <c r="N332" i="7"/>
  <c r="O332" i="7" s="1"/>
  <c r="Q332" i="7" s="1"/>
  <c r="N467" i="7"/>
  <c r="N331" i="7"/>
  <c r="N472" i="7"/>
  <c r="O472" i="7" s="1"/>
  <c r="Q472" i="7" s="1"/>
  <c r="N469" i="7"/>
  <c r="O469" i="7" s="1"/>
  <c r="Q469" i="7" s="1"/>
  <c r="N471" i="7"/>
  <c r="O471" i="7" s="1"/>
  <c r="Q471" i="7" s="1"/>
  <c r="P511" i="7"/>
  <c r="R511" i="7"/>
  <c r="H511" i="7"/>
  <c r="N511" i="7"/>
  <c r="AK511" i="7"/>
  <c r="V511" i="7"/>
  <c r="AJ511" i="7"/>
  <c r="AI511" i="7"/>
  <c r="F511" i="7"/>
  <c r="T511" i="7"/>
  <c r="AP511" i="7"/>
  <c r="AO511" i="7"/>
  <c r="L511" i="7"/>
  <c r="AE511" i="7"/>
  <c r="AB511" i="7"/>
  <c r="E511" i="7"/>
  <c r="U511" i="7"/>
  <c r="AM511" i="7"/>
  <c r="I511" i="7"/>
  <c r="O511" i="7"/>
  <c r="D511" i="7"/>
  <c r="M511" i="7"/>
  <c r="W511" i="7"/>
  <c r="C511" i="7"/>
  <c r="AA511" i="7"/>
  <c r="AG511" i="7"/>
  <c r="J511" i="7"/>
  <c r="K511" i="7"/>
  <c r="AC511" i="7"/>
  <c r="AN511" i="7"/>
  <c r="AL511" i="7"/>
  <c r="X511" i="7"/>
  <c r="AH511" i="7"/>
  <c r="AD511" i="7"/>
  <c r="Z511" i="7"/>
  <c r="G511" i="7"/>
  <c r="Q511" i="7"/>
  <c r="S511" i="7"/>
  <c r="AF511" i="7"/>
  <c r="Y511" i="7"/>
  <c r="AM375" i="7" l="1"/>
  <c r="AI375" i="7"/>
  <c r="AE375" i="7"/>
  <c r="AA375" i="7"/>
  <c r="W375" i="7"/>
  <c r="S375" i="7"/>
  <c r="O375" i="7"/>
  <c r="K375" i="7"/>
  <c r="G375" i="7"/>
  <c r="C375" i="7"/>
  <c r="AF375" i="7"/>
  <c r="T375" i="7"/>
  <c r="H375" i="7"/>
  <c r="AP375" i="7"/>
  <c r="AL375" i="7"/>
  <c r="AH375" i="7"/>
  <c r="AD375" i="7"/>
  <c r="Z375" i="7"/>
  <c r="V375" i="7"/>
  <c r="R375" i="7"/>
  <c r="N375" i="7"/>
  <c r="J375" i="7"/>
  <c r="F375" i="7"/>
  <c r="AJ375" i="7"/>
  <c r="X375" i="7"/>
  <c r="L375" i="7"/>
  <c r="AO375" i="7"/>
  <c r="AK375" i="7"/>
  <c r="AG375" i="7"/>
  <c r="AC375" i="7"/>
  <c r="Y375" i="7"/>
  <c r="U375" i="7"/>
  <c r="Q375" i="7"/>
  <c r="M375" i="7"/>
  <c r="I375" i="7"/>
  <c r="E375" i="7"/>
  <c r="AN375" i="7"/>
  <c r="AB375" i="7"/>
  <c r="P375" i="7"/>
  <c r="D375" i="7"/>
  <c r="N338" i="7"/>
  <c r="AP373" i="7"/>
  <c r="AL373" i="7"/>
  <c r="AH373" i="7"/>
  <c r="AD373" i="7"/>
  <c r="Z373" i="7"/>
  <c r="V373" i="7"/>
  <c r="R373" i="7"/>
  <c r="N373" i="7"/>
  <c r="J373" i="7"/>
  <c r="F373" i="7"/>
  <c r="D373" i="7"/>
  <c r="AO373" i="7"/>
  <c r="AK373" i="7"/>
  <c r="AG373" i="7"/>
  <c r="AC373" i="7"/>
  <c r="Y373" i="7"/>
  <c r="U373" i="7"/>
  <c r="Q373" i="7"/>
  <c r="M373" i="7"/>
  <c r="I373" i="7"/>
  <c r="E373" i="7"/>
  <c r="AN373" i="7"/>
  <c r="AJ373" i="7"/>
  <c r="AF373" i="7"/>
  <c r="AB373" i="7"/>
  <c r="X373" i="7"/>
  <c r="T373" i="7"/>
  <c r="P373" i="7"/>
  <c r="L373" i="7"/>
  <c r="H373" i="7"/>
  <c r="AE373" i="7"/>
  <c r="O373" i="7"/>
  <c r="AI373" i="7"/>
  <c r="C373" i="7"/>
  <c r="AA373" i="7"/>
  <c r="K373" i="7"/>
  <c r="AM373" i="7"/>
  <c r="W373" i="7"/>
  <c r="G373" i="7"/>
  <c r="S373" i="7"/>
  <c r="AP377" i="7"/>
  <c r="AL377" i="7"/>
  <c r="AH377" i="7"/>
  <c r="AD377" i="7"/>
  <c r="Z377" i="7"/>
  <c r="V377" i="7"/>
  <c r="R377" i="7"/>
  <c r="N377" i="7"/>
  <c r="J377" i="7"/>
  <c r="F377" i="7"/>
  <c r="AO377" i="7"/>
  <c r="AK377" i="7"/>
  <c r="AG377" i="7"/>
  <c r="AC377" i="7"/>
  <c r="Y377" i="7"/>
  <c r="U377" i="7"/>
  <c r="Q377" i="7"/>
  <c r="M377" i="7"/>
  <c r="I377" i="7"/>
  <c r="E377" i="7"/>
  <c r="AN377" i="7"/>
  <c r="AF377" i="7"/>
  <c r="X377" i="7"/>
  <c r="P377" i="7"/>
  <c r="H377" i="7"/>
  <c r="AI377" i="7"/>
  <c r="AA377" i="7"/>
  <c r="K377" i="7"/>
  <c r="AM377" i="7"/>
  <c r="AE377" i="7"/>
  <c r="W377" i="7"/>
  <c r="O377" i="7"/>
  <c r="G377" i="7"/>
  <c r="AJ377" i="7"/>
  <c r="AB377" i="7"/>
  <c r="T377" i="7"/>
  <c r="L377" i="7"/>
  <c r="D377" i="7"/>
  <c r="S377" i="7"/>
  <c r="C377" i="7"/>
  <c r="N474" i="7"/>
  <c r="O337" i="7"/>
  <c r="Q337" i="7" s="1"/>
  <c r="E122" i="7"/>
  <c r="E123" i="7" s="1"/>
  <c r="P513" i="7"/>
  <c r="X513" i="7"/>
  <c r="AN513" i="7"/>
  <c r="K513" i="7"/>
  <c r="I513" i="7"/>
  <c r="T513" i="7"/>
  <c r="AC513" i="7"/>
  <c r="U513" i="7"/>
  <c r="AL513" i="7"/>
  <c r="AB513" i="7"/>
  <c r="M513" i="7"/>
  <c r="Z513" i="7"/>
  <c r="H513" i="7"/>
  <c r="AK513" i="7"/>
  <c r="V513" i="7"/>
  <c r="AM513" i="7"/>
  <c r="G513" i="7"/>
  <c r="E513" i="7"/>
  <c r="Q513" i="7"/>
  <c r="Y513" i="7"/>
  <c r="AO513" i="7"/>
  <c r="AH513" i="7"/>
  <c r="AE513" i="7"/>
  <c r="C513" i="7"/>
  <c r="AF513" i="7"/>
  <c r="AI513" i="7"/>
  <c r="D513" i="7"/>
  <c r="W513" i="7"/>
  <c r="AG513" i="7"/>
  <c r="R513" i="7"/>
  <c r="J513" i="7"/>
  <c r="AD513" i="7"/>
  <c r="N513" i="7"/>
  <c r="S513" i="7"/>
  <c r="O513" i="7"/>
  <c r="F513" i="7"/>
  <c r="L513" i="7"/>
  <c r="AA513" i="7"/>
  <c r="AJ513" i="7"/>
  <c r="AP513" i="7"/>
  <c r="O467" i="7"/>
  <c r="O474" i="7" s="1"/>
  <c r="B376" i="7" a="1"/>
  <c r="B376" i="7" s="1"/>
  <c r="O331" i="7"/>
  <c r="E509" i="7"/>
  <c r="U509" i="7"/>
  <c r="P509" i="7"/>
  <c r="AF509" i="7"/>
  <c r="AP509" i="7"/>
  <c r="D509" i="7"/>
  <c r="V509" i="7"/>
  <c r="L509" i="7"/>
  <c r="AG509" i="7"/>
  <c r="T509" i="7"/>
  <c r="AN509" i="7"/>
  <c r="F509" i="7"/>
  <c r="AB509" i="7"/>
  <c r="O509" i="7"/>
  <c r="Y509" i="7"/>
  <c r="R509" i="7"/>
  <c r="AO509" i="7"/>
  <c r="AD509" i="7"/>
  <c r="N509" i="7"/>
  <c r="Q509" i="7"/>
  <c r="AM509" i="7"/>
  <c r="K509" i="7"/>
  <c r="H509" i="7"/>
  <c r="C509" i="7"/>
  <c r="AJ509" i="7"/>
  <c r="M509" i="7"/>
  <c r="AA509" i="7"/>
  <c r="Z509" i="7"/>
  <c r="AK509" i="7"/>
  <c r="X509" i="7"/>
  <c r="I509" i="7"/>
  <c r="G509" i="7"/>
  <c r="W509" i="7"/>
  <c r="J509" i="7"/>
  <c r="AE509" i="7"/>
  <c r="AL509" i="7"/>
  <c r="AH509" i="7"/>
  <c r="S509" i="7"/>
  <c r="AI509" i="7"/>
  <c r="AC509" i="7"/>
  <c r="B374" i="7" a="1"/>
  <c r="B374" i="7" s="1"/>
  <c r="B511" i="7" a="1"/>
  <c r="B511" i="7" s="1"/>
  <c r="C512" i="7"/>
  <c r="AL512" i="7"/>
  <c r="AO512" i="7"/>
  <c r="AG512" i="7"/>
  <c r="AN512" i="7"/>
  <c r="AK512" i="7"/>
  <c r="D512" i="7"/>
  <c r="AC512" i="7"/>
  <c r="Z512" i="7"/>
  <c r="H512" i="7"/>
  <c r="T512" i="7"/>
  <c r="AM512" i="7"/>
  <c r="AD512" i="7"/>
  <c r="Q512" i="7"/>
  <c r="J512" i="7"/>
  <c r="Y512" i="7"/>
  <c r="M512" i="7"/>
  <c r="AB512" i="7"/>
  <c r="AA512" i="7"/>
  <c r="AH512" i="7"/>
  <c r="S512" i="7"/>
  <c r="V512" i="7"/>
  <c r="X512" i="7"/>
  <c r="AF512" i="7"/>
  <c r="W512" i="7"/>
  <c r="E512" i="7"/>
  <c r="K512" i="7"/>
  <c r="O512" i="7"/>
  <c r="L512" i="7"/>
  <c r="AE512" i="7"/>
  <c r="I512" i="7"/>
  <c r="AI512" i="7"/>
  <c r="N512" i="7"/>
  <c r="AJ512" i="7"/>
  <c r="P512" i="7"/>
  <c r="G512" i="7"/>
  <c r="F512" i="7"/>
  <c r="AP512" i="7"/>
  <c r="R512" i="7"/>
  <c r="U512" i="7"/>
  <c r="AD510" i="7"/>
  <c r="R510" i="7"/>
  <c r="S510" i="7"/>
  <c r="E510" i="7"/>
  <c r="AK510" i="7"/>
  <c r="U510" i="7"/>
  <c r="M510" i="7"/>
  <c r="L510" i="7"/>
  <c r="AL510" i="7"/>
  <c r="AO510" i="7"/>
  <c r="N510" i="7"/>
  <c r="AF510" i="7"/>
  <c r="Q510" i="7"/>
  <c r="AP510" i="7"/>
  <c r="AN510" i="7"/>
  <c r="C510" i="7"/>
  <c r="AC510" i="7"/>
  <c r="X510" i="7"/>
  <c r="T510" i="7"/>
  <c r="Y510" i="7"/>
  <c r="I510" i="7"/>
  <c r="AI510" i="7"/>
  <c r="H510" i="7"/>
  <c r="V510" i="7"/>
  <c r="AA510" i="7"/>
  <c r="O510" i="7"/>
  <c r="J510" i="7"/>
  <c r="F510" i="7"/>
  <c r="G510" i="7"/>
  <c r="AJ510" i="7"/>
  <c r="K510" i="7"/>
  <c r="AB510" i="7"/>
  <c r="P510" i="7"/>
  <c r="AH510" i="7"/>
  <c r="Z510" i="7"/>
  <c r="AE510" i="7"/>
  <c r="D510" i="7"/>
  <c r="AG510" i="7"/>
  <c r="AM510" i="7"/>
  <c r="W510" i="7"/>
  <c r="O338" i="7" l="1"/>
  <c r="B375" i="7" a="1"/>
  <c r="B375" i="7" s="1"/>
  <c r="B373" i="7" a="1"/>
  <c r="B373" i="7" s="1"/>
  <c r="F78" i="7"/>
  <c r="F79" i="7" s="1"/>
  <c r="F275" i="7"/>
  <c r="F238" i="7"/>
  <c r="B510" i="7" a="1"/>
  <c r="B510" i="7" s="1"/>
  <c r="B509" i="7" a="1"/>
  <c r="B509" i="7" s="1"/>
  <c r="Q331" i="7"/>
  <c r="Q338" i="7" s="1"/>
  <c r="B512" i="7" a="1"/>
  <c r="B512" i="7" s="1"/>
  <c r="P467" i="7"/>
  <c r="AP372" i="7" l="1"/>
  <c r="AP380" i="7" s="1"/>
  <c r="AL372" i="7"/>
  <c r="AL380" i="7" s="1"/>
  <c r="AH372" i="7"/>
  <c r="AH380" i="7" s="1"/>
  <c r="AD372" i="7"/>
  <c r="AD380" i="7" s="1"/>
  <c r="Z372" i="7"/>
  <c r="Z380" i="7" s="1"/>
  <c r="Z239" i="7" s="1"/>
  <c r="Z240" i="7" s="1"/>
  <c r="Z268" i="7" s="1"/>
  <c r="Z270" i="7" s="1"/>
  <c r="V372" i="7"/>
  <c r="V380" i="7" s="1"/>
  <c r="V239" i="7" s="1"/>
  <c r="V240" i="7" s="1"/>
  <c r="V268" i="7" s="1"/>
  <c r="V270" i="7" s="1"/>
  <c r="R372" i="7"/>
  <c r="R380" i="7" s="1"/>
  <c r="R239" i="7" s="1"/>
  <c r="N372" i="7"/>
  <c r="N380" i="7" s="1"/>
  <c r="N239" i="7" s="1"/>
  <c r="J372" i="7"/>
  <c r="J380" i="7" s="1"/>
  <c r="J239" i="7" s="1"/>
  <c r="F372" i="7"/>
  <c r="F380" i="7" s="1"/>
  <c r="F239" i="7" s="1"/>
  <c r="F240" i="7" s="1"/>
  <c r="F268" i="7" s="1"/>
  <c r="F270" i="7" s="1"/>
  <c r="AJ372" i="7"/>
  <c r="AJ380" i="7" s="1"/>
  <c r="AO372" i="7"/>
  <c r="AO380" i="7" s="1"/>
  <c r="AK372" i="7"/>
  <c r="AK380" i="7" s="1"/>
  <c r="AG372" i="7"/>
  <c r="AG380" i="7" s="1"/>
  <c r="AC372" i="7"/>
  <c r="AC380" i="7" s="1"/>
  <c r="Y372" i="7"/>
  <c r="Y380" i="7" s="1"/>
  <c r="Y239" i="7" s="1"/>
  <c r="Y240" i="7" s="1"/>
  <c r="Y268" i="7" s="1"/>
  <c r="Y270" i="7" s="1"/>
  <c r="U372" i="7"/>
  <c r="U380" i="7" s="1"/>
  <c r="U239" i="7" s="1"/>
  <c r="U240" i="7" s="1"/>
  <c r="U268" i="7" s="1"/>
  <c r="U270" i="7" s="1"/>
  <c r="Q372" i="7"/>
  <c r="Q380" i="7" s="1"/>
  <c r="Q239" i="7" s="1"/>
  <c r="M372" i="7"/>
  <c r="M380" i="7" s="1"/>
  <c r="M239" i="7" s="1"/>
  <c r="I372" i="7"/>
  <c r="I380" i="7" s="1"/>
  <c r="I239" i="7" s="1"/>
  <c r="E372" i="7"/>
  <c r="E380" i="7" s="1"/>
  <c r="E239" i="7" s="1"/>
  <c r="E240" i="7" s="1"/>
  <c r="E268" i="7" s="1"/>
  <c r="E270" i="7" s="1"/>
  <c r="AN372" i="7"/>
  <c r="AN380" i="7" s="1"/>
  <c r="AF372" i="7"/>
  <c r="AF380" i="7" s="1"/>
  <c r="AB372" i="7"/>
  <c r="AB380" i="7" s="1"/>
  <c r="X372" i="7"/>
  <c r="X380" i="7" s="1"/>
  <c r="X239" i="7" s="1"/>
  <c r="X240" i="7" s="1"/>
  <c r="X268" i="7" s="1"/>
  <c r="X270" i="7" s="1"/>
  <c r="T372" i="7"/>
  <c r="T380" i="7" s="1"/>
  <c r="T239" i="7" s="1"/>
  <c r="P372" i="7"/>
  <c r="P380" i="7" s="1"/>
  <c r="P239" i="7" s="1"/>
  <c r="L372" i="7"/>
  <c r="L380" i="7" s="1"/>
  <c r="L239" i="7" s="1"/>
  <c r="H372" i="7"/>
  <c r="H380" i="7" s="1"/>
  <c r="H239" i="7" s="1"/>
  <c r="D372" i="7"/>
  <c r="D380" i="7" s="1"/>
  <c r="AM372" i="7"/>
  <c r="AM380" i="7" s="1"/>
  <c r="W372" i="7"/>
  <c r="W380" i="7" s="1"/>
  <c r="W239" i="7" s="1"/>
  <c r="W240" i="7" s="1"/>
  <c r="W268" i="7" s="1"/>
  <c r="W270" i="7" s="1"/>
  <c r="G372" i="7"/>
  <c r="G380" i="7" s="1"/>
  <c r="G239" i="7" s="1"/>
  <c r="K372" i="7"/>
  <c r="K380" i="7" s="1"/>
  <c r="K239" i="7" s="1"/>
  <c r="AI372" i="7"/>
  <c r="AI380" i="7" s="1"/>
  <c r="S372" i="7"/>
  <c r="S380" i="7" s="1"/>
  <c r="S239" i="7" s="1"/>
  <c r="C372" i="7"/>
  <c r="C380" i="7" s="1"/>
  <c r="AE372" i="7"/>
  <c r="AE380" i="7" s="1"/>
  <c r="O372" i="7"/>
  <c r="O380" i="7" s="1"/>
  <c r="O239" i="7" s="1"/>
  <c r="AA372" i="7"/>
  <c r="AA380" i="7" s="1"/>
  <c r="AA239" i="7" s="1"/>
  <c r="AA240" i="7" s="1"/>
  <c r="AA268" i="7" s="1"/>
  <c r="AA270" i="7" s="1"/>
  <c r="P474" i="7"/>
  <c r="C515" i="7" s="1"/>
  <c r="B515" i="7" s="1" a="1"/>
  <c r="B515" i="7" s="1"/>
  <c r="F116" i="7"/>
  <c r="F117" i="7" s="1"/>
  <c r="F122" i="7" s="1"/>
  <c r="F123" i="7" s="1"/>
  <c r="Q467" i="7"/>
  <c r="Q474" i="7" s="1"/>
  <c r="D239" i="7" l="1"/>
  <c r="D240" i="7" s="1"/>
  <c r="D268" i="7" s="1"/>
  <c r="D270" i="7" s="1"/>
  <c r="D135" i="7" s="1"/>
  <c r="B380" i="7" a="1"/>
  <c r="B380" i="7" s="1"/>
  <c r="Y277" i="7"/>
  <c r="Y135" i="7"/>
  <c r="V277" i="7"/>
  <c r="V135" i="7"/>
  <c r="U277" i="7"/>
  <c r="U135" i="7"/>
  <c r="C239" i="7"/>
  <c r="C240" i="7" s="1"/>
  <c r="C268" i="7" s="1"/>
  <c r="C270" i="7" s="1"/>
  <c r="E277" i="7"/>
  <c r="E135" i="7"/>
  <c r="F277" i="7"/>
  <c r="F135" i="7"/>
  <c r="C508" i="7"/>
  <c r="C516" i="7" s="1"/>
  <c r="AI508" i="7"/>
  <c r="AI516" i="7" s="1"/>
  <c r="AP508" i="7"/>
  <c r="AP516" i="7" s="1"/>
  <c r="I508" i="7"/>
  <c r="I516" i="7" s="1"/>
  <c r="I276" i="7" s="1"/>
  <c r="AJ508" i="7"/>
  <c r="AJ516" i="7" s="1"/>
  <c r="AC508" i="7"/>
  <c r="AC516" i="7" s="1"/>
  <c r="AG508" i="7"/>
  <c r="AG516" i="7" s="1"/>
  <c r="AM508" i="7"/>
  <c r="AM516" i="7" s="1"/>
  <c r="AK508" i="7"/>
  <c r="AK516" i="7" s="1"/>
  <c r="T508" i="7"/>
  <c r="T516" i="7" s="1"/>
  <c r="T276" i="7" s="1"/>
  <c r="D508" i="7"/>
  <c r="D516" i="7" s="1"/>
  <c r="D276" i="7" s="1"/>
  <c r="K508" i="7"/>
  <c r="K516" i="7" s="1"/>
  <c r="K276" i="7" s="1"/>
  <c r="AO508" i="7"/>
  <c r="AO516" i="7" s="1"/>
  <c r="L508" i="7"/>
  <c r="L516" i="7" s="1"/>
  <c r="L276" i="7" s="1"/>
  <c r="G508" i="7"/>
  <c r="G516" i="7" s="1"/>
  <c r="G276" i="7" s="1"/>
  <c r="AB508" i="7"/>
  <c r="AB516" i="7" s="1"/>
  <c r="AN508" i="7"/>
  <c r="AN516" i="7" s="1"/>
  <c r="S508" i="7"/>
  <c r="S516" i="7" s="1"/>
  <c r="S276" i="7" s="1"/>
  <c r="E508" i="7"/>
  <c r="E516" i="7" s="1"/>
  <c r="E276" i="7" s="1"/>
  <c r="P508" i="7"/>
  <c r="P516" i="7" s="1"/>
  <c r="P276" i="7" s="1"/>
  <c r="AD508" i="7"/>
  <c r="AD516" i="7" s="1"/>
  <c r="AE508" i="7"/>
  <c r="AE516" i="7" s="1"/>
  <c r="AL508" i="7"/>
  <c r="AL516" i="7" s="1"/>
  <c r="J508" i="7"/>
  <c r="J516" i="7" s="1"/>
  <c r="J276" i="7" s="1"/>
  <c r="H508" i="7"/>
  <c r="H516" i="7" s="1"/>
  <c r="H276" i="7" s="1"/>
  <c r="AF508" i="7"/>
  <c r="AF516" i="7" s="1"/>
  <c r="M508" i="7"/>
  <c r="M516" i="7" s="1"/>
  <c r="M276" i="7" s="1"/>
  <c r="AH508" i="7"/>
  <c r="AH516" i="7" s="1"/>
  <c r="W508" i="7"/>
  <c r="W516" i="7" s="1"/>
  <c r="W276" i="7" s="1"/>
  <c r="U508" i="7"/>
  <c r="U516" i="7" s="1"/>
  <c r="U276" i="7" s="1"/>
  <c r="Z508" i="7"/>
  <c r="Z516" i="7" s="1"/>
  <c r="Z276" i="7" s="1"/>
  <c r="O508" i="7"/>
  <c r="O516" i="7" s="1"/>
  <c r="O276" i="7" s="1"/>
  <c r="R508" i="7"/>
  <c r="R516" i="7" s="1"/>
  <c r="R276" i="7" s="1"/>
  <c r="Q508" i="7"/>
  <c r="Q516" i="7" s="1"/>
  <c r="Q276" i="7" s="1"/>
  <c r="AA508" i="7"/>
  <c r="AA516" i="7" s="1"/>
  <c r="AA276" i="7" s="1"/>
  <c r="F508" i="7"/>
  <c r="F516" i="7" s="1"/>
  <c r="F276" i="7" s="1"/>
  <c r="X508" i="7"/>
  <c r="X516" i="7" s="1"/>
  <c r="X276" i="7" s="1"/>
  <c r="Y508" i="7"/>
  <c r="Y516" i="7" s="1"/>
  <c r="Y276" i="7" s="1"/>
  <c r="N508" i="7"/>
  <c r="N516" i="7" s="1"/>
  <c r="N276" i="7" s="1"/>
  <c r="V508" i="7"/>
  <c r="V516" i="7" s="1"/>
  <c r="V276" i="7" s="1"/>
  <c r="W277" i="7"/>
  <c r="W135" i="7"/>
  <c r="X277" i="7"/>
  <c r="X135" i="7"/>
  <c r="Z277" i="7"/>
  <c r="Z135" i="7"/>
  <c r="AA277" i="7"/>
  <c r="AA135" i="7"/>
  <c r="D277" i="7" l="1"/>
  <c r="D280" i="7" s="1"/>
  <c r="D308" i="7" s="1"/>
  <c r="Y280" i="7"/>
  <c r="Y308" i="7" s="1"/>
  <c r="U280" i="7"/>
  <c r="U308" i="7" s="1"/>
  <c r="V280" i="7"/>
  <c r="V308" i="7" s="1"/>
  <c r="E280" i="7"/>
  <c r="E308" i="7" s="1"/>
  <c r="E310" i="7" s="1"/>
  <c r="E148" i="7" s="1"/>
  <c r="F280" i="7"/>
  <c r="F308" i="7" s="1"/>
  <c r="F310" i="7" s="1"/>
  <c r="F148" i="7" s="1"/>
  <c r="G238" i="7"/>
  <c r="G240" i="7" s="1"/>
  <c r="G268" i="7" s="1"/>
  <c r="G270" i="7" s="1"/>
  <c r="G78" i="7"/>
  <c r="G79" i="7" s="1"/>
  <c r="G275" i="7"/>
  <c r="X280" i="7"/>
  <c r="X308" i="7" s="1"/>
  <c r="W280" i="7"/>
  <c r="W308" i="7" s="1"/>
  <c r="C277" i="7"/>
  <c r="C135" i="7"/>
  <c r="B508" i="7" a="1"/>
  <c r="B508" i="7" s="1"/>
  <c r="AA280" i="7"/>
  <c r="AA308" i="7" s="1"/>
  <c r="Z280" i="7"/>
  <c r="Z308" i="7" s="1"/>
  <c r="AA310" i="7" l="1"/>
  <c r="AA148" i="7" s="1"/>
  <c r="W310" i="7"/>
  <c r="W148" i="7" s="1"/>
  <c r="V310" i="7"/>
  <c r="V148" i="7" s="1"/>
  <c r="D310" i="7"/>
  <c r="D148" i="7" s="1"/>
  <c r="X310" i="7"/>
  <c r="X148" i="7" s="1"/>
  <c r="U310" i="7"/>
  <c r="U148" i="7" s="1"/>
  <c r="Z310" i="7"/>
  <c r="Z148" i="7" s="1"/>
  <c r="Y310" i="7"/>
  <c r="Y148" i="7" s="1"/>
  <c r="F136" i="7"/>
  <c r="F137" i="7" s="1"/>
  <c r="F138" i="7" s="1"/>
  <c r="E136" i="7"/>
  <c r="E137" i="7" s="1"/>
  <c r="E138" i="7" s="1"/>
  <c r="B516" i="7" a="1"/>
  <c r="B516" i="7" s="1"/>
  <c r="C276" i="7"/>
  <c r="C280" i="7" s="1"/>
  <c r="C308" i="7" s="1"/>
  <c r="G116" i="7"/>
  <c r="G117" i="7" s="1"/>
  <c r="G122" i="7" s="1"/>
  <c r="G123" i="7" s="1"/>
  <c r="G135" i="7"/>
  <c r="G277" i="7"/>
  <c r="G280" i="7" s="1"/>
  <c r="G308" i="7" s="1"/>
  <c r="V136" i="7" l="1"/>
  <c r="V137" i="7" s="1"/>
  <c r="V138" i="7" s="1"/>
  <c r="W136" i="7"/>
  <c r="W137" i="7" s="1"/>
  <c r="W138" i="7" s="1"/>
  <c r="X136" i="7"/>
  <c r="X137" i="7" s="1"/>
  <c r="X138" i="7" s="1"/>
  <c r="D136" i="7"/>
  <c r="D137" i="7" s="1"/>
  <c r="D138" i="7" s="1"/>
  <c r="AA136" i="7"/>
  <c r="AA137" i="7" s="1"/>
  <c r="AA138" i="7" s="1"/>
  <c r="Z136" i="7"/>
  <c r="Z137" i="7" s="1"/>
  <c r="Z138" i="7" s="1"/>
  <c r="Y136" i="7"/>
  <c r="Y137" i="7" s="1"/>
  <c r="Y138" i="7" s="1"/>
  <c r="U136" i="7"/>
  <c r="U137" i="7" s="1"/>
  <c r="U138" i="7" s="1"/>
  <c r="G310" i="7"/>
  <c r="G148" i="7" s="1"/>
  <c r="C310" i="7"/>
  <c r="C148" i="7" s="1"/>
  <c r="C136" i="7" l="1"/>
  <c r="C137" i="7" s="1"/>
  <c r="C138" i="7" s="1"/>
  <c r="G136" i="7"/>
  <c r="G137" i="7" s="1"/>
  <c r="G138" i="7" s="1"/>
  <c r="H275" i="7"/>
  <c r="H78" i="7"/>
  <c r="H79" i="7" s="1"/>
  <c r="H238" i="7"/>
  <c r="H240" i="7" s="1"/>
  <c r="H268" i="7" s="1"/>
  <c r="H270" i="7" s="1"/>
  <c r="C142" i="7" l="1"/>
  <c r="C143" i="7" s="1"/>
  <c r="E142" i="7"/>
  <c r="F142" i="7"/>
  <c r="D142" i="7"/>
  <c r="G142" i="7"/>
  <c r="H116" i="7"/>
  <c r="H117" i="7" s="1"/>
  <c r="H122" i="7" s="1"/>
  <c r="H123" i="7" s="1"/>
  <c r="H277" i="7"/>
  <c r="H280" i="7" s="1"/>
  <c r="H308" i="7" s="1"/>
  <c r="H135" i="7"/>
  <c r="F143" i="7" l="1"/>
  <c r="G143" i="7"/>
  <c r="D143" i="7"/>
  <c r="E143" i="7"/>
  <c r="H310" i="7"/>
  <c r="H148" i="7" s="1"/>
  <c r="H136" i="7" l="1"/>
  <c r="H137" i="7" s="1"/>
  <c r="H138" i="7" s="1"/>
  <c r="I275" i="7"/>
  <c r="I78" i="7"/>
  <c r="I79" i="7" s="1"/>
  <c r="I238" i="7"/>
  <c r="I240" i="7" s="1"/>
  <c r="I268" i="7" s="1"/>
  <c r="I270" i="7" s="1"/>
  <c r="H142" i="7" l="1"/>
  <c r="H143" i="7" s="1"/>
  <c r="I277" i="7"/>
  <c r="I280" i="7" s="1"/>
  <c r="I308" i="7" s="1"/>
  <c r="I135" i="7"/>
  <c r="I116" i="7"/>
  <c r="I117" i="7" s="1"/>
  <c r="I122" i="7" s="1"/>
  <c r="I123" i="7" s="1"/>
  <c r="I310" i="7" l="1"/>
  <c r="I148" i="7" s="1"/>
  <c r="I136" i="7" l="1"/>
  <c r="I137" i="7" s="1"/>
  <c r="I138" i="7" s="1"/>
  <c r="J78" i="7"/>
  <c r="J79" i="7" s="1"/>
  <c r="J275" i="7"/>
  <c r="J238" i="7"/>
  <c r="J240" i="7" s="1"/>
  <c r="J268" i="7" s="1"/>
  <c r="J270" i="7" s="1"/>
  <c r="I142" i="7" l="1"/>
  <c r="I143" i="7" s="1"/>
  <c r="J116" i="7"/>
  <c r="J117" i="7" s="1"/>
  <c r="J122" i="7" s="1"/>
  <c r="J123" i="7" s="1"/>
  <c r="J277" i="7"/>
  <c r="J280" i="7" s="1"/>
  <c r="J308" i="7" s="1"/>
  <c r="J135" i="7"/>
  <c r="J310" i="7" l="1"/>
  <c r="J148" i="7" s="1"/>
  <c r="J136" i="7" l="1"/>
  <c r="J137" i="7" s="1"/>
  <c r="J138" i="7" s="1"/>
  <c r="K238" i="7"/>
  <c r="K240" i="7" s="1"/>
  <c r="K268" i="7" s="1"/>
  <c r="K270" i="7" s="1"/>
  <c r="K275" i="7"/>
  <c r="K78" i="7"/>
  <c r="K79" i="7" s="1"/>
  <c r="J142" i="7" l="1"/>
  <c r="J143" i="7" s="1"/>
  <c r="K277" i="7"/>
  <c r="K280" i="7" s="1"/>
  <c r="K308" i="7" s="1"/>
  <c r="K135" i="7"/>
  <c r="K116" i="7"/>
  <c r="K117" i="7" s="1"/>
  <c r="K122" i="7" s="1"/>
  <c r="K123" i="7" s="1"/>
  <c r="K310" i="7" l="1"/>
  <c r="K148" i="7" s="1"/>
  <c r="K136" i="7" l="1"/>
  <c r="K137" i="7" s="1"/>
  <c r="K138" i="7" s="1"/>
  <c r="L275" i="7"/>
  <c r="L238" i="7"/>
  <c r="L240" i="7" s="1"/>
  <c r="L268" i="7" s="1"/>
  <c r="L270" i="7" s="1"/>
  <c r="L78" i="7"/>
  <c r="L79" i="7" s="1"/>
  <c r="K142" i="7" l="1"/>
  <c r="K143" i="7" s="1"/>
  <c r="L135" i="7"/>
  <c r="L277" i="7"/>
  <c r="L280" i="7" s="1"/>
  <c r="L308" i="7" s="1"/>
  <c r="L116" i="7"/>
  <c r="L117" i="7" s="1"/>
  <c r="L122" i="7" s="1"/>
  <c r="L123" i="7" s="1"/>
  <c r="L310" i="7" l="1"/>
  <c r="L148" i="7" s="1"/>
  <c r="L136" i="7" l="1"/>
  <c r="L137" i="7" s="1"/>
  <c r="L138" i="7" s="1"/>
  <c r="M78" i="7"/>
  <c r="M79" i="7" s="1"/>
  <c r="M238" i="7"/>
  <c r="M240" i="7" s="1"/>
  <c r="M268" i="7" s="1"/>
  <c r="M270" i="7" s="1"/>
  <c r="M275" i="7"/>
  <c r="L142" i="7" l="1"/>
  <c r="L143" i="7" s="1"/>
  <c r="M277" i="7"/>
  <c r="M280" i="7" s="1"/>
  <c r="M308" i="7" s="1"/>
  <c r="M135" i="7"/>
  <c r="M116" i="7"/>
  <c r="M117" i="7" s="1"/>
  <c r="M122" i="7" s="1"/>
  <c r="M123" i="7" s="1"/>
  <c r="M310" i="7" l="1"/>
  <c r="M148" i="7" s="1"/>
  <c r="M136" i="7" l="1"/>
  <c r="M137" i="7" s="1"/>
  <c r="M138" i="7" s="1"/>
  <c r="N238" i="7"/>
  <c r="N240" i="7" s="1"/>
  <c r="N268" i="7" s="1"/>
  <c r="N270" i="7" s="1"/>
  <c r="N78" i="7"/>
  <c r="N79" i="7" s="1"/>
  <c r="N275" i="7"/>
  <c r="M142" i="7" l="1"/>
  <c r="M143" i="7" s="1"/>
  <c r="N277" i="7"/>
  <c r="N280" i="7" s="1"/>
  <c r="N308" i="7" s="1"/>
  <c r="N135" i="7"/>
  <c r="N116" i="7"/>
  <c r="N117" i="7" s="1"/>
  <c r="N122" i="7" s="1"/>
  <c r="N123" i="7" s="1"/>
  <c r="N310" i="7" l="1"/>
  <c r="N148" i="7" s="1"/>
  <c r="N136" i="7" l="1"/>
  <c r="N137" i="7" s="1"/>
  <c r="N138" i="7" s="1"/>
  <c r="O78" i="7"/>
  <c r="O79" i="7" s="1"/>
  <c r="O275" i="7"/>
  <c r="O238" i="7"/>
  <c r="O240" i="7" s="1"/>
  <c r="O268" i="7" s="1"/>
  <c r="O270" i="7" s="1"/>
  <c r="N142" i="7" l="1"/>
  <c r="N143" i="7" s="1"/>
  <c r="O116" i="7"/>
  <c r="O117" i="7" s="1"/>
  <c r="O122" i="7" s="1"/>
  <c r="O123" i="7" s="1"/>
  <c r="O277" i="7"/>
  <c r="O280" i="7" s="1"/>
  <c r="O308" i="7" s="1"/>
  <c r="O135" i="7"/>
  <c r="O310" i="7" l="1"/>
  <c r="O148" i="7" s="1"/>
  <c r="O136" i="7" l="1"/>
  <c r="O137" i="7" s="1"/>
  <c r="O138" i="7" s="1"/>
  <c r="P78" i="7"/>
  <c r="P79" i="7" s="1"/>
  <c r="P275" i="7"/>
  <c r="P238" i="7"/>
  <c r="P240" i="7" s="1"/>
  <c r="P268" i="7" s="1"/>
  <c r="P270" i="7" s="1"/>
  <c r="O142" i="7" l="1"/>
  <c r="O143" i="7" s="1"/>
  <c r="P116" i="7"/>
  <c r="P117" i="7" s="1"/>
  <c r="P122" i="7" s="1"/>
  <c r="P123" i="7" s="1"/>
  <c r="P277" i="7"/>
  <c r="P280" i="7" s="1"/>
  <c r="P308" i="7" s="1"/>
  <c r="P135" i="7"/>
  <c r="P310" i="7" l="1"/>
  <c r="P148" i="7" s="1"/>
  <c r="P136" i="7" l="1"/>
  <c r="P137" i="7" s="1"/>
  <c r="P138" i="7" s="1"/>
  <c r="Q78" i="7"/>
  <c r="Q79" i="7" s="1"/>
  <c r="Q275" i="7"/>
  <c r="Q238" i="7"/>
  <c r="Q240" i="7" s="1"/>
  <c r="Q268" i="7" s="1"/>
  <c r="Q270" i="7" s="1"/>
  <c r="P142" i="7" l="1"/>
  <c r="P143" i="7" s="1"/>
  <c r="Q116" i="7"/>
  <c r="Q117" i="7" s="1"/>
  <c r="Q122" i="7" s="1"/>
  <c r="Q123" i="7" s="1"/>
  <c r="Q277" i="7"/>
  <c r="Q280" i="7" s="1"/>
  <c r="Q308" i="7" s="1"/>
  <c r="Q135" i="7"/>
  <c r="Q310" i="7" l="1"/>
  <c r="Q148" i="7" s="1"/>
  <c r="Q136" i="7" l="1"/>
  <c r="Q137" i="7" s="1"/>
  <c r="Q138" i="7" s="1"/>
  <c r="R238" i="7"/>
  <c r="R240" i="7" s="1"/>
  <c r="R268" i="7" s="1"/>
  <c r="R270" i="7" s="1"/>
  <c r="R275" i="7"/>
  <c r="R78" i="7"/>
  <c r="R79" i="7" s="1"/>
  <c r="Q142" i="7" l="1"/>
  <c r="Q143" i="7" s="1"/>
  <c r="R135" i="7"/>
  <c r="R277" i="7"/>
  <c r="R280" i="7" s="1"/>
  <c r="R308" i="7" s="1"/>
  <c r="R116" i="7"/>
  <c r="R117" i="7" s="1"/>
  <c r="R122" i="7" s="1"/>
  <c r="R123" i="7" s="1"/>
  <c r="R310" i="7" l="1"/>
  <c r="R148" i="7" s="1"/>
  <c r="R136" i="7" l="1"/>
  <c r="R137" i="7" s="1"/>
  <c r="R138" i="7" s="1"/>
  <c r="S78" i="7"/>
  <c r="S79" i="7" s="1"/>
  <c r="S275" i="7"/>
  <c r="S238" i="7"/>
  <c r="S240" i="7" s="1"/>
  <c r="S268" i="7" s="1"/>
  <c r="S270" i="7" s="1"/>
  <c r="R142" i="7" l="1"/>
  <c r="R143" i="7" s="1"/>
  <c r="S116" i="7"/>
  <c r="S117" i="7" s="1"/>
  <c r="S122" i="7" s="1"/>
  <c r="S123" i="7" s="1"/>
  <c r="S277" i="7"/>
  <c r="S280" i="7" s="1"/>
  <c r="S308" i="7" s="1"/>
  <c r="S135" i="7"/>
  <c r="S310" i="7" l="1"/>
  <c r="S148" i="7" s="1"/>
  <c r="S136" i="7" l="1"/>
  <c r="S137" i="7" s="1"/>
  <c r="S138" i="7" s="1"/>
  <c r="T78" i="7"/>
  <c r="T79" i="7" s="1"/>
  <c r="T238" i="7"/>
  <c r="T240" i="7" s="1"/>
  <c r="T268" i="7" s="1"/>
  <c r="T270" i="7" s="1"/>
  <c r="T275" i="7"/>
  <c r="S142" i="7" l="1"/>
  <c r="S143" i="7" s="1"/>
  <c r="T116" i="7"/>
  <c r="T117" i="7" s="1"/>
  <c r="T122" i="7" s="1"/>
  <c r="T123" i="7" s="1"/>
  <c r="T277" i="7"/>
  <c r="T280" i="7" s="1"/>
  <c r="T308" i="7" s="1"/>
  <c r="T135" i="7"/>
  <c r="T310" i="7" l="1"/>
  <c r="T148" i="7" s="1"/>
  <c r="T136" i="7" l="1"/>
  <c r="T137" i="7" s="1"/>
  <c r="T138" i="7" s="1"/>
  <c r="B145" i="7" s="1"/>
  <c r="B151" i="7"/>
  <c r="B153" i="7" s="1"/>
  <c r="F9" i="1" s="1"/>
  <c r="AN142" i="7" l="1"/>
  <c r="AD142" i="7"/>
  <c r="AH142" i="7"/>
  <c r="AG142" i="7"/>
  <c r="AI142" i="7"/>
  <c r="AK142" i="7"/>
  <c r="AA142" i="7"/>
  <c r="AO142" i="7"/>
  <c r="V142" i="7"/>
  <c r="AF142" i="7"/>
  <c r="Z142" i="7"/>
  <c r="AM142" i="7"/>
  <c r="AE142" i="7"/>
  <c r="T142" i="7"/>
  <c r="T143" i="7" s="1"/>
  <c r="AL142" i="7"/>
  <c r="AC142" i="7"/>
  <c r="AB142" i="7"/>
  <c r="W142" i="7"/>
  <c r="AJ142" i="7"/>
  <c r="AP142" i="7"/>
  <c r="Y142" i="7"/>
  <c r="X142" i="7"/>
  <c r="U142" i="7"/>
  <c r="F10" i="1"/>
  <c r="AE143" i="7" l="1"/>
  <c r="U143" i="7"/>
  <c r="AD143" i="7"/>
  <c r="AN143" i="7"/>
  <c r="Z143" i="7"/>
  <c r="AB143" i="7"/>
  <c r="AI143" i="7"/>
  <c r="AM143" i="7"/>
  <c r="AK143" i="7"/>
  <c r="AA143" i="7"/>
  <c r="W143" i="7"/>
  <c r="X143" i="7"/>
  <c r="V143" i="7"/>
  <c r="AL143" i="7"/>
  <c r="Y143" i="7"/>
  <c r="AG143" i="7"/>
  <c r="AP143" i="7"/>
  <c r="F11" i="1" s="1"/>
  <c r="AC143" i="7"/>
  <c r="AH143" i="7"/>
  <c r="AJ143" i="7"/>
  <c r="AO143" i="7"/>
  <c r="AF143" i="7"/>
</calcChain>
</file>

<file path=xl/sharedStrings.xml><?xml version="1.0" encoding="utf-8"?>
<sst xmlns="http://schemas.openxmlformats.org/spreadsheetml/2006/main" count="838" uniqueCount="470">
  <si>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</si>
  <si>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</si>
  <si>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</si>
  <si>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</si>
  <si>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</si>
  <si>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</si>
  <si>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</si>
  <si>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</si>
  <si>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</si>
  <si>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</si>
  <si>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</si>
  <si>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</si>
  <si>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</si>
  <si>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</si>
  <si>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</si>
  <si>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</si>
  <si>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</si>
  <si>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</si>
  <si>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</si>
  <si>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</si>
  <si>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</si>
  <si>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</si>
  <si>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</si>
  <si>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</si>
  <si>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</si>
  <si>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</si>
  <si>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</si>
  <si>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</si>
  <si>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</si>
  <si>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</si>
  <si>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</si>
  <si>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</si>
  <si>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</si>
  <si>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</si>
  <si>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</si>
  <si>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</si>
  <si>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</si>
  <si>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</si>
  <si>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</si>
  <si>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</si>
  <si>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</si>
  <si>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</si>
  <si>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</si>
  <si>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</si>
  <si>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</si>
  <si>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</si>
  <si>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</si>
  <si>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</si>
  <si>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</si>
  <si>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</si>
  <si>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</si>
  <si>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</si>
  <si>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</si>
  <si>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</si>
  <si>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</si>
  <si>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</si>
  <si>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</si>
  <si>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</si>
  <si>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</si>
  <si>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</si>
  <si>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</si>
  <si>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</si>
  <si>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</si>
  <si>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</si>
  <si>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</si>
  <si>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</si>
  <si>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</si>
  <si>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</si>
  <si>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</si>
  <si>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</si>
  <si>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</si>
  <si>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</si>
  <si>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</si>
  <si>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</si>
  <si>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</si>
  <si>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</si>
  <si>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</si>
  <si>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</si>
  <si>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</si>
  <si>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</si>
  <si>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</si>
  <si>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</si>
  <si>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</si>
  <si>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</si>
  <si>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</si>
  <si>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</si>
  <si>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</si>
  <si>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</si>
  <si>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</si>
  <si>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</si>
  <si>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</si>
  <si>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</si>
  <si>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</si>
  <si>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</si>
  <si>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</si>
  <si>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</si>
  <si>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</si>
  <si>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</si>
  <si>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</si>
  <si>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</si>
  <si>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</si>
  <si>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</si>
  <si>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</si>
  <si>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</si>
  <si>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</si>
  <si>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</si>
  <si>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</si>
  <si>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</si>
  <si>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</si>
  <si>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</si>
  <si>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</si>
  <si>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</si>
  <si>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</si>
  <si>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</si>
  <si>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</si>
  <si>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</si>
  <si>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</si>
  <si>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</si>
  <si>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</si>
  <si>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</si>
  <si>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</si>
  <si>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</si>
  <si>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</si>
  <si>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</si>
  <si>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</si>
  <si>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</si>
  <si>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</si>
  <si>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</si>
  <si>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</si>
  <si>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</si>
  <si>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</si>
  <si>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</si>
  <si>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</si>
  <si>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</si>
  <si>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</si>
  <si>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</si>
  <si>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</si>
  <si>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</si>
  <si>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</si>
  <si>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</si>
  <si>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</si>
  <si>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</si>
  <si>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</si>
  <si>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</si>
  <si>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</si>
  <si>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</si>
  <si>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</si>
  <si>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</si>
  <si>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</si>
  <si>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</si>
  <si>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</si>
  <si>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</si>
  <si>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</si>
  <si>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</si>
  <si>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</si>
  <si>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</si>
  <si>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</si>
  <si>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</si>
  <si>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</si>
  <si>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</si>
  <si>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</si>
  <si>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</si>
  <si>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</si>
  <si>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</si>
  <si>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</si>
  <si>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</si>
  <si>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</si>
  <si>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</si>
  <si>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</si>
  <si>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</si>
  <si>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</si>
  <si>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</si>
  <si>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</si>
  <si>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</si>
  <si>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</si>
  <si>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</si>
  <si>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</si>
  <si>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</si>
  <si>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</si>
  <si>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</si>
  <si>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</si>
  <si>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</si>
  <si>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</si>
  <si>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</si>
  <si>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</si>
  <si>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</si>
  <si>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</si>
  <si>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</si>
  <si>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</si>
  <si>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</si>
  <si>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</si>
  <si>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</si>
  <si>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</si>
  <si>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</si>
  <si>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</si>
  <si>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</si>
  <si>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</si>
  <si>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</si>
  <si>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</si>
  <si>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</si>
  <si>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</si>
  <si>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</si>
  <si>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</si>
  <si>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</si>
  <si>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</si>
  <si>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</si>
  <si>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</si>
  <si>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</si>
  <si>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</si>
  <si>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</si>
  <si>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</si>
  <si>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</si>
  <si>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</si>
  <si>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</si>
  <si>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</si>
  <si>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</si>
  <si>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</si>
  <si>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</si>
  <si>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</si>
  <si>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</si>
  <si>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</si>
  <si>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</si>
  <si>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</si>
  <si>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</si>
  <si>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</si>
  <si>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</si>
  <si>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</si>
  <si>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</si>
  <si>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</si>
  <si>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</si>
  <si>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</si>
  <si>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</si>
  <si>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</si>
  <si>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</si>
  <si>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</si>
  <si>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</si>
  <si>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</si>
  <si>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</si>
  <si>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</si>
  <si>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</si>
  <si>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</si>
  <si>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</si>
  <si>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</si>
  <si>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</si>
  <si>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</si>
  <si>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</si>
  <si>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</si>
  <si>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</si>
  <si>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</si>
  <si>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</si>
  <si>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</si>
  <si>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</si>
  <si>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</si>
  <si>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</si>
  <si>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</si>
  <si>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</si>
  <si>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</si>
  <si>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</si>
  <si>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</si>
  <si>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</si>
  <si>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</si>
  <si>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</si>
  <si>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</si>
  <si>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</si>
  <si>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</si>
  <si>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</si>
  <si>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</si>
  <si>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</si>
  <si>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</si>
  <si>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</si>
  <si>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</si>
  <si>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</si>
  <si>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</si>
  <si>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</si>
  <si>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</si>
  <si>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</si>
  <si>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</si>
  <si>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</si>
  <si>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</si>
  <si>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</si>
  <si>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</si>
  <si>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</si>
  <si>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</si>
  <si>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</si>
  <si>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</si>
  <si>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</si>
  <si>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</si>
  <si>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</si>
  <si>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</si>
  <si>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</si>
  <si>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</si>
  <si>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</si>
  <si>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</si>
  <si>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</si>
  <si>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</si>
  <si>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</si>
  <si>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</si>
  <si>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</si>
  <si>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</si>
  <si>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</si>
  <si>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</si>
  <si>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</si>
  <si>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</si>
  <si>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</si>
  <si>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</si>
  <si>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</si>
  <si>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</si>
  <si>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</si>
  <si>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</si>
  <si>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</si>
  <si>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</si>
  <si>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</si>
  <si>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</si>
  <si>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</si>
  <si>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</si>
  <si>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</si>
  <si>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</si>
  <si>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</si>
  <si>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</si>
  <si>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</si>
  <si>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</si>
  <si>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</si>
  <si>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</si>
  <si>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</si>
  <si>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</si>
  <si>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</si>
  <si>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</si>
  <si>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</si>
  <si>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</si>
  <si>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</si>
  <si>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</si>
  <si>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</si>
  <si>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</si>
  <si>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</si>
  <si>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</si>
  <si>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</si>
  <si>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</si>
  <si>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</si>
  <si>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</si>
  <si>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</si>
  <si>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</si>
  <si>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</si>
  <si>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</si>
  <si>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</si>
  <si>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</si>
  <si>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</si>
  <si>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</si>
  <si>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</si>
  <si>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</si>
  <si>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</si>
  <si>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</si>
  <si>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</si>
  <si>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</si>
  <si>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</si>
  <si>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</si>
  <si>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</si>
  <si>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</si>
  <si>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</si>
  <si>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</si>
  <si>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</si>
  <si>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</si>
  <si>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</si>
  <si>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</si>
  <si>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</si>
  <si>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</si>
  <si>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</si>
  <si>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</si>
  <si>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</si>
  <si>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</si>
  <si>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</si>
  <si>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</si>
  <si>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</si>
  <si>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</si>
  <si>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</si>
  <si>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</si>
  <si>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</si>
  <si>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</si>
  <si>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</si>
  <si>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</si>
  <si>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</si>
  <si>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</si>
  <si>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</si>
  <si>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</si>
  <si>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</si>
  <si>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</si>
  <si>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</si>
  <si>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</si>
  <si>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</si>
  <si>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</si>
  <si>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</si>
  <si>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</si>
  <si>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</si>
  <si>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</si>
  <si>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</si>
  <si>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</si>
  <si>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</si>
  <si>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</si>
  <si>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</si>
  <si>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</si>
  <si>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</si>
  <si>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</si>
  <si>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</si>
  <si>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</si>
  <si>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</si>
  <si>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</si>
  <si>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</si>
  <si>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</si>
  <si>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</si>
  <si>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</si>
  <si>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</si>
  <si>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</si>
  <si>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</si>
  <si>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</si>
  <si>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</si>
  <si>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</si>
  <si>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</si>
  <si>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</si>
  <si>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</si>
  <si>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</si>
  <si>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</si>
  <si>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</si>
  <si>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</si>
  <si>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</si>
  <si>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</si>
  <si>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</si>
  <si>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</si>
  <si>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</si>
  <si>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</si>
  <si>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</si>
  <si>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</si>
  <si>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</si>
  <si>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</si>
  <si>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</si>
  <si>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</si>
  <si>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</si>
  <si>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</si>
  <si>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</si>
  <si>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</si>
  <si>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</si>
  <si>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</si>
  <si>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</si>
  <si>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</si>
  <si>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</si>
  <si>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</si>
  <si>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</si>
  <si>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</si>
  <si>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</si>
  <si>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</si>
  <si>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</si>
  <si>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</si>
  <si>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</si>
  <si>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</si>
  <si>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</si>
  <si>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</si>
  <si>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</si>
  <si>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</si>
  <si>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</si>
  <si>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</si>
  <si>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</si>
  <si>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</si>
  <si>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Basis for State and Federal Depreciation</t>
  </si>
  <si>
    <t>Financing costs</t>
  </si>
  <si>
    <t>Debt closing cost</t>
  </si>
  <si>
    <t>Debt service reserve funding</t>
  </si>
  <si>
    <t>Working capital reserve funding</t>
  </si>
  <si>
    <t>Receivable reserve funding</t>
  </si>
  <si>
    <t>Total financing costs</t>
  </si>
  <si>
    <t>Total basis prior to allocation</t>
  </si>
  <si>
    <t>Total Community Solar up-front costs</t>
  </si>
  <si>
    <t>less: Total revenue from up-front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</si>
</sst>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30">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Border="1"/>
    <xf numFmtId="3" fontId="4" fillId="0" borderId="17" xfId="0" applyNumberFormat="1" applyFont="1" applyBorder="1"/>
    <xf numFmtId="169"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69" fontId="3" fillId="0" borderId="0" xfId="0" applyNumberFormat="1" applyFont="1"/>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1" fontId="4" fillId="0" borderId="0" xfId="0" applyNumberFormat="1" applyFont="1"/>
    <xf numFmtId="3" fontId="4" fillId="5" borderId="16" xfId="0" applyNumberFormat="1" applyFont="1" applyFill="1" applyBorder="1"/>
    <xf numFmtId="4" fontId="3" fillId="5" borderId="16" xfId="0" applyNumberFormat="1" applyFont="1" applyFill="1" applyBorder="1"/>
    <xf numFmtId="3" fontId="8" fillId="0" borderId="0" xfId="3" applyNumberFormat="1" applyFont="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Border="1" applyAlignment="1">
      <alignment horizontal="left" indent="1"/>
    </xf>
    <xf numFmtId="0" fontId="4" fillId="4" borderId="13" xfId="0" applyFont="1" applyFill="1" applyBorder="1"/>
    <xf numFmtId="0" fontId="4" fillId="0" borderId="8" xfId="0" applyFont="1" applyBorder="1" applyAlignment="1">
      <alignment horizontal="left"/>
    </xf>
    <xf numFmtId="41" fontId="3" fillId="0" borderId="14" xfId="0" applyNumberFormat="1" applyFont="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Border="1"/>
    <xf numFmtId="0" fontId="5" fillId="2" borderId="18" xfId="0" applyFont="1" applyFill="1" applyBorder="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11" fontId="4" fillId="4" borderId="23" xfId="0" applyNumberFormat="1" applyFont="1" applyFill="1" applyBorder="1"/>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xf numFmtId="0" fontId="4" fillId="0" borderId="0" xfId="0" applyFont="1" applyFill="1" applyBorder="1"/>
    <xf numFmtId="37" fontId="4" fillId="0" borderId="0" xfId="0" applyNumberFormat="1" applyFont="1" applyFill="1" applyBorder="1"/>
    <xf numFmtId="37" fontId="4" fillId="0" borderId="1" xfId="0" applyNumberFormat="1" applyFont="1" applyFill="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230</xdr:row>
      <xdr:rowOff>10585</xdr:rowOff>
    </xdr:from>
    <xdr:to>
      <xdr:col>3</xdr:col>
      <xdr:colOff>105833</xdr:colOff>
      <xdr:row>234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6</xdr:col>
      <xdr:colOff>31750</xdr:colOff>
      <xdr:row>103</xdr:row>
      <xdr:rowOff>52916</xdr:rowOff>
    </xdr:from>
    <xdr:to>
      <xdr:col>8</xdr:col>
      <xdr:colOff>963084</xdr:colOff>
      <xdr:row>106</xdr:row>
      <xdr:rowOff>126999</xdr:rowOff>
    </xdr:to>
    <xdr:sp macro="" textlink="">
      <xdr:nvSpPr>
        <xdr:cNvPr id="3" name="TextBox 2">
          <a:extLst>
            <a:ext uri="{FF2B5EF4-FFF2-40B4-BE49-F238E27FC236}">
              <a16:creationId xmlns:a16="http://schemas.microsoft.com/office/drawing/2014/main" id="{8A4415DF-DD6F-4701-9584-C446AD972D8A}"/>
            </a:ext>
          </a:extLst>
        </xdr:cNvPr>
        <xdr:cNvSpPr txBox="1"/>
      </xdr:nvSpPr>
      <xdr:spPr>
        <a:xfrm>
          <a:off x="11006667" y="17092083"/>
          <a:ext cx="3429000" cy="55033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39"/>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7"/>
      <c r="B1" s="258" t="s">
        <v>334</v>
      </c>
      <c r="C1" s="257"/>
      <c r="D1" s="257"/>
      <c r="E1" s="257"/>
      <c r="F1" s="257"/>
      <c r="G1" s="257"/>
      <c r="H1" s="257"/>
      <c r="I1" s="257"/>
      <c r="J1" s="82"/>
      <c r="K1" s="82"/>
      <c r="L1" s="82"/>
      <c r="M1" s="82"/>
      <c r="N1" s="82"/>
    </row>
    <row r="2" spans="1:48" ht="12.75" customHeight="1" x14ac:dyDescent="0.2">
      <c r="B2" s="5" t="s">
        <v>101</v>
      </c>
      <c r="C2" s="107"/>
      <c r="D2" s="82"/>
      <c r="E2" s="83" t="s">
        <v>87</v>
      </c>
      <c r="G2" s="82"/>
      <c r="H2" s="200"/>
      <c r="J2" s="82"/>
      <c r="K2" s="82"/>
      <c r="L2" s="82"/>
      <c r="M2" s="82"/>
      <c r="N2" s="82"/>
    </row>
    <row r="3" spans="1:48" ht="12.75" customHeight="1" x14ac:dyDescent="0.2">
      <c r="B3" s="63" t="s">
        <v>194</v>
      </c>
      <c r="C3" s="108">
        <v>0</v>
      </c>
      <c r="D3" s="82"/>
      <c r="E3" s="35" t="s">
        <v>178</v>
      </c>
      <c r="G3" s="82"/>
      <c r="H3" s="200"/>
      <c r="I3" s="122"/>
      <c r="J3" s="82"/>
      <c r="K3" s="82"/>
      <c r="L3" s="82"/>
      <c r="M3" s="82"/>
      <c r="N3" s="82"/>
    </row>
    <row r="4" spans="1:48" ht="12.75" customHeight="1" x14ac:dyDescent="0.2">
      <c r="B4" s="1"/>
      <c r="C4" s="111"/>
      <c r="D4" s="82"/>
      <c r="E4" s="228" t="s">
        <v>179</v>
      </c>
      <c r="G4" s="82"/>
      <c r="H4" s="26"/>
      <c r="I4" s="120"/>
      <c r="J4" s="82"/>
      <c r="K4" s="82"/>
      <c r="L4" s="82"/>
      <c r="M4" s="82"/>
      <c r="N4" s="82"/>
    </row>
    <row r="5" spans="1:48" ht="12.75" customHeight="1" x14ac:dyDescent="0.2">
      <c r="B5" s="5" t="s">
        <v>100</v>
      </c>
      <c r="C5" s="110"/>
      <c r="D5" s="82"/>
      <c r="E5" s="206" t="s">
        <v>304</v>
      </c>
      <c r="I5" s="122"/>
      <c r="K5" s="82"/>
      <c r="L5" s="82"/>
      <c r="M5" s="82"/>
      <c r="N5" s="82"/>
    </row>
    <row r="6" spans="1:48" x14ac:dyDescent="0.2">
      <c r="B6" s="36" t="s">
        <v>158</v>
      </c>
      <c r="C6" s="185">
        <v>0</v>
      </c>
      <c r="E6" s="248" t="s">
        <v>242</v>
      </c>
      <c r="G6" s="82"/>
      <c r="H6" s="82"/>
      <c r="I6" s="82"/>
      <c r="J6" s="82"/>
      <c r="K6" s="1"/>
      <c r="M6" s="20"/>
    </row>
    <row r="7" spans="1:48" x14ac:dyDescent="0.2">
      <c r="C7" s="111"/>
      <c r="G7" s="34"/>
      <c r="H7" s="34"/>
      <c r="I7" s="34"/>
      <c r="J7" s="34"/>
      <c r="M7" s="19"/>
    </row>
    <row r="8" spans="1:48" x14ac:dyDescent="0.2">
      <c r="B8" s="5" t="s">
        <v>159</v>
      </c>
      <c r="C8" s="110"/>
      <c r="E8" s="201" t="s">
        <v>399</v>
      </c>
      <c r="F8" s="202"/>
      <c r="G8" s="159"/>
      <c r="H8" s="122"/>
      <c r="I8" s="122"/>
      <c r="J8" s="122"/>
      <c r="M8" s="92"/>
      <c r="N8" s="26"/>
    </row>
    <row r="9" spans="1:48" x14ac:dyDescent="0.2">
      <c r="B9" s="87" t="s">
        <v>160</v>
      </c>
      <c r="C9" s="105">
        <v>0</v>
      </c>
      <c r="E9" s="203" t="s">
        <v>406</v>
      </c>
      <c r="F9" s="109">
        <f>'Cash Flow'!B153</f>
        <v>0</v>
      </c>
      <c r="G9" s="159"/>
      <c r="H9" s="159"/>
      <c r="I9" s="188"/>
      <c r="J9" s="159"/>
      <c r="K9" s="85"/>
      <c r="M9" s="93"/>
      <c r="O9" s="86"/>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row>
    <row r="10" spans="1:48" x14ac:dyDescent="0.2">
      <c r="B10" s="88" t="s">
        <v>183</v>
      </c>
      <c r="C10" s="106">
        <v>0</v>
      </c>
      <c r="E10" s="203" t="s">
        <v>200</v>
      </c>
      <c r="F10" s="183">
        <f>'Cash Flow'!B145</f>
        <v>0</v>
      </c>
      <c r="G10" s="122"/>
      <c r="H10" s="122"/>
      <c r="I10" s="156"/>
      <c r="J10" s="122"/>
      <c r="M10" s="92"/>
      <c r="N10" s="26"/>
    </row>
    <row r="11" spans="1:48" x14ac:dyDescent="0.2">
      <c r="B11" s="87" t="s">
        <v>446</v>
      </c>
      <c r="C11" s="105">
        <v>0</v>
      </c>
      <c r="E11" s="203" t="s">
        <v>227</v>
      </c>
      <c r="F11" s="109">
        <f>HLOOKUP(analysis_period,'Cash Flow'!B2:AP143,142)</f>
        <v>0</v>
      </c>
      <c r="G11" s="122"/>
      <c r="H11" s="122"/>
      <c r="I11" s="156"/>
      <c r="J11" s="122"/>
      <c r="M11" s="92"/>
      <c r="N11" s="26"/>
    </row>
    <row r="12" spans="1:48" x14ac:dyDescent="0.2">
      <c r="B12" s="88" t="s">
        <v>183</v>
      </c>
      <c r="C12" s="106">
        <v>0</v>
      </c>
      <c r="E12" s="203" t="s">
        <v>261</v>
      </c>
      <c r="F12" s="183">
        <f>-'Cash Flow'!B109</f>
        <v>0</v>
      </c>
      <c r="G12" s="122"/>
      <c r="H12" s="122"/>
      <c r="I12" s="156"/>
      <c r="J12" s="122"/>
      <c r="M12" s="92"/>
      <c r="N12" s="26"/>
    </row>
    <row r="13" spans="1:48" x14ac:dyDescent="0.2">
      <c r="B13" s="87" t="s">
        <v>161</v>
      </c>
      <c r="C13" s="105">
        <v>0</v>
      </c>
      <c r="E13" s="203" t="s">
        <v>201</v>
      </c>
      <c r="F13" s="183">
        <f>F12-F14</f>
        <v>0</v>
      </c>
      <c r="G13" s="122"/>
      <c r="H13" s="122"/>
      <c r="I13" s="156"/>
      <c r="J13" s="122"/>
      <c r="M13" s="92"/>
      <c r="N13" s="26"/>
    </row>
    <row r="14" spans="1:48" x14ac:dyDescent="0.2">
      <c r="B14" s="37" t="s">
        <v>183</v>
      </c>
      <c r="C14" s="113">
        <v>0</v>
      </c>
      <c r="E14" s="203" t="s">
        <v>262</v>
      </c>
      <c r="F14" s="183">
        <f>'Cash Flow'!B675</f>
        <v>0</v>
      </c>
      <c r="G14" s="122"/>
      <c r="H14" s="122"/>
      <c r="I14" s="156"/>
      <c r="J14" s="122"/>
      <c r="M14" s="92"/>
      <c r="N14" s="26"/>
    </row>
    <row r="15" spans="1:48" ht="15" x14ac:dyDescent="0.25">
      <c r="B15" s="287"/>
      <c r="C15" s="288"/>
      <c r="D15" s="284"/>
      <c r="E15" s="36" t="s">
        <v>445</v>
      </c>
      <c r="F15" s="109">
        <f>'Cash Flow'!B695</f>
        <v>0</v>
      </c>
      <c r="G15" s="122"/>
      <c r="H15" s="122"/>
      <c r="I15" s="156"/>
      <c r="J15" s="122"/>
      <c r="M15" s="92"/>
      <c r="N15" s="26"/>
    </row>
    <row r="16" spans="1:48" ht="15" x14ac:dyDescent="0.25">
      <c r="B16" s="5" t="s">
        <v>336</v>
      </c>
      <c r="C16" s="297"/>
      <c r="D16" s="284"/>
      <c r="E16" s="36" t="s">
        <v>414</v>
      </c>
      <c r="F16" s="301" t="e">
        <f>F14/F12*100</f>
        <v>#DIV/0!</v>
      </c>
      <c r="G16" s="122"/>
      <c r="H16" s="122"/>
      <c r="I16" s="156"/>
      <c r="J16" s="122"/>
      <c r="M16" s="92"/>
      <c r="N16" s="26"/>
    </row>
    <row r="17" spans="2:14" ht="15" x14ac:dyDescent="0.25">
      <c r="B17" s="87" t="s">
        <v>337</v>
      </c>
      <c r="C17" s="105">
        <v>0</v>
      </c>
      <c r="D17" s="284"/>
      <c r="G17" s="122"/>
      <c r="H17" s="122"/>
      <c r="I17" s="156"/>
      <c r="J17" s="122"/>
      <c r="M17" s="92"/>
      <c r="N17" s="26"/>
    </row>
    <row r="18" spans="2:14" ht="15" x14ac:dyDescent="0.25">
      <c r="B18" s="87" t="s">
        <v>338</v>
      </c>
      <c r="C18" s="105">
        <v>0</v>
      </c>
      <c r="D18" s="284"/>
      <c r="E18" s="201" t="s">
        <v>400</v>
      </c>
      <c r="F18" s="202"/>
      <c r="G18" s="122"/>
      <c r="H18" s="122"/>
      <c r="I18" s="156"/>
      <c r="J18" s="122"/>
      <c r="M18" s="92"/>
      <c r="N18" s="26"/>
    </row>
    <row r="19" spans="2:14" ht="15" x14ac:dyDescent="0.25">
      <c r="B19" s="88" t="s">
        <v>183</v>
      </c>
      <c r="C19" s="105">
        <v>0</v>
      </c>
      <c r="D19" s="284"/>
      <c r="E19" s="203" t="str">
        <f>_xlfn.CONCAT(subscriber1_name, " NPV")</f>
        <v>Subscriber Class 1 NPV</v>
      </c>
      <c r="F19" s="183">
        <f>NPV(NominalDiscountRate/100,'Cash Flow'!C223:AP223)</f>
        <v>0</v>
      </c>
      <c r="G19" s="122"/>
      <c r="H19" s="122"/>
      <c r="I19" s="156"/>
      <c r="J19" s="122"/>
      <c r="M19" s="92"/>
      <c r="N19" s="26"/>
    </row>
    <row r="20" spans="2:14" ht="15" x14ac:dyDescent="0.25">
      <c r="D20" s="284"/>
      <c r="E20" s="203" t="str">
        <f>_xlfn.CONCAT(subscriber2_name, " NPV")</f>
        <v>Subscriber Class 2 NPV</v>
      </c>
      <c r="F20" s="183">
        <f>NPV(NominalDiscountRate/100,'Cash Flow'!C224:AP224)</f>
        <v>0</v>
      </c>
      <c r="G20" s="122"/>
      <c r="H20" s="122"/>
      <c r="I20" s="156"/>
      <c r="J20" s="122"/>
      <c r="M20" s="92"/>
      <c r="N20" s="26"/>
    </row>
    <row r="21" spans="2:14" ht="15" x14ac:dyDescent="0.25">
      <c r="B21" s="5" t="s">
        <v>359</v>
      </c>
      <c r="C21" s="110"/>
      <c r="D21" s="284"/>
      <c r="E21" s="203" t="str">
        <f>_xlfn.CONCAT(subscriber3_name, " NPV")</f>
        <v>Subscriber Class 3 NPV</v>
      </c>
      <c r="F21" s="183">
        <f>NPV(NominalDiscountRate/100,'Cash Flow'!C225:AP225)</f>
        <v>0</v>
      </c>
      <c r="G21" s="122"/>
      <c r="H21" s="122"/>
      <c r="I21" s="156"/>
      <c r="J21" s="122"/>
      <c r="M21" s="92"/>
      <c r="N21" s="26"/>
    </row>
    <row r="22" spans="2:14" x14ac:dyDescent="0.2">
      <c r="B22" s="292" t="s">
        <v>360</v>
      </c>
      <c r="C22" s="225">
        <v>0</v>
      </c>
      <c r="E22" s="203" t="str">
        <f>_xlfn.CONCAT(subscriber4_name, " NPV")</f>
        <v>Subscriber Class 4 NPV</v>
      </c>
      <c r="F22" s="183">
        <f>NPV(NominalDiscountRate/100,'Cash Flow'!C226:AP226)</f>
        <v>0</v>
      </c>
      <c r="G22" s="122"/>
      <c r="H22" s="122"/>
      <c r="I22" s="156"/>
      <c r="J22" s="122"/>
      <c r="M22" s="92"/>
      <c r="N22" s="26"/>
    </row>
    <row r="23" spans="2:14" x14ac:dyDescent="0.2">
      <c r="B23" s="226" t="s">
        <v>361</v>
      </c>
      <c r="C23" s="225">
        <v>0</v>
      </c>
      <c r="D23" s="1"/>
      <c r="G23" s="122"/>
      <c r="H23" s="122"/>
      <c r="I23" s="156"/>
      <c r="J23" s="122"/>
      <c r="M23" s="92"/>
      <c r="N23" s="26"/>
    </row>
    <row r="24" spans="2:14" x14ac:dyDescent="0.2">
      <c r="B24" s="226" t="s">
        <v>362</v>
      </c>
      <c r="C24" s="225">
        <v>0</v>
      </c>
      <c r="D24" s="1"/>
      <c r="G24" s="122"/>
      <c r="H24" s="122"/>
      <c r="I24" s="156"/>
      <c r="J24" s="122"/>
      <c r="M24" s="92"/>
      <c r="N24" s="26"/>
    </row>
    <row r="25" spans="2:14" x14ac:dyDescent="0.2">
      <c r="B25" s="60" t="s">
        <v>183</v>
      </c>
      <c r="C25" s="225">
        <v>0</v>
      </c>
      <c r="D25" s="1"/>
      <c r="G25" s="122"/>
      <c r="H25" s="122"/>
      <c r="I25" s="156"/>
      <c r="J25" s="122"/>
      <c r="M25" s="92"/>
      <c r="N25" s="26"/>
    </row>
    <row r="26" spans="2:14" x14ac:dyDescent="0.2">
      <c r="B26" s="226" t="s">
        <v>401</v>
      </c>
      <c r="C26" s="225">
        <v>0</v>
      </c>
      <c r="D26" s="1"/>
      <c r="G26" s="122"/>
      <c r="H26" s="122"/>
      <c r="I26" s="156"/>
      <c r="J26" s="122"/>
      <c r="M26" s="92"/>
      <c r="N26" s="26"/>
    </row>
    <row r="27" spans="2:14" x14ac:dyDescent="0.2">
      <c r="B27" s="60" t="s">
        <v>183</v>
      </c>
      <c r="C27" s="225">
        <v>0</v>
      </c>
      <c r="D27" s="1"/>
      <c r="G27" s="122"/>
      <c r="H27" s="122"/>
      <c r="I27" s="156"/>
      <c r="J27" s="122"/>
      <c r="M27" s="92"/>
      <c r="N27" s="26"/>
    </row>
    <row r="28" spans="2:14" x14ac:dyDescent="0.2">
      <c r="B28" s="226" t="s">
        <v>402</v>
      </c>
      <c r="C28" s="225">
        <v>0</v>
      </c>
      <c r="D28" s="1"/>
      <c r="G28" s="122"/>
      <c r="H28" s="122"/>
      <c r="I28" s="156"/>
      <c r="J28" s="122"/>
      <c r="M28" s="92"/>
      <c r="N28" s="26"/>
    </row>
    <row r="29" spans="2:14" x14ac:dyDescent="0.2">
      <c r="B29" s="37" t="s">
        <v>183</v>
      </c>
      <c r="C29" s="225">
        <v>0</v>
      </c>
      <c r="D29" s="1"/>
      <c r="G29" s="122"/>
      <c r="H29" s="122"/>
      <c r="I29" s="156"/>
      <c r="J29" s="122"/>
      <c r="M29" s="92"/>
      <c r="N29" s="26"/>
    </row>
    <row r="30" spans="2:14" x14ac:dyDescent="0.2">
      <c r="B30" s="89"/>
      <c r="C30" s="112"/>
      <c r="G30" s="122"/>
      <c r="H30" s="122"/>
      <c r="I30" s="156"/>
      <c r="J30" s="122"/>
      <c r="M30" s="92"/>
    </row>
    <row r="31" spans="2:14" x14ac:dyDescent="0.2">
      <c r="B31" s="5" t="s">
        <v>351</v>
      </c>
      <c r="C31" s="294"/>
      <c r="D31" s="7"/>
      <c r="E31" s="7"/>
      <c r="F31" s="7"/>
      <c r="G31" s="7"/>
      <c r="H31" s="7"/>
      <c r="I31" s="7"/>
      <c r="J31" s="7"/>
      <c r="K31" s="7"/>
      <c r="L31" s="6"/>
      <c r="M31" s="92"/>
      <c r="N31" s="91"/>
    </row>
    <row r="32" spans="2:14" ht="25.5" x14ac:dyDescent="0.2">
      <c r="B32" s="292" t="s">
        <v>340</v>
      </c>
      <c r="C32" s="293" t="s">
        <v>341</v>
      </c>
      <c r="D32" s="293" t="s">
        <v>343</v>
      </c>
      <c r="E32" s="293" t="s">
        <v>339</v>
      </c>
      <c r="F32" s="293" t="s">
        <v>344</v>
      </c>
      <c r="G32" s="293" t="s">
        <v>345</v>
      </c>
      <c r="H32" s="293" t="s">
        <v>346</v>
      </c>
      <c r="I32" s="293" t="s">
        <v>348</v>
      </c>
      <c r="J32" s="293" t="s">
        <v>347</v>
      </c>
      <c r="K32" s="293" t="s">
        <v>349</v>
      </c>
      <c r="L32" s="293" t="s">
        <v>350</v>
      </c>
      <c r="M32" s="92"/>
      <c r="N32" s="91"/>
    </row>
    <row r="33" spans="2:14" x14ac:dyDescent="0.2">
      <c r="B33" s="49" t="s">
        <v>354</v>
      </c>
      <c r="C33" s="227">
        <v>0</v>
      </c>
      <c r="D33" s="289">
        <f>subscriber1_share*system_capacity/100</f>
        <v>0</v>
      </c>
      <c r="E33" s="227">
        <v>0</v>
      </c>
      <c r="F33" s="227">
        <v>0</v>
      </c>
      <c r="G33" s="227">
        <v>0</v>
      </c>
      <c r="H33" s="227">
        <v>0</v>
      </c>
      <c r="I33" s="227">
        <v>0</v>
      </c>
      <c r="J33" s="227">
        <v>0</v>
      </c>
      <c r="K33" s="227">
        <v>0</v>
      </c>
      <c r="L33" s="227">
        <v>0</v>
      </c>
      <c r="M33" s="92"/>
      <c r="N33" s="1"/>
    </row>
    <row r="34" spans="2:14" x14ac:dyDescent="0.2">
      <c r="B34" s="49" t="s">
        <v>355</v>
      </c>
      <c r="C34" s="227">
        <v>0</v>
      </c>
      <c r="D34" s="289">
        <f>subscriber2_share*system_capacity/100</f>
        <v>0</v>
      </c>
      <c r="E34" s="227">
        <v>0</v>
      </c>
      <c r="F34" s="227">
        <v>0</v>
      </c>
      <c r="G34" s="227">
        <v>0</v>
      </c>
      <c r="H34" s="227">
        <v>0</v>
      </c>
      <c r="I34" s="227">
        <v>0</v>
      </c>
      <c r="J34" s="227">
        <v>0</v>
      </c>
      <c r="K34" s="227">
        <v>0</v>
      </c>
      <c r="L34" s="227">
        <v>0</v>
      </c>
      <c r="M34" s="92"/>
      <c r="N34" s="1"/>
    </row>
    <row r="35" spans="2:14" x14ac:dyDescent="0.2">
      <c r="B35" s="49" t="s">
        <v>356</v>
      </c>
      <c r="C35" s="227">
        <v>0</v>
      </c>
      <c r="D35" s="289">
        <f>subscriber3_share*system_capacity/100</f>
        <v>0</v>
      </c>
      <c r="E35" s="227">
        <v>0</v>
      </c>
      <c r="F35" s="227">
        <v>0</v>
      </c>
      <c r="G35" s="227">
        <v>0</v>
      </c>
      <c r="H35" s="227">
        <v>0</v>
      </c>
      <c r="I35" s="227">
        <v>0</v>
      </c>
      <c r="J35" s="227">
        <v>0</v>
      </c>
      <c r="K35" s="227">
        <v>0</v>
      </c>
      <c r="L35" s="227">
        <v>0</v>
      </c>
      <c r="M35" s="92"/>
      <c r="N35" s="1"/>
    </row>
    <row r="36" spans="2:14" x14ac:dyDescent="0.2">
      <c r="B36" s="49" t="s">
        <v>357</v>
      </c>
      <c r="C36" s="227">
        <v>0</v>
      </c>
      <c r="D36" s="289">
        <f>subscriber4_share*system_capacity/100</f>
        <v>0</v>
      </c>
      <c r="E36" s="227">
        <v>0</v>
      </c>
      <c r="F36" s="227">
        <v>0</v>
      </c>
      <c r="G36" s="227">
        <v>0</v>
      </c>
      <c r="H36" s="227">
        <v>0</v>
      </c>
      <c r="I36" s="227">
        <v>0</v>
      </c>
      <c r="J36" s="227">
        <v>0</v>
      </c>
      <c r="K36" s="227">
        <v>0</v>
      </c>
      <c r="L36" s="227">
        <v>0</v>
      </c>
      <c r="M36" s="92"/>
      <c r="N36" s="1"/>
    </row>
    <row r="37" spans="2:14" x14ac:dyDescent="0.2">
      <c r="B37" s="226" t="s">
        <v>342</v>
      </c>
      <c r="C37" s="289">
        <f>system_capacity-SUM(subscriber1_share,subscriber2_share,subscriber3_share,subscriber4_share)</f>
        <v>0</v>
      </c>
      <c r="D37" s="289">
        <f>C37*system_capacity/100</f>
        <v>0</v>
      </c>
      <c r="E37" s="295"/>
      <c r="F37" s="29"/>
      <c r="G37" s="140"/>
      <c r="H37" s="140"/>
      <c r="I37" s="296"/>
      <c r="J37" s="141"/>
      <c r="K37" s="227">
        <v>0</v>
      </c>
      <c r="L37" s="227">
        <v>0</v>
      </c>
      <c r="M37" s="92"/>
      <c r="N37" s="1"/>
    </row>
    <row r="38" spans="2:14" x14ac:dyDescent="0.2">
      <c r="B38" s="89"/>
      <c r="C38" s="18"/>
      <c r="G38" s="122"/>
      <c r="H38" s="122"/>
      <c r="I38" s="156"/>
      <c r="J38" s="122"/>
      <c r="M38" s="92"/>
      <c r="N38" s="1"/>
    </row>
    <row r="39" spans="2:14" x14ac:dyDescent="0.2">
      <c r="B39" s="5" t="s">
        <v>102</v>
      </c>
      <c r="C39" s="110"/>
      <c r="G39" s="122"/>
      <c r="H39" s="122"/>
      <c r="I39" s="156"/>
      <c r="J39" s="122"/>
      <c r="M39" s="92"/>
      <c r="N39" s="1"/>
    </row>
    <row r="40" spans="2:14" x14ac:dyDescent="0.2">
      <c r="B40" s="232" t="s">
        <v>103</v>
      </c>
      <c r="C40" s="233"/>
      <c r="G40" s="122"/>
      <c r="H40" s="122"/>
      <c r="I40" s="156"/>
      <c r="J40" s="122"/>
      <c r="M40" s="92"/>
      <c r="N40" s="1"/>
    </row>
    <row r="41" spans="2:14" x14ac:dyDescent="0.2">
      <c r="B41" s="37" t="s">
        <v>108</v>
      </c>
      <c r="C41" s="185">
        <v>0</v>
      </c>
      <c r="G41" s="122"/>
      <c r="H41" s="122"/>
      <c r="I41" s="156"/>
      <c r="J41" s="122"/>
      <c r="M41" s="92"/>
      <c r="N41" s="1"/>
    </row>
    <row r="42" spans="2:14" x14ac:dyDescent="0.2">
      <c r="B42" s="37" t="s">
        <v>109</v>
      </c>
      <c r="C42" s="113">
        <v>0</v>
      </c>
      <c r="G42" s="122"/>
      <c r="H42" s="122"/>
      <c r="I42" s="156"/>
      <c r="J42" s="122"/>
      <c r="K42" s="12"/>
      <c r="M42" s="92"/>
      <c r="N42" s="1"/>
    </row>
    <row r="43" spans="2:14" x14ac:dyDescent="0.2">
      <c r="B43" s="37" t="s">
        <v>111</v>
      </c>
      <c r="C43" s="116">
        <v>0</v>
      </c>
      <c r="G43" s="189"/>
      <c r="H43" s="122"/>
      <c r="I43" s="156"/>
      <c r="J43" s="122"/>
      <c r="K43" s="31"/>
      <c r="M43" s="92"/>
      <c r="N43" s="1"/>
    </row>
    <row r="44" spans="2:14" x14ac:dyDescent="0.2">
      <c r="B44" s="37" t="s">
        <v>110</v>
      </c>
      <c r="C44" s="117">
        <f>((inflation_rate/100+1)*(real_discount_rate/100+1)-1)*100</f>
        <v>0</v>
      </c>
      <c r="G44" s="122"/>
      <c r="H44" s="122"/>
      <c r="I44" s="156"/>
      <c r="J44" s="122"/>
      <c r="K44" s="31"/>
      <c r="M44" s="92"/>
      <c r="N44" s="1"/>
    </row>
    <row r="45" spans="2:14" x14ac:dyDescent="0.2">
      <c r="B45" s="28" t="s">
        <v>104</v>
      </c>
      <c r="C45" s="115"/>
      <c r="G45" s="122"/>
      <c r="H45" s="122"/>
      <c r="I45" s="156"/>
      <c r="J45" s="122"/>
      <c r="M45" s="92"/>
      <c r="N45" s="1"/>
    </row>
    <row r="46" spans="2:14" x14ac:dyDescent="0.2">
      <c r="B46" s="37" t="s">
        <v>313</v>
      </c>
      <c r="C46" s="283">
        <f>AnnualTaxFederal</f>
        <v>0</v>
      </c>
      <c r="E46" s="199"/>
      <c r="F46" s="156"/>
      <c r="G46" s="122"/>
      <c r="H46" s="122"/>
      <c r="I46" s="156"/>
      <c r="J46" s="122"/>
      <c r="K46" s="12"/>
      <c r="M46" s="92"/>
      <c r="N46" s="1"/>
    </row>
    <row r="47" spans="2:14" x14ac:dyDescent="0.2">
      <c r="B47" s="37" t="s">
        <v>314</v>
      </c>
      <c r="C47" s="283">
        <f>AnnualTaxState</f>
        <v>0</v>
      </c>
      <c r="E47" s="199"/>
      <c r="F47" s="156"/>
      <c r="G47" s="122"/>
      <c r="H47" s="122"/>
      <c r="I47" s="156"/>
      <c r="J47" s="122"/>
      <c r="K47" s="31"/>
      <c r="M47" s="92"/>
      <c r="N47" s="1"/>
    </row>
    <row r="48" spans="2:14" x14ac:dyDescent="0.2">
      <c r="B48" s="37" t="s">
        <v>157</v>
      </c>
      <c r="C48" s="118">
        <v>0</v>
      </c>
      <c r="E48" s="199"/>
      <c r="F48" s="156"/>
      <c r="G48" s="122"/>
      <c r="H48" s="122"/>
      <c r="I48" s="156"/>
      <c r="J48" s="122"/>
      <c r="K48" s="31"/>
      <c r="M48" s="92"/>
      <c r="N48" s="1"/>
    </row>
    <row r="49" spans="2:14" x14ac:dyDescent="0.2">
      <c r="B49" s="37" t="s">
        <v>107</v>
      </c>
      <c r="C49" s="118">
        <v>0</v>
      </c>
      <c r="E49" s="187"/>
      <c r="F49" s="156"/>
      <c r="G49" s="122"/>
      <c r="H49" s="122"/>
      <c r="I49" s="156"/>
      <c r="J49" s="122"/>
      <c r="M49" s="92"/>
      <c r="N49" s="1"/>
    </row>
    <row r="50" spans="2:14" x14ac:dyDescent="0.2">
      <c r="B50" s="39" t="s">
        <v>0</v>
      </c>
      <c r="C50" s="114"/>
      <c r="E50" s="187"/>
      <c r="F50" s="156"/>
      <c r="G50" s="122"/>
      <c r="H50" s="122"/>
      <c r="I50" s="156"/>
      <c r="J50" s="122"/>
      <c r="K50" s="12"/>
      <c r="M50" s="92"/>
      <c r="N50" s="1"/>
    </row>
    <row r="51" spans="2:14" x14ac:dyDescent="0.2">
      <c r="B51" s="38" t="s">
        <v>112</v>
      </c>
      <c r="C51" s="119">
        <v>0</v>
      </c>
      <c r="E51" s="187"/>
      <c r="F51" s="156"/>
      <c r="G51" s="122"/>
      <c r="H51" s="122"/>
      <c r="I51" s="156"/>
      <c r="J51" s="122"/>
      <c r="K51" s="31"/>
      <c r="M51" s="92"/>
      <c r="N51" s="1"/>
    </row>
    <row r="52" spans="2:14" x14ac:dyDescent="0.2">
      <c r="B52" s="38" t="s">
        <v>114</v>
      </c>
      <c r="C52" s="253">
        <f>total_installed_cost*prop_tax_cost_assessed_percent/100</f>
        <v>0</v>
      </c>
      <c r="E52" s="187"/>
      <c r="F52" s="156"/>
      <c r="G52" s="122"/>
      <c r="H52" s="122"/>
      <c r="I52" s="156"/>
      <c r="J52" s="122"/>
      <c r="M52" s="92"/>
      <c r="N52" s="1"/>
    </row>
    <row r="53" spans="2:14" x14ac:dyDescent="0.2">
      <c r="B53" s="38" t="s">
        <v>113</v>
      </c>
      <c r="C53" s="118">
        <v>0</v>
      </c>
      <c r="E53" s="187"/>
      <c r="F53" s="156"/>
      <c r="G53" s="122"/>
      <c r="H53" s="122"/>
      <c r="I53" s="156"/>
      <c r="J53" s="122"/>
      <c r="K53" s="1"/>
      <c r="M53" s="92"/>
      <c r="N53" s="1"/>
    </row>
    <row r="54" spans="2:14" x14ac:dyDescent="0.2">
      <c r="B54" s="38" t="s">
        <v>115</v>
      </c>
      <c r="C54" s="118">
        <v>0</v>
      </c>
      <c r="E54" s="187"/>
      <c r="F54" s="156"/>
      <c r="G54" s="122"/>
      <c r="H54" s="122"/>
      <c r="I54" s="156"/>
      <c r="J54" s="122"/>
      <c r="M54" s="92"/>
      <c r="N54" s="1"/>
    </row>
    <row r="55" spans="2:14" x14ac:dyDescent="0.2">
      <c r="B55" s="28" t="s">
        <v>50</v>
      </c>
      <c r="C55" s="114"/>
      <c r="E55" s="187"/>
      <c r="F55" s="156"/>
      <c r="G55" s="122"/>
      <c r="H55" s="122"/>
      <c r="I55" s="156"/>
      <c r="J55" s="122"/>
      <c r="M55" s="92"/>
      <c r="N55" s="1"/>
    </row>
    <row r="56" spans="2:14" x14ac:dyDescent="0.2">
      <c r="B56" s="36" t="s">
        <v>181</v>
      </c>
      <c r="C56" s="113">
        <v>0</v>
      </c>
      <c r="E56" s="187"/>
      <c r="F56" s="156"/>
      <c r="G56" s="122"/>
      <c r="H56" s="122"/>
      <c r="I56" s="156"/>
      <c r="J56" s="122"/>
      <c r="M56" s="92"/>
      <c r="N56" s="1"/>
    </row>
    <row r="57" spans="2:14" x14ac:dyDescent="0.2">
      <c r="B57" s="36" t="s">
        <v>180</v>
      </c>
      <c r="C57" s="253">
        <f>total_installed_cost*salvage_percentage/100</f>
        <v>0</v>
      </c>
      <c r="G57" s="122"/>
      <c r="H57" s="122"/>
      <c r="I57" s="156"/>
      <c r="J57" s="122"/>
      <c r="M57" s="92"/>
      <c r="N57" s="1"/>
    </row>
    <row r="58" spans="2:14" x14ac:dyDescent="0.2">
      <c r="C58" s="120"/>
      <c r="I58" s="20"/>
      <c r="M58" s="92"/>
      <c r="N58" s="1"/>
    </row>
    <row r="59" spans="2:14" ht="13.5" thickBot="1" x14ac:dyDescent="0.25">
      <c r="B59" s="223" t="s">
        <v>119</v>
      </c>
      <c r="C59" s="224"/>
      <c r="I59" s="20"/>
      <c r="M59" s="92"/>
      <c r="N59" s="1"/>
    </row>
    <row r="60" spans="2:14" x14ac:dyDescent="0.2">
      <c r="B60" s="272" t="s">
        <v>272</v>
      </c>
      <c r="C60" s="273"/>
      <c r="I60" s="20"/>
      <c r="M60" s="92"/>
      <c r="N60" s="1"/>
    </row>
    <row r="61" spans="2:14" x14ac:dyDescent="0.2">
      <c r="B61" s="249" t="s">
        <v>407</v>
      </c>
      <c r="C61" s="250" t="s">
        <v>178</v>
      </c>
      <c r="I61" s="20"/>
      <c r="M61" s="92"/>
      <c r="N61" s="1"/>
    </row>
    <row r="62" spans="2:14" x14ac:dyDescent="0.2">
      <c r="B62" s="249" t="s">
        <v>408</v>
      </c>
      <c r="C62" s="250" t="s">
        <v>264</v>
      </c>
      <c r="I62" s="20"/>
      <c r="M62" s="92"/>
      <c r="N62" s="1"/>
    </row>
    <row r="63" spans="2:14" x14ac:dyDescent="0.2">
      <c r="B63" s="249" t="s">
        <v>409</v>
      </c>
      <c r="C63" s="250">
        <v>0</v>
      </c>
      <c r="I63" s="20"/>
      <c r="M63" s="92"/>
      <c r="N63" s="1"/>
    </row>
    <row r="64" spans="2:14" x14ac:dyDescent="0.2">
      <c r="B64" s="299" t="s">
        <v>410</v>
      </c>
      <c r="C64" s="300" t="s">
        <v>17</v>
      </c>
      <c r="I64" s="20"/>
      <c r="M64" s="92"/>
      <c r="N64" s="1"/>
    </row>
    <row r="65" spans="2:14" x14ac:dyDescent="0.2">
      <c r="B65" s="299" t="s">
        <v>411</v>
      </c>
      <c r="C65" s="300">
        <v>100</v>
      </c>
      <c r="I65" s="20"/>
      <c r="M65" s="92"/>
      <c r="N65" s="1"/>
    </row>
    <row r="66" spans="2:14" ht="13.5" thickBot="1" x14ac:dyDescent="0.25">
      <c r="B66" s="251" t="s">
        <v>412</v>
      </c>
      <c r="C66" s="252" t="s">
        <v>274</v>
      </c>
      <c r="I66" s="20"/>
      <c r="M66" s="92"/>
      <c r="N66" s="1"/>
    </row>
    <row r="67" spans="2:14" x14ac:dyDescent="0.2">
      <c r="B67" s="232" t="s">
        <v>241</v>
      </c>
      <c r="C67" s="225"/>
      <c r="E67" s="120"/>
      <c r="I67" s="20"/>
      <c r="M67" s="92"/>
      <c r="N67" s="1"/>
    </row>
    <row r="68" spans="2:14" x14ac:dyDescent="0.2">
      <c r="B68" s="37" t="s">
        <v>120</v>
      </c>
      <c r="C68" s="185">
        <v>0</v>
      </c>
      <c r="D68" s="84"/>
      <c r="E68" s="120"/>
      <c r="I68" s="20"/>
      <c r="M68" s="92"/>
      <c r="N68" s="1"/>
    </row>
    <row r="69" spans="2:14" x14ac:dyDescent="0.2">
      <c r="B69" s="37" t="s">
        <v>273</v>
      </c>
      <c r="C69" s="185">
        <v>0</v>
      </c>
      <c r="D69" s="84"/>
      <c r="E69" s="120"/>
      <c r="I69" s="20"/>
      <c r="M69" s="92"/>
      <c r="N69" s="1"/>
    </row>
    <row r="70" spans="2:14" x14ac:dyDescent="0.2">
      <c r="B70" s="37" t="s">
        <v>121</v>
      </c>
      <c r="C70" s="118">
        <v>0</v>
      </c>
      <c r="D70" s="84"/>
      <c r="E70" s="120"/>
      <c r="I70" s="20"/>
      <c r="M70" s="92"/>
      <c r="N70" s="1"/>
    </row>
    <row r="71" spans="2:14" x14ac:dyDescent="0.2">
      <c r="B71" s="37" t="s">
        <v>122</v>
      </c>
      <c r="C71" s="108">
        <v>0</v>
      </c>
      <c r="D71" s="84"/>
      <c r="E71" s="159"/>
      <c r="I71" s="20"/>
      <c r="M71" s="92"/>
      <c r="N71" s="1"/>
    </row>
    <row r="72" spans="2:14" x14ac:dyDescent="0.2">
      <c r="B72" s="37" t="s">
        <v>123</v>
      </c>
      <c r="C72" s="118">
        <v>0</v>
      </c>
      <c r="D72" s="84"/>
      <c r="E72" s="159"/>
      <c r="I72" s="20"/>
      <c r="M72" s="92"/>
      <c r="N72" s="1"/>
    </row>
    <row r="73" spans="2:14" x14ac:dyDescent="0.2">
      <c r="B73" s="37" t="s">
        <v>246</v>
      </c>
      <c r="C73" s="206">
        <v>0</v>
      </c>
      <c r="D73" s="26"/>
      <c r="I73" s="20"/>
      <c r="M73" s="92"/>
      <c r="N73" s="1"/>
    </row>
    <row r="74" spans="2:14" x14ac:dyDescent="0.2">
      <c r="C74" s="101"/>
      <c r="I74" s="20"/>
      <c r="M74" s="92"/>
      <c r="N74" s="1"/>
    </row>
    <row r="75" spans="2:14" x14ac:dyDescent="0.2">
      <c r="B75" s="5" t="s">
        <v>124</v>
      </c>
      <c r="C75" s="102"/>
      <c r="I75" s="20"/>
      <c r="M75" s="92"/>
      <c r="N75" s="1"/>
    </row>
    <row r="76" spans="2:14" x14ac:dyDescent="0.2">
      <c r="B76" s="36" t="s">
        <v>125</v>
      </c>
      <c r="C76" s="103">
        <v>0</v>
      </c>
      <c r="I76" s="20"/>
      <c r="M76" s="92"/>
      <c r="N76" s="1"/>
    </row>
    <row r="77" spans="2:14" x14ac:dyDescent="0.2">
      <c r="C77" s="101"/>
      <c r="I77" s="20"/>
      <c r="M77" s="92"/>
      <c r="N77" s="1"/>
    </row>
    <row r="78" spans="2:14" x14ac:dyDescent="0.2">
      <c r="B78" s="5" t="s">
        <v>137</v>
      </c>
      <c r="C78" s="102"/>
      <c r="M78" s="92"/>
      <c r="N78" s="1"/>
    </row>
    <row r="79" spans="2:14" x14ac:dyDescent="0.2">
      <c r="B79" s="36" t="s">
        <v>182</v>
      </c>
      <c r="C79" s="103">
        <v>0</v>
      </c>
      <c r="M79" s="92"/>
      <c r="N79" s="1"/>
    </row>
    <row r="80" spans="2:14" x14ac:dyDescent="0.2">
      <c r="C80" s="104"/>
      <c r="M80" s="92"/>
      <c r="N80" s="1"/>
    </row>
    <row r="81" spans="2:14" x14ac:dyDescent="0.2">
      <c r="B81" s="5" t="s">
        <v>214</v>
      </c>
      <c r="C81" s="7"/>
      <c r="D81" s="7"/>
      <c r="E81" s="7"/>
      <c r="F81" s="7"/>
      <c r="G81" s="7"/>
      <c r="H81" s="7"/>
      <c r="I81" s="6"/>
      <c r="M81" s="92"/>
      <c r="N81" s="1"/>
    </row>
    <row r="82" spans="2:14" ht="25.5" x14ac:dyDescent="0.2">
      <c r="B82" s="36"/>
      <c r="C82" s="221" t="s">
        <v>131</v>
      </c>
      <c r="D82" s="220" t="s">
        <v>132</v>
      </c>
      <c r="E82" s="220" t="s">
        <v>133</v>
      </c>
      <c r="F82" s="220" t="s">
        <v>134</v>
      </c>
      <c r="G82" s="220" t="s">
        <v>25</v>
      </c>
      <c r="H82" s="220" t="s">
        <v>26</v>
      </c>
      <c r="I82" s="220" t="s">
        <v>135</v>
      </c>
      <c r="M82" s="92"/>
      <c r="N82" s="1"/>
    </row>
    <row r="83" spans="2:14" x14ac:dyDescent="0.2">
      <c r="B83" s="36" t="s">
        <v>126</v>
      </c>
      <c r="C83" s="190">
        <v>0</v>
      </c>
      <c r="D83" s="192">
        <v>0</v>
      </c>
      <c r="E83" s="158">
        <v>0</v>
      </c>
      <c r="F83" s="195">
        <v>0</v>
      </c>
      <c r="G83" s="190">
        <f>C83/100*total_installed_cost</f>
        <v>0</v>
      </c>
      <c r="H83" s="190">
        <f>G83*F83/100*E83/12*0.5</f>
        <v>0</v>
      </c>
      <c r="I83" s="190">
        <f>H83+D83/100*G83</f>
        <v>0</v>
      </c>
      <c r="M83" s="92"/>
      <c r="N83" s="1"/>
    </row>
    <row r="84" spans="2:14" x14ac:dyDescent="0.2">
      <c r="B84" s="36" t="s">
        <v>127</v>
      </c>
      <c r="C84" s="190">
        <v>0</v>
      </c>
      <c r="D84" s="192">
        <v>0</v>
      </c>
      <c r="E84" s="158">
        <v>0</v>
      </c>
      <c r="F84" s="195">
        <v>0</v>
      </c>
      <c r="G84" s="190">
        <f>C84/100*total_installed_cost</f>
        <v>0</v>
      </c>
      <c r="H84" s="190">
        <f>G84*F84/100*E84/12*0.5</f>
        <v>0</v>
      </c>
      <c r="I84" s="190">
        <f t="shared" ref="I84:I87" si="0">H84+D84/100*G84</f>
        <v>0</v>
      </c>
      <c r="M84" s="92"/>
      <c r="N84" s="1"/>
    </row>
    <row r="85" spans="2:14" x14ac:dyDescent="0.2">
      <c r="B85" s="36" t="s">
        <v>128</v>
      </c>
      <c r="C85" s="190">
        <v>0</v>
      </c>
      <c r="D85" s="192">
        <v>0</v>
      </c>
      <c r="E85" s="158">
        <v>0</v>
      </c>
      <c r="F85" s="195">
        <v>0</v>
      </c>
      <c r="G85" s="190">
        <f>C85/100*total_installed_cost</f>
        <v>0</v>
      </c>
      <c r="H85" s="190">
        <f>G85*F85/100*E85/12*0.5</f>
        <v>0</v>
      </c>
      <c r="I85" s="190">
        <f t="shared" si="0"/>
        <v>0</v>
      </c>
      <c r="M85" s="92"/>
      <c r="N85" s="1"/>
    </row>
    <row r="86" spans="2:14" x14ac:dyDescent="0.2">
      <c r="B86" s="36" t="s">
        <v>129</v>
      </c>
      <c r="C86" s="190">
        <v>0</v>
      </c>
      <c r="D86" s="192">
        <v>0</v>
      </c>
      <c r="E86" s="158">
        <v>0</v>
      </c>
      <c r="F86" s="195">
        <v>0</v>
      </c>
      <c r="G86" s="190">
        <f>C86/100*total_installed_cost</f>
        <v>0</v>
      </c>
      <c r="H86" s="190">
        <f>G86*F86/100*E86/12*0.5</f>
        <v>0</v>
      </c>
      <c r="I86" s="190">
        <f t="shared" si="0"/>
        <v>0</v>
      </c>
      <c r="M86" s="92"/>
      <c r="N86" s="1"/>
    </row>
    <row r="87" spans="2:14" x14ac:dyDescent="0.2">
      <c r="B87" s="36" t="s">
        <v>130</v>
      </c>
      <c r="C87" s="191">
        <v>0</v>
      </c>
      <c r="D87" s="193">
        <v>0</v>
      </c>
      <c r="E87" s="194">
        <v>0</v>
      </c>
      <c r="F87" s="196">
        <v>0</v>
      </c>
      <c r="G87" s="190">
        <f>C87/100*total_installed_cost</f>
        <v>0</v>
      </c>
      <c r="H87" s="190">
        <f>G87*F87/100*E87/12*0.5</f>
        <v>0</v>
      </c>
      <c r="I87" s="190">
        <f t="shared" si="0"/>
        <v>0</v>
      </c>
      <c r="M87" s="92"/>
      <c r="N87" s="1"/>
    </row>
    <row r="88" spans="2:14" x14ac:dyDescent="0.2">
      <c r="B88" s="40" t="s">
        <v>136</v>
      </c>
      <c r="C88" s="41"/>
      <c r="D88" s="29"/>
      <c r="E88" s="29"/>
      <c r="F88" s="42"/>
      <c r="G88" s="43">
        <f>SUM(G83:G87)</f>
        <v>0</v>
      </c>
      <c r="H88" s="44">
        <f>SUM(H83:H87)</f>
        <v>0</v>
      </c>
      <c r="I88" s="45">
        <f>SUM(I83:I87)</f>
        <v>0</v>
      </c>
      <c r="M88" s="92"/>
      <c r="N88" s="1"/>
    </row>
    <row r="89" spans="2:14" x14ac:dyDescent="0.2">
      <c r="C89" s="104"/>
      <c r="M89" s="92"/>
      <c r="N89" s="1"/>
    </row>
    <row r="90" spans="2:14" x14ac:dyDescent="0.2">
      <c r="B90" s="5" t="s">
        <v>138</v>
      </c>
      <c r="C90" s="7"/>
      <c r="D90" s="7"/>
      <c r="E90" s="7"/>
      <c r="F90" s="160"/>
      <c r="M90" s="92"/>
      <c r="N90" s="1"/>
    </row>
    <row r="91" spans="2:14" x14ac:dyDescent="0.2">
      <c r="B91" s="36" t="s">
        <v>139</v>
      </c>
      <c r="C91" s="121">
        <v>0</v>
      </c>
      <c r="F91" s="160"/>
      <c r="M91" s="92"/>
      <c r="N91" s="1"/>
    </row>
    <row r="92" spans="2:14" x14ac:dyDescent="0.2">
      <c r="B92" s="36" t="s">
        <v>148</v>
      </c>
      <c r="C92" s="121">
        <v>0</v>
      </c>
      <c r="F92" s="160"/>
      <c r="M92" s="92"/>
      <c r="N92" s="1"/>
    </row>
    <row r="93" spans="2:14" x14ac:dyDescent="0.2">
      <c r="B93" s="9" t="s">
        <v>140</v>
      </c>
      <c r="C93" s="121">
        <v>0</v>
      </c>
      <c r="F93" s="160"/>
      <c r="M93" s="92"/>
      <c r="N93" s="1"/>
    </row>
    <row r="94" spans="2:14" x14ac:dyDescent="0.2">
      <c r="B94" s="9" t="s">
        <v>292</v>
      </c>
      <c r="C94" s="121">
        <v>0</v>
      </c>
      <c r="F94" s="160"/>
      <c r="M94" s="92"/>
      <c r="N94" s="1"/>
    </row>
    <row r="95" spans="2:14" x14ac:dyDescent="0.2">
      <c r="B95" s="36" t="s">
        <v>141</v>
      </c>
      <c r="C95" s="99" t="s">
        <v>193</v>
      </c>
      <c r="D95" s="220" t="s">
        <v>145</v>
      </c>
      <c r="E95" s="235" t="s">
        <v>146</v>
      </c>
      <c r="F95" s="160"/>
      <c r="M95" s="92"/>
      <c r="N95" s="1"/>
    </row>
    <row r="96" spans="2:14" x14ac:dyDescent="0.2">
      <c r="B96" s="49" t="s">
        <v>142</v>
      </c>
      <c r="C96" s="121">
        <v>0</v>
      </c>
      <c r="D96" s="253">
        <f>C96*system_capacity</f>
        <v>0</v>
      </c>
      <c r="E96" s="236">
        <v>0</v>
      </c>
      <c r="F96" s="160"/>
      <c r="M96" s="92"/>
      <c r="N96" s="1"/>
    </row>
    <row r="97" spans="2:14" x14ac:dyDescent="0.2">
      <c r="B97" s="37" t="s">
        <v>144</v>
      </c>
      <c r="C97" s="121">
        <v>0</v>
      </c>
      <c r="D97" s="253">
        <f>C97*system_capacity</f>
        <v>0</v>
      </c>
      <c r="E97" s="236">
        <v>0</v>
      </c>
      <c r="F97" s="160"/>
      <c r="M97" s="92"/>
      <c r="N97" s="1"/>
    </row>
    <row r="98" spans="2:14" x14ac:dyDescent="0.2">
      <c r="B98" s="60" t="s">
        <v>143</v>
      </c>
      <c r="C98" s="121">
        <v>0</v>
      </c>
      <c r="D98" s="253">
        <f>C98*system_capacity</f>
        <v>0</v>
      </c>
      <c r="E98" s="236">
        <v>0</v>
      </c>
      <c r="F98" s="160"/>
      <c r="M98" s="92"/>
      <c r="N98" s="1"/>
    </row>
    <row r="99" spans="2:14" x14ac:dyDescent="0.2">
      <c r="B99" s="39" t="s">
        <v>147</v>
      </c>
      <c r="C99" s="30"/>
      <c r="D99" s="197"/>
      <c r="E99" s="197"/>
      <c r="F99" s="160"/>
      <c r="M99" s="92"/>
      <c r="N99" s="1"/>
    </row>
    <row r="100" spans="2:14" x14ac:dyDescent="0.2">
      <c r="B100" s="47" t="s">
        <v>4</v>
      </c>
      <c r="C100" s="234" t="s">
        <v>44</v>
      </c>
      <c r="D100" s="160"/>
      <c r="F100" s="160"/>
      <c r="M100" s="92"/>
      <c r="N100" s="1"/>
    </row>
    <row r="101" spans="2:14" x14ac:dyDescent="0.2">
      <c r="B101" s="47" t="s">
        <v>5</v>
      </c>
      <c r="C101" s="234" t="s">
        <v>44</v>
      </c>
      <c r="D101" s="237"/>
      <c r="E101" s="238"/>
      <c r="F101" s="160"/>
      <c r="M101" s="92"/>
      <c r="N101" s="1"/>
    </row>
    <row r="102" spans="2:14" x14ac:dyDescent="0.2">
      <c r="M102" s="92"/>
      <c r="N102" s="1"/>
    </row>
    <row r="103" spans="2:14" x14ac:dyDescent="0.2">
      <c r="B103" s="5" t="s">
        <v>149</v>
      </c>
      <c r="C103" s="7"/>
      <c r="D103" s="7"/>
      <c r="E103" s="7"/>
      <c r="F103" s="6"/>
      <c r="M103" s="92"/>
      <c r="N103" s="1"/>
    </row>
    <row r="104" spans="2:14" x14ac:dyDescent="0.2">
      <c r="B104" s="28" t="s">
        <v>2</v>
      </c>
      <c r="C104" s="29"/>
      <c r="D104" s="50"/>
      <c r="E104" s="320" t="s">
        <v>237</v>
      </c>
      <c r="F104" s="321"/>
      <c r="M104" s="92"/>
      <c r="N104" s="1"/>
    </row>
    <row r="105" spans="2:14" x14ac:dyDescent="0.2">
      <c r="B105" s="49" t="s">
        <v>151</v>
      </c>
      <c r="C105" s="8" t="s">
        <v>211</v>
      </c>
      <c r="D105" s="59"/>
      <c r="E105" s="220" t="s">
        <v>4</v>
      </c>
      <c r="F105" s="220" t="s">
        <v>5</v>
      </c>
      <c r="M105" s="92"/>
      <c r="N105" s="1"/>
    </row>
    <row r="106" spans="2:14" x14ac:dyDescent="0.2">
      <c r="B106" s="48" t="s">
        <v>152</v>
      </c>
      <c r="C106" s="144">
        <f>SUM(D215:AQ215)</f>
        <v>0</v>
      </c>
      <c r="D106" s="32"/>
      <c r="E106" s="10" t="s">
        <v>16</v>
      </c>
      <c r="F106" s="10" t="s">
        <v>16</v>
      </c>
      <c r="M106" s="92"/>
      <c r="N106" s="1"/>
    </row>
    <row r="107" spans="2:14" x14ac:dyDescent="0.2">
      <c r="B107" s="48" t="s">
        <v>153</v>
      </c>
      <c r="C107" s="144">
        <f>SUM(D216:AQ216)</f>
        <v>0</v>
      </c>
      <c r="D107" s="52"/>
      <c r="E107" s="58" t="s">
        <v>17</v>
      </c>
      <c r="F107" s="55" t="s">
        <v>17</v>
      </c>
      <c r="M107" s="92"/>
      <c r="N107" s="1"/>
    </row>
    <row r="108" spans="2:14" x14ac:dyDescent="0.2">
      <c r="B108" s="47" t="s">
        <v>156</v>
      </c>
      <c r="C108" s="10" t="s">
        <v>7</v>
      </c>
      <c r="D108" s="13" t="s">
        <v>175</v>
      </c>
      <c r="E108" s="56"/>
      <c r="F108" s="54"/>
      <c r="M108" s="92"/>
      <c r="N108" s="1"/>
    </row>
    <row r="109" spans="2:14" x14ac:dyDescent="0.2">
      <c r="B109" s="48" t="s">
        <v>154</v>
      </c>
      <c r="C109" s="99">
        <f>SUM(D217:AQ217)</f>
        <v>0</v>
      </c>
      <c r="D109" s="46">
        <f>SUM(D218:AQ218)</f>
        <v>0</v>
      </c>
      <c r="E109" s="53" t="s">
        <v>16</v>
      </c>
      <c r="F109" s="53" t="s">
        <v>16</v>
      </c>
      <c r="M109" s="92"/>
      <c r="N109" s="1"/>
    </row>
    <row r="110" spans="2:14" ht="13.5" thickBot="1" x14ac:dyDescent="0.25">
      <c r="B110" s="77" t="s">
        <v>155</v>
      </c>
      <c r="C110" s="271">
        <f>SUM(D219:AQ219)</f>
        <v>0</v>
      </c>
      <c r="D110" s="247">
        <f>SUM(D220:AQ220)</f>
        <v>0</v>
      </c>
      <c r="E110" s="64" t="s">
        <v>17</v>
      </c>
      <c r="F110" s="64" t="s">
        <v>17</v>
      </c>
      <c r="M110" s="92"/>
      <c r="N110" s="1"/>
    </row>
    <row r="111" spans="2:14" x14ac:dyDescent="0.2">
      <c r="B111" s="78" t="s">
        <v>6</v>
      </c>
      <c r="C111" s="269" t="s">
        <v>9</v>
      </c>
      <c r="D111" s="270" t="s">
        <v>212</v>
      </c>
      <c r="E111" s="13" t="s">
        <v>210</v>
      </c>
      <c r="F111" s="160"/>
      <c r="M111" s="92"/>
      <c r="N111" s="1"/>
    </row>
    <row r="112" spans="2:14" x14ac:dyDescent="0.2">
      <c r="B112" s="47" t="s">
        <v>4</v>
      </c>
      <c r="C112" s="302">
        <v>0</v>
      </c>
      <c r="D112" s="145">
        <v>0</v>
      </c>
      <c r="E112" s="268">
        <v>0</v>
      </c>
      <c r="F112" s="160"/>
      <c r="M112" s="92"/>
      <c r="N112" s="1"/>
    </row>
    <row r="113" spans="2:14" x14ac:dyDescent="0.2">
      <c r="B113" s="47" t="s">
        <v>5</v>
      </c>
      <c r="C113" s="302">
        <v>0</v>
      </c>
      <c r="D113" s="145">
        <v>0</v>
      </c>
      <c r="E113" s="268">
        <v>0</v>
      </c>
      <c r="F113" s="160"/>
      <c r="M113" s="92"/>
      <c r="N113" s="1"/>
    </row>
    <row r="114" spans="2:14" x14ac:dyDescent="0.2">
      <c r="B114" s="21"/>
      <c r="C114" s="11"/>
      <c r="D114" s="12"/>
      <c r="M114" s="92"/>
      <c r="N114" s="1"/>
    </row>
    <row r="115" spans="2:14" x14ac:dyDescent="0.2">
      <c r="B115" s="223" t="s">
        <v>150</v>
      </c>
      <c r="C115" s="241"/>
      <c r="D115" s="241"/>
      <c r="E115" s="241"/>
      <c r="F115" s="241"/>
      <c r="G115" s="241"/>
      <c r="H115" s="242"/>
      <c r="I115" s="34"/>
      <c r="M115" s="92"/>
    </row>
    <row r="116" spans="2:14" x14ac:dyDescent="0.2">
      <c r="B116" s="28" t="s">
        <v>15</v>
      </c>
      <c r="C116" s="29"/>
      <c r="D116" s="29"/>
      <c r="E116" s="69"/>
      <c r="F116" s="69"/>
      <c r="G116" s="69"/>
      <c r="H116" s="54"/>
      <c r="M116" s="92"/>
    </row>
    <row r="117" spans="2:14" x14ac:dyDescent="0.2">
      <c r="B117" s="74" t="s">
        <v>151</v>
      </c>
      <c r="C117" s="8" t="s">
        <v>211</v>
      </c>
      <c r="D117" s="239"/>
      <c r="E117" s="57" t="s">
        <v>229</v>
      </c>
      <c r="F117" s="53" t="s">
        <v>230</v>
      </c>
      <c r="G117" s="53" t="s">
        <v>231</v>
      </c>
      <c r="H117" s="53" t="s">
        <v>232</v>
      </c>
      <c r="K117" s="68"/>
      <c r="M117" s="92"/>
      <c r="N117" s="68"/>
    </row>
    <row r="118" spans="2:14" x14ac:dyDescent="0.2">
      <c r="B118" s="48" t="s">
        <v>152</v>
      </c>
      <c r="C118" s="146">
        <v>0</v>
      </c>
      <c r="D118" s="240"/>
      <c r="E118" s="65" t="s">
        <v>16</v>
      </c>
      <c r="F118" s="65" t="s">
        <v>16</v>
      </c>
      <c r="G118" s="10" t="s">
        <v>17</v>
      </c>
      <c r="H118" s="10" t="s">
        <v>17</v>
      </c>
      <c r="M118" s="92"/>
    </row>
    <row r="119" spans="2:14" x14ac:dyDescent="0.2">
      <c r="B119" s="48" t="s">
        <v>153</v>
      </c>
      <c r="C119" s="146">
        <v>0</v>
      </c>
      <c r="D119" s="240"/>
      <c r="E119" s="65" t="s">
        <v>16</v>
      </c>
      <c r="F119" s="65" t="s">
        <v>16</v>
      </c>
      <c r="G119" s="10" t="s">
        <v>17</v>
      </c>
      <c r="H119" s="10" t="s">
        <v>17</v>
      </c>
      <c r="M119" s="92"/>
    </row>
    <row r="120" spans="2:14" x14ac:dyDescent="0.2">
      <c r="B120" s="48" t="s">
        <v>162</v>
      </c>
      <c r="C120" s="146">
        <v>0</v>
      </c>
      <c r="D120" s="240"/>
      <c r="E120" s="65" t="s">
        <v>16</v>
      </c>
      <c r="F120" s="65" t="s">
        <v>16</v>
      </c>
      <c r="G120" s="65" t="s">
        <v>17</v>
      </c>
      <c r="H120" s="10" t="s">
        <v>17</v>
      </c>
      <c r="M120" s="92"/>
    </row>
    <row r="121" spans="2:14" x14ac:dyDescent="0.2">
      <c r="B121" s="75" t="s">
        <v>163</v>
      </c>
      <c r="C121" s="147">
        <v>0</v>
      </c>
      <c r="D121" s="240"/>
      <c r="E121" s="65" t="s">
        <v>16</v>
      </c>
      <c r="F121" s="65" t="s">
        <v>16</v>
      </c>
      <c r="G121" s="55" t="s">
        <v>17</v>
      </c>
      <c r="H121" s="55" t="s">
        <v>17</v>
      </c>
      <c r="M121" s="92"/>
    </row>
    <row r="122" spans="2:14" x14ac:dyDescent="0.2">
      <c r="B122" s="47" t="s">
        <v>156</v>
      </c>
      <c r="C122" s="66" t="s">
        <v>7</v>
      </c>
      <c r="D122" s="10" t="s">
        <v>175</v>
      </c>
      <c r="E122" s="67"/>
      <c r="F122" s="70"/>
      <c r="G122" s="70"/>
      <c r="H122" s="65"/>
      <c r="I122" s="34"/>
      <c r="K122" s="1"/>
      <c r="M122" s="92"/>
      <c r="N122" s="1"/>
    </row>
    <row r="123" spans="2:14" x14ac:dyDescent="0.2">
      <c r="B123" s="48" t="s">
        <v>154</v>
      </c>
      <c r="C123" s="99">
        <v>0</v>
      </c>
      <c r="D123" s="46">
        <v>9.9999999999999998E+37</v>
      </c>
      <c r="E123" s="65" t="s">
        <v>16</v>
      </c>
      <c r="F123" s="65" t="s">
        <v>16</v>
      </c>
      <c r="G123" s="10" t="s">
        <v>17</v>
      </c>
      <c r="H123" s="65" t="s">
        <v>17</v>
      </c>
      <c r="M123" s="1"/>
    </row>
    <row r="124" spans="2:14" x14ac:dyDescent="0.2">
      <c r="B124" s="48" t="s">
        <v>155</v>
      </c>
      <c r="C124" s="99">
        <v>0</v>
      </c>
      <c r="D124" s="46">
        <v>9.9999999999999998E+37</v>
      </c>
      <c r="E124" s="65" t="s">
        <v>16</v>
      </c>
      <c r="F124" s="65" t="s">
        <v>16</v>
      </c>
      <c r="G124" s="10" t="s">
        <v>17</v>
      </c>
      <c r="H124" s="10" t="s">
        <v>17</v>
      </c>
      <c r="M124" s="1"/>
    </row>
    <row r="125" spans="2:14" x14ac:dyDescent="0.2">
      <c r="B125" s="48" t="s">
        <v>164</v>
      </c>
      <c r="C125" s="99">
        <v>0</v>
      </c>
      <c r="D125" s="46">
        <v>9.9999999999999998E+37</v>
      </c>
      <c r="E125" s="65" t="s">
        <v>16</v>
      </c>
      <c r="F125" s="65" t="s">
        <v>16</v>
      </c>
      <c r="G125" s="10" t="s">
        <v>17</v>
      </c>
      <c r="H125" s="10" t="s">
        <v>17</v>
      </c>
      <c r="M125" s="1"/>
    </row>
    <row r="126" spans="2:14" ht="13.5" thickBot="1" x14ac:dyDescent="0.25">
      <c r="B126" s="77" t="s">
        <v>165</v>
      </c>
      <c r="C126" s="148">
        <v>0</v>
      </c>
      <c r="D126" s="247">
        <v>9.9999999999999998E+37</v>
      </c>
      <c r="E126" s="64" t="s">
        <v>16</v>
      </c>
      <c r="F126" s="246" t="s">
        <v>16</v>
      </c>
      <c r="G126" s="64" t="s">
        <v>17</v>
      </c>
      <c r="H126" s="64" t="s">
        <v>17</v>
      </c>
      <c r="M126" s="1"/>
    </row>
    <row r="127" spans="2:14" x14ac:dyDescent="0.2">
      <c r="B127" s="76" t="s">
        <v>37</v>
      </c>
      <c r="C127" s="73" t="s">
        <v>170</v>
      </c>
      <c r="D127" s="53" t="s">
        <v>175</v>
      </c>
      <c r="E127" s="243"/>
      <c r="F127" s="244"/>
      <c r="G127" s="244"/>
      <c r="H127" s="245"/>
      <c r="K127" s="61"/>
      <c r="L127" s="61"/>
      <c r="M127" s="1"/>
      <c r="N127" s="61"/>
    </row>
    <row r="128" spans="2:14" x14ac:dyDescent="0.2">
      <c r="B128" s="47" t="s">
        <v>166</v>
      </c>
      <c r="C128" s="108">
        <v>0</v>
      </c>
      <c r="D128" s="46">
        <v>9.9999999999999998E+37</v>
      </c>
      <c r="E128" s="65" t="s">
        <v>16</v>
      </c>
      <c r="F128" s="65" t="s">
        <v>16</v>
      </c>
      <c r="G128" s="10" t="s">
        <v>17</v>
      </c>
      <c r="H128" s="67" t="s">
        <v>17</v>
      </c>
      <c r="I128" s="160"/>
      <c r="M128" s="1"/>
    </row>
    <row r="129" spans="2:14" x14ac:dyDescent="0.2">
      <c r="B129" s="47" t="s">
        <v>167</v>
      </c>
      <c r="C129" s="108">
        <v>0</v>
      </c>
      <c r="D129" s="46">
        <v>9.9999999999999998E+37</v>
      </c>
      <c r="E129" s="65" t="s">
        <v>16</v>
      </c>
      <c r="F129" s="65" t="s">
        <v>16</v>
      </c>
      <c r="G129" s="65" t="s">
        <v>17</v>
      </c>
      <c r="H129" s="65" t="s">
        <v>17</v>
      </c>
      <c r="M129" s="1"/>
    </row>
    <row r="130" spans="2:14" x14ac:dyDescent="0.2">
      <c r="B130" s="47" t="s">
        <v>168</v>
      </c>
      <c r="C130" s="108">
        <v>0</v>
      </c>
      <c r="D130" s="46">
        <v>9.9999999999999998E+37</v>
      </c>
      <c r="E130" s="65" t="s">
        <v>16</v>
      </c>
      <c r="F130" s="65" t="s">
        <v>16</v>
      </c>
      <c r="G130" s="10" t="s">
        <v>17</v>
      </c>
      <c r="H130" s="10" t="s">
        <v>17</v>
      </c>
      <c r="M130" s="1"/>
    </row>
    <row r="131" spans="2:14" ht="13.5" thickBot="1" x14ac:dyDescent="0.25">
      <c r="B131" s="80" t="s">
        <v>169</v>
      </c>
      <c r="C131" s="149">
        <v>0</v>
      </c>
      <c r="D131" s="247">
        <v>9.9999999999999998E+37</v>
      </c>
      <c r="E131" s="64" t="s">
        <v>16</v>
      </c>
      <c r="F131" s="246" t="s">
        <v>16</v>
      </c>
      <c r="G131" s="64" t="s">
        <v>17</v>
      </c>
      <c r="H131" s="64" t="s">
        <v>17</v>
      </c>
      <c r="M131" s="1"/>
    </row>
    <row r="132" spans="2:14" x14ac:dyDescent="0.2">
      <c r="B132" s="78" t="s">
        <v>34</v>
      </c>
      <c r="C132" s="73" t="s">
        <v>9</v>
      </c>
      <c r="D132" s="53" t="s">
        <v>212</v>
      </c>
      <c r="E132" s="53" t="s">
        <v>210</v>
      </c>
      <c r="F132" s="53" t="s">
        <v>229</v>
      </c>
      <c r="G132" s="53" t="s">
        <v>230</v>
      </c>
      <c r="H132" s="79" t="s">
        <v>228</v>
      </c>
      <c r="I132" s="1"/>
      <c r="J132" s="1"/>
      <c r="K132" s="1"/>
      <c r="L132" s="61"/>
      <c r="M132" s="1"/>
      <c r="N132" s="1"/>
    </row>
    <row r="133" spans="2:14" x14ac:dyDescent="0.2">
      <c r="B133" s="47" t="s">
        <v>171</v>
      </c>
      <c r="C133" s="108">
        <v>0</v>
      </c>
      <c r="D133" s="150">
        <v>0</v>
      </c>
      <c r="E133" s="99">
        <v>0</v>
      </c>
      <c r="F133" s="65" t="s">
        <v>16</v>
      </c>
      <c r="G133" s="65" t="s">
        <v>16</v>
      </c>
      <c r="H133" s="98" t="s">
        <v>17</v>
      </c>
      <c r="I133" s="1"/>
      <c r="J133" s="1"/>
      <c r="K133" s="1"/>
      <c r="M133" s="1"/>
      <c r="N133" s="1"/>
    </row>
    <row r="134" spans="2:14" x14ac:dyDescent="0.2">
      <c r="B134" s="47" t="s">
        <v>172</v>
      </c>
      <c r="C134" s="108">
        <v>0</v>
      </c>
      <c r="D134" s="150">
        <v>0</v>
      </c>
      <c r="E134" s="99">
        <v>0</v>
      </c>
      <c r="F134" s="10" t="s">
        <v>16</v>
      </c>
      <c r="G134" s="65" t="s">
        <v>16</v>
      </c>
      <c r="H134" s="98" t="s">
        <v>17</v>
      </c>
      <c r="I134" s="1"/>
      <c r="J134" s="1"/>
      <c r="K134" s="1"/>
      <c r="M134" s="1"/>
      <c r="N134" s="1"/>
    </row>
    <row r="135" spans="2:14" x14ac:dyDescent="0.2">
      <c r="B135" s="47" t="s">
        <v>173</v>
      </c>
      <c r="C135" s="108">
        <v>0</v>
      </c>
      <c r="D135" s="150">
        <v>0</v>
      </c>
      <c r="E135" s="99">
        <v>0</v>
      </c>
      <c r="F135" s="65" t="s">
        <v>16</v>
      </c>
      <c r="G135" s="65" t="s">
        <v>16</v>
      </c>
      <c r="H135" s="98" t="s">
        <v>17</v>
      </c>
      <c r="I135" s="1"/>
      <c r="J135" s="1"/>
      <c r="K135" s="1"/>
      <c r="L135" s="1"/>
      <c r="M135" s="1"/>
      <c r="N135" s="1"/>
    </row>
    <row r="136" spans="2:14" x14ac:dyDescent="0.2">
      <c r="B136" s="47" t="s">
        <v>174</v>
      </c>
      <c r="C136" s="108">
        <v>0</v>
      </c>
      <c r="D136" s="150">
        <v>0</v>
      </c>
      <c r="E136" s="99">
        <v>0</v>
      </c>
      <c r="F136" s="65" t="s">
        <v>16</v>
      </c>
      <c r="G136" s="65" t="s">
        <v>16</v>
      </c>
      <c r="H136" s="65" t="s">
        <v>17</v>
      </c>
      <c r="L136" s="1"/>
    </row>
    <row r="137" spans="2:14" x14ac:dyDescent="0.2">
      <c r="B137" s="21"/>
      <c r="C137" s="62"/>
      <c r="D137" s="31"/>
      <c r="E137" s="33"/>
      <c r="F137" s="61"/>
      <c r="G137" s="61"/>
      <c r="H137" s="61"/>
      <c r="L137" s="1"/>
    </row>
    <row r="138" spans="2:14" x14ac:dyDescent="0.2">
      <c r="B138" s="5" t="s">
        <v>177</v>
      </c>
      <c r="C138" s="7"/>
      <c r="D138" s="7"/>
      <c r="E138" s="7"/>
      <c r="F138" s="7"/>
      <c r="G138" s="6"/>
      <c r="H138" s="34"/>
    </row>
    <row r="139" spans="2:14" ht="12.75" customHeight="1" x14ac:dyDescent="0.2">
      <c r="B139" s="36" t="s">
        <v>176</v>
      </c>
      <c r="C139" s="66" t="s">
        <v>213</v>
      </c>
      <c r="D139" s="66" t="s">
        <v>235</v>
      </c>
      <c r="E139" s="66" t="s">
        <v>236</v>
      </c>
      <c r="F139" s="66" t="s">
        <v>233</v>
      </c>
      <c r="G139" s="66" t="s">
        <v>234</v>
      </c>
      <c r="H139" s="34"/>
      <c r="I139" s="71"/>
    </row>
    <row r="140" spans="2:14" x14ac:dyDescent="0.2">
      <c r="B140" s="47" t="s">
        <v>44</v>
      </c>
      <c r="C140" s="99">
        <v>0</v>
      </c>
      <c r="D140" s="65" t="s">
        <v>17</v>
      </c>
      <c r="E140" s="65" t="s">
        <v>17</v>
      </c>
      <c r="F140" s="65" t="s">
        <v>17</v>
      </c>
      <c r="G140" s="65" t="s">
        <v>17</v>
      </c>
      <c r="H140" s="1"/>
    </row>
    <row r="141" spans="2:14" ht="12.75" customHeight="1" x14ac:dyDescent="0.2">
      <c r="B141" s="47" t="s">
        <v>45</v>
      </c>
      <c r="C141" s="99">
        <v>0</v>
      </c>
      <c r="D141" s="65" t="s">
        <v>17</v>
      </c>
      <c r="E141" s="10" t="s">
        <v>17</v>
      </c>
      <c r="F141" s="10" t="s">
        <v>17</v>
      </c>
      <c r="G141" s="10" t="s">
        <v>17</v>
      </c>
      <c r="H141" s="1"/>
    </row>
    <row r="142" spans="2:14" x14ac:dyDescent="0.2">
      <c r="B142" s="47" t="s">
        <v>46</v>
      </c>
      <c r="C142" s="99">
        <v>0</v>
      </c>
      <c r="D142" s="65" t="s">
        <v>17</v>
      </c>
      <c r="E142" s="10" t="s">
        <v>17</v>
      </c>
      <c r="F142" s="10" t="s">
        <v>17</v>
      </c>
      <c r="G142" s="10" t="s">
        <v>17</v>
      </c>
      <c r="H142" s="1"/>
    </row>
    <row r="143" spans="2:14" x14ac:dyDescent="0.2">
      <c r="B143" s="47" t="s">
        <v>47</v>
      </c>
      <c r="C143" s="99">
        <v>0</v>
      </c>
      <c r="D143" s="10" t="s">
        <v>17</v>
      </c>
      <c r="E143" s="10" t="s">
        <v>17</v>
      </c>
      <c r="F143" s="10" t="s">
        <v>17</v>
      </c>
      <c r="G143" s="10" t="s">
        <v>17</v>
      </c>
      <c r="H143" s="1"/>
    </row>
    <row r="144" spans="2:14" x14ac:dyDescent="0.2">
      <c r="B144" s="47" t="s">
        <v>48</v>
      </c>
      <c r="C144" s="99">
        <v>0</v>
      </c>
      <c r="D144" s="10" t="s">
        <v>17</v>
      </c>
      <c r="E144" s="10" t="s">
        <v>17</v>
      </c>
      <c r="F144" s="10" t="s">
        <v>17</v>
      </c>
      <c r="G144" s="10" t="s">
        <v>17</v>
      </c>
      <c r="H144" s="1"/>
    </row>
    <row r="145" spans="2:43" x14ac:dyDescent="0.2">
      <c r="B145" s="47" t="s">
        <v>49</v>
      </c>
      <c r="C145" s="99">
        <v>0</v>
      </c>
      <c r="D145" s="55" t="s">
        <v>17</v>
      </c>
      <c r="E145" s="55" t="s">
        <v>17</v>
      </c>
      <c r="F145" s="55" t="s">
        <v>17</v>
      </c>
      <c r="G145" s="55" t="s">
        <v>17</v>
      </c>
      <c r="H145" s="1"/>
    </row>
    <row r="146" spans="2:43" x14ac:dyDescent="0.2">
      <c r="B146" s="47" t="s">
        <v>308</v>
      </c>
      <c r="C146" s="268">
        <v>0</v>
      </c>
      <c r="D146" s="55" t="s">
        <v>17</v>
      </c>
      <c r="E146" s="55" t="s">
        <v>17</v>
      </c>
      <c r="F146" s="10" t="s">
        <v>17</v>
      </c>
      <c r="G146" s="10" t="s">
        <v>17</v>
      </c>
      <c r="H146" s="1"/>
    </row>
    <row r="147" spans="2:43" ht="12" customHeight="1" x14ac:dyDescent="0.2">
      <c r="B147" s="47" t="s">
        <v>195</v>
      </c>
      <c r="C147" s="153">
        <f>100-C148</f>
        <v>100</v>
      </c>
      <c r="D147" s="198">
        <v>0</v>
      </c>
      <c r="E147" s="198">
        <v>0</v>
      </c>
      <c r="F147" s="197"/>
      <c r="G147" s="197"/>
      <c r="H147" s="1"/>
    </row>
    <row r="148" spans="2:43" x14ac:dyDescent="0.2">
      <c r="B148" s="47" t="s">
        <v>12</v>
      </c>
      <c r="C148" s="153">
        <f>SUM(C140:C146)</f>
        <v>0</v>
      </c>
      <c r="D148" s="160"/>
      <c r="G148" s="26"/>
      <c r="H148" s="1"/>
    </row>
    <row r="149" spans="2:43" x14ac:dyDescent="0.2">
      <c r="E149" s="72"/>
    </row>
    <row r="150" spans="2:43" x14ac:dyDescent="0.2">
      <c r="B150" s="223" t="s">
        <v>319</v>
      </c>
      <c r="C150" s="304">
        <v>0</v>
      </c>
      <c r="D150" s="304">
        <f>C150+1</f>
        <v>1</v>
      </c>
      <c r="E150" s="304">
        <f>D150+1</f>
        <v>2</v>
      </c>
      <c r="F150" s="304">
        <f t="shared" ref="F150:AQ150" si="1">E150+1</f>
        <v>3</v>
      </c>
      <c r="G150" s="304">
        <f>F150+1</f>
        <v>4</v>
      </c>
      <c r="H150" s="304">
        <f t="shared" si="1"/>
        <v>5</v>
      </c>
      <c r="I150" s="304">
        <f t="shared" si="1"/>
        <v>6</v>
      </c>
      <c r="J150" s="304">
        <f t="shared" si="1"/>
        <v>7</v>
      </c>
      <c r="K150" s="304">
        <f t="shared" si="1"/>
        <v>8</v>
      </c>
      <c r="L150" s="304">
        <f t="shared" si="1"/>
        <v>9</v>
      </c>
      <c r="M150" s="304">
        <f t="shared" si="1"/>
        <v>10</v>
      </c>
      <c r="N150" s="304">
        <f t="shared" si="1"/>
        <v>11</v>
      </c>
      <c r="O150" s="304">
        <f t="shared" si="1"/>
        <v>12</v>
      </c>
      <c r="P150" s="304">
        <f t="shared" si="1"/>
        <v>13</v>
      </c>
      <c r="Q150" s="304">
        <f t="shared" si="1"/>
        <v>14</v>
      </c>
      <c r="R150" s="304">
        <f t="shared" si="1"/>
        <v>15</v>
      </c>
      <c r="S150" s="304">
        <f t="shared" si="1"/>
        <v>16</v>
      </c>
      <c r="T150" s="304">
        <f t="shared" si="1"/>
        <v>17</v>
      </c>
      <c r="U150" s="304">
        <f t="shared" si="1"/>
        <v>18</v>
      </c>
      <c r="V150" s="304">
        <f t="shared" si="1"/>
        <v>19</v>
      </c>
      <c r="W150" s="304">
        <f t="shared" si="1"/>
        <v>20</v>
      </c>
      <c r="X150" s="304">
        <f t="shared" si="1"/>
        <v>21</v>
      </c>
      <c r="Y150" s="304">
        <f t="shared" si="1"/>
        <v>22</v>
      </c>
      <c r="Z150" s="304">
        <f t="shared" si="1"/>
        <v>23</v>
      </c>
      <c r="AA150" s="304">
        <f t="shared" si="1"/>
        <v>24</v>
      </c>
      <c r="AB150" s="304">
        <f t="shared" si="1"/>
        <v>25</v>
      </c>
      <c r="AC150" s="304">
        <f t="shared" si="1"/>
        <v>26</v>
      </c>
      <c r="AD150" s="304">
        <f t="shared" si="1"/>
        <v>27</v>
      </c>
      <c r="AE150" s="304">
        <f t="shared" si="1"/>
        <v>28</v>
      </c>
      <c r="AF150" s="304">
        <f t="shared" si="1"/>
        <v>29</v>
      </c>
      <c r="AG150" s="304">
        <f t="shared" si="1"/>
        <v>30</v>
      </c>
      <c r="AH150" s="304">
        <f t="shared" si="1"/>
        <v>31</v>
      </c>
      <c r="AI150" s="304">
        <f t="shared" si="1"/>
        <v>32</v>
      </c>
      <c r="AJ150" s="304">
        <f t="shared" si="1"/>
        <v>33</v>
      </c>
      <c r="AK150" s="304">
        <f t="shared" si="1"/>
        <v>34</v>
      </c>
      <c r="AL150" s="304">
        <f t="shared" si="1"/>
        <v>35</v>
      </c>
      <c r="AM150" s="304">
        <f t="shared" si="1"/>
        <v>36</v>
      </c>
      <c r="AN150" s="304">
        <f t="shared" si="1"/>
        <v>37</v>
      </c>
      <c r="AO150" s="304">
        <f t="shared" si="1"/>
        <v>38</v>
      </c>
      <c r="AP150" s="304">
        <f t="shared" si="1"/>
        <v>39</v>
      </c>
      <c r="AQ150" s="305">
        <f t="shared" si="1"/>
        <v>40</v>
      </c>
    </row>
    <row r="151" spans="2:43" x14ac:dyDescent="0.2">
      <c r="B151" s="308" t="s">
        <v>316</v>
      </c>
      <c r="C151" s="264"/>
      <c r="D151" s="309"/>
      <c r="E151" s="309"/>
      <c r="F151" s="309"/>
      <c r="G151" s="309"/>
      <c r="H151" s="309"/>
      <c r="I151" s="309"/>
      <c r="J151" s="309"/>
      <c r="K151" s="309"/>
      <c r="L151" s="309"/>
      <c r="M151" s="309"/>
      <c r="N151" s="309"/>
      <c r="O151" s="309"/>
      <c r="P151" s="309"/>
      <c r="Q151" s="309"/>
      <c r="R151" s="309"/>
      <c r="S151" s="309"/>
      <c r="T151" s="309"/>
      <c r="U151" s="309"/>
      <c r="V151" s="309"/>
      <c r="W151" s="309"/>
      <c r="X151" s="309"/>
      <c r="Y151" s="309"/>
      <c r="Z151" s="309"/>
      <c r="AA151" s="309"/>
      <c r="AB151" s="309"/>
      <c r="AC151" s="309"/>
      <c r="AD151" s="309"/>
      <c r="AE151" s="309"/>
      <c r="AF151" s="309"/>
      <c r="AG151" s="309"/>
      <c r="AH151" s="309"/>
      <c r="AI151" s="309"/>
      <c r="AJ151" s="309"/>
      <c r="AK151" s="309"/>
      <c r="AL151" s="309"/>
      <c r="AM151" s="309"/>
      <c r="AN151" s="309"/>
      <c r="AO151" s="309"/>
      <c r="AP151" s="309"/>
      <c r="AQ151" s="310"/>
    </row>
    <row r="152" spans="2:43" x14ac:dyDescent="0.2">
      <c r="B152" s="306" t="s">
        <v>415</v>
      </c>
      <c r="C152" s="307"/>
      <c r="D152" s="307"/>
      <c r="E152" s="307"/>
      <c r="F152" s="307"/>
      <c r="G152" s="307"/>
      <c r="H152" s="307"/>
      <c r="I152" s="307"/>
      <c r="J152" s="307"/>
      <c r="K152" s="307"/>
      <c r="L152" s="307"/>
      <c r="M152" s="307"/>
      <c r="N152" s="307"/>
      <c r="O152" s="307"/>
      <c r="P152" s="307"/>
      <c r="Q152" s="307"/>
      <c r="R152" s="307"/>
      <c r="S152" s="307"/>
      <c r="T152" s="307"/>
      <c r="U152" s="307"/>
      <c r="V152" s="307"/>
      <c r="W152" s="307"/>
      <c r="X152" s="307"/>
      <c r="Y152" s="307"/>
      <c r="Z152" s="307"/>
      <c r="AA152" s="307"/>
      <c r="AB152" s="307"/>
      <c r="AC152" s="307"/>
      <c r="AD152" s="307"/>
      <c r="AE152" s="307"/>
      <c r="AF152" s="307"/>
      <c r="AG152" s="307"/>
      <c r="AH152" s="307"/>
      <c r="AI152" s="307"/>
      <c r="AJ152" s="307"/>
      <c r="AK152" s="307"/>
      <c r="AL152" s="307"/>
      <c r="AM152" s="307"/>
      <c r="AN152" s="307"/>
      <c r="AO152" s="307"/>
      <c r="AP152" s="307"/>
      <c r="AQ152" s="307"/>
    </row>
    <row r="153" spans="2:43" x14ac:dyDescent="0.2">
      <c r="B153" s="303" t="s">
        <v>416</v>
      </c>
      <c r="C153" s="205"/>
      <c r="D153" s="205"/>
      <c r="E153" s="205"/>
      <c r="F153" s="205"/>
      <c r="G153" s="205"/>
      <c r="H153" s="205"/>
      <c r="I153" s="205"/>
      <c r="J153" s="205"/>
      <c r="K153" s="205"/>
      <c r="L153" s="205"/>
      <c r="M153" s="205"/>
      <c r="N153" s="205"/>
      <c r="O153" s="205"/>
      <c r="P153" s="205"/>
      <c r="Q153" s="205"/>
      <c r="R153" s="205"/>
      <c r="S153" s="205"/>
      <c r="T153" s="205"/>
      <c r="U153" s="205"/>
      <c r="V153" s="205"/>
      <c r="W153" s="205"/>
      <c r="X153" s="205"/>
      <c r="Y153" s="205"/>
      <c r="Z153" s="205"/>
      <c r="AA153" s="205"/>
      <c r="AB153" s="205"/>
      <c r="AC153" s="205"/>
      <c r="AD153" s="205"/>
      <c r="AE153" s="205"/>
      <c r="AF153" s="205"/>
      <c r="AG153" s="205"/>
      <c r="AH153" s="205"/>
      <c r="AI153" s="205"/>
      <c r="AJ153" s="205"/>
      <c r="AK153" s="205"/>
      <c r="AL153" s="205"/>
      <c r="AM153" s="205"/>
      <c r="AN153" s="205"/>
      <c r="AO153" s="205"/>
      <c r="AP153" s="205"/>
      <c r="AQ153" s="205"/>
    </row>
    <row r="154" spans="2:43" x14ac:dyDescent="0.2">
      <c r="B154" s="303" t="s">
        <v>417</v>
      </c>
      <c r="C154" s="205"/>
      <c r="D154" s="205"/>
      <c r="E154" s="205"/>
      <c r="F154" s="205"/>
      <c r="G154" s="205"/>
      <c r="H154" s="205"/>
      <c r="I154" s="205"/>
      <c r="J154" s="205"/>
      <c r="K154" s="205"/>
      <c r="L154" s="205"/>
      <c r="M154" s="205"/>
      <c r="N154" s="205"/>
      <c r="O154" s="205"/>
      <c r="P154" s="205"/>
      <c r="Q154" s="205"/>
      <c r="R154" s="205"/>
      <c r="S154" s="205"/>
      <c r="T154" s="205"/>
      <c r="U154" s="205"/>
      <c r="V154" s="205"/>
      <c r="W154" s="205"/>
      <c r="X154" s="205"/>
      <c r="Y154" s="205"/>
      <c r="Z154" s="205"/>
      <c r="AA154" s="205"/>
      <c r="AB154" s="205"/>
      <c r="AC154" s="205"/>
      <c r="AD154" s="205"/>
      <c r="AE154" s="205"/>
      <c r="AF154" s="205"/>
      <c r="AG154" s="205"/>
      <c r="AH154" s="205"/>
      <c r="AI154" s="205"/>
      <c r="AJ154" s="205"/>
      <c r="AK154" s="205"/>
      <c r="AL154" s="205"/>
      <c r="AM154" s="205"/>
      <c r="AN154" s="205"/>
      <c r="AO154" s="205"/>
      <c r="AP154" s="205"/>
      <c r="AQ154" s="205"/>
    </row>
    <row r="155" spans="2:43" x14ac:dyDescent="0.2">
      <c r="B155" s="303" t="s">
        <v>418</v>
      </c>
      <c r="C155" s="205"/>
      <c r="D155" s="205"/>
      <c r="E155" s="205"/>
      <c r="F155" s="205"/>
      <c r="G155" s="205"/>
      <c r="H155" s="205"/>
      <c r="I155" s="205"/>
      <c r="J155" s="205"/>
      <c r="K155" s="205"/>
      <c r="L155" s="205"/>
      <c r="M155" s="205"/>
      <c r="N155" s="205"/>
      <c r="O155" s="205"/>
      <c r="P155" s="205"/>
      <c r="Q155" s="205"/>
      <c r="R155" s="205"/>
      <c r="S155" s="205"/>
      <c r="T155" s="205"/>
      <c r="U155" s="205"/>
      <c r="V155" s="205"/>
      <c r="W155" s="205"/>
      <c r="X155" s="205"/>
      <c r="Y155" s="205"/>
      <c r="Z155" s="205"/>
      <c r="AA155" s="205"/>
      <c r="AB155" s="205"/>
      <c r="AC155" s="205"/>
      <c r="AD155" s="205"/>
      <c r="AE155" s="205"/>
      <c r="AF155" s="205"/>
      <c r="AG155" s="205"/>
      <c r="AH155" s="205"/>
      <c r="AI155" s="205"/>
      <c r="AJ155" s="205"/>
      <c r="AK155" s="205"/>
      <c r="AL155" s="205"/>
      <c r="AM155" s="205"/>
      <c r="AN155" s="205"/>
      <c r="AO155" s="205"/>
      <c r="AP155" s="205"/>
      <c r="AQ155" s="205"/>
    </row>
    <row r="156" spans="2:43" x14ac:dyDescent="0.2">
      <c r="B156" s="303" t="s">
        <v>419</v>
      </c>
      <c r="C156" s="205"/>
      <c r="D156" s="205"/>
      <c r="E156" s="205"/>
      <c r="F156" s="205"/>
      <c r="G156" s="205"/>
      <c r="H156" s="205"/>
      <c r="I156" s="205"/>
      <c r="J156" s="205"/>
      <c r="K156" s="205"/>
      <c r="L156" s="205"/>
      <c r="M156" s="205"/>
      <c r="N156" s="205"/>
      <c r="O156" s="205"/>
      <c r="P156" s="205"/>
      <c r="Q156" s="205"/>
      <c r="R156" s="205"/>
      <c r="S156" s="205"/>
      <c r="T156" s="205"/>
      <c r="U156" s="205"/>
      <c r="V156" s="205"/>
      <c r="W156" s="205"/>
      <c r="X156" s="205"/>
      <c r="Y156" s="205"/>
      <c r="Z156" s="205"/>
      <c r="AA156" s="205"/>
      <c r="AB156" s="205"/>
      <c r="AC156" s="205"/>
      <c r="AD156" s="205"/>
      <c r="AE156" s="205"/>
      <c r="AF156" s="205"/>
      <c r="AG156" s="205"/>
      <c r="AH156" s="205"/>
      <c r="AI156" s="205"/>
      <c r="AJ156" s="205"/>
      <c r="AK156" s="205"/>
      <c r="AL156" s="205"/>
      <c r="AM156" s="205"/>
      <c r="AN156" s="205"/>
      <c r="AO156" s="205"/>
      <c r="AP156" s="205"/>
      <c r="AQ156" s="205"/>
    </row>
    <row r="157" spans="2:43" x14ac:dyDescent="0.2">
      <c r="B157" s="303" t="s">
        <v>420</v>
      </c>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c r="AA157" s="205"/>
      <c r="AB157" s="205"/>
      <c r="AC157" s="205"/>
      <c r="AD157" s="205"/>
      <c r="AE157" s="205"/>
      <c r="AF157" s="205"/>
      <c r="AG157" s="205"/>
      <c r="AH157" s="205"/>
      <c r="AI157" s="205"/>
      <c r="AJ157" s="205"/>
      <c r="AK157" s="205"/>
      <c r="AL157" s="205"/>
      <c r="AM157" s="205"/>
      <c r="AN157" s="205"/>
      <c r="AO157" s="205"/>
      <c r="AP157" s="205"/>
      <c r="AQ157" s="205"/>
    </row>
    <row r="158" spans="2:43" ht="13.5" customHeight="1" x14ac:dyDescent="0.2">
      <c r="B158" s="261" t="s">
        <v>263</v>
      </c>
      <c r="C158" s="264"/>
      <c r="D158" s="264"/>
      <c r="E158" s="264"/>
      <c r="F158" s="264"/>
      <c r="G158" s="264"/>
      <c r="H158" s="264"/>
      <c r="I158" s="264"/>
      <c r="J158" s="264"/>
      <c r="K158" s="264"/>
      <c r="L158" s="264"/>
      <c r="M158" s="264"/>
      <c r="N158" s="264"/>
      <c r="O158" s="264"/>
      <c r="P158" s="264"/>
      <c r="Q158" s="264"/>
      <c r="R158" s="264"/>
      <c r="S158" s="264"/>
      <c r="T158" s="264"/>
      <c r="U158" s="264"/>
      <c r="V158" s="264"/>
      <c r="W158" s="264"/>
      <c r="X158" s="264"/>
      <c r="Y158" s="264"/>
      <c r="Z158" s="264"/>
      <c r="AA158" s="264"/>
      <c r="AB158" s="264"/>
      <c r="AC158" s="264"/>
      <c r="AD158" s="264"/>
      <c r="AE158" s="264"/>
      <c r="AF158" s="264"/>
      <c r="AG158" s="264"/>
      <c r="AH158" s="264"/>
      <c r="AI158" s="264"/>
      <c r="AJ158" s="264"/>
      <c r="AK158" s="264"/>
      <c r="AL158" s="264"/>
      <c r="AM158" s="264"/>
      <c r="AN158" s="264"/>
      <c r="AO158" s="264"/>
      <c r="AP158" s="264"/>
      <c r="AQ158" s="265"/>
    </row>
    <row r="159" spans="2:43" ht="13.5" customHeight="1" x14ac:dyDescent="0.2">
      <c r="B159" s="49" t="s">
        <v>320</v>
      </c>
      <c r="C159" s="262"/>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c r="AI159" s="263"/>
      <c r="AJ159" s="263"/>
      <c r="AK159" s="263"/>
      <c r="AL159" s="263"/>
      <c r="AM159" s="263"/>
      <c r="AN159" s="263"/>
      <c r="AO159" s="263"/>
      <c r="AP159" s="263"/>
      <c r="AQ159" s="263"/>
    </row>
    <row r="160" spans="2:43" x14ac:dyDescent="0.2">
      <c r="B160" s="37" t="s">
        <v>321</v>
      </c>
      <c r="C160" s="259"/>
      <c r="D160" s="260"/>
      <c r="E160" s="260"/>
      <c r="F160" s="260"/>
      <c r="G160" s="260"/>
      <c r="H160" s="260"/>
      <c r="I160" s="260"/>
      <c r="J160" s="260"/>
      <c r="K160" s="260"/>
      <c r="L160" s="260"/>
      <c r="M160" s="260"/>
      <c r="N160" s="260"/>
      <c r="O160" s="260"/>
      <c r="P160" s="260"/>
      <c r="Q160" s="260"/>
      <c r="R160" s="260"/>
      <c r="S160" s="260"/>
      <c r="T160" s="260"/>
      <c r="U160" s="260"/>
      <c r="V160" s="260"/>
      <c r="W160" s="260"/>
      <c r="X160" s="260"/>
      <c r="Y160" s="260"/>
      <c r="Z160" s="260"/>
      <c r="AA160" s="260"/>
      <c r="AB160" s="260"/>
      <c r="AC160" s="260"/>
      <c r="AD160" s="260"/>
      <c r="AE160" s="260"/>
      <c r="AF160" s="260"/>
      <c r="AG160" s="260"/>
      <c r="AH160" s="260"/>
      <c r="AI160" s="260"/>
      <c r="AJ160" s="260"/>
      <c r="AK160" s="260"/>
      <c r="AL160" s="260"/>
      <c r="AM160" s="260"/>
      <c r="AN160" s="260"/>
      <c r="AO160" s="260"/>
      <c r="AP160" s="260"/>
      <c r="AQ160" s="260"/>
    </row>
    <row r="161" spans="2:43" ht="12" customHeight="1" x14ac:dyDescent="0.2">
      <c r="B161" s="60" t="s">
        <v>318</v>
      </c>
      <c r="C161" s="266"/>
      <c r="D161" s="267"/>
      <c r="E161" s="267"/>
      <c r="F161" s="267"/>
      <c r="G161" s="267"/>
      <c r="H161" s="267"/>
      <c r="I161" s="267"/>
      <c r="J161" s="267"/>
      <c r="K161" s="267"/>
      <c r="L161" s="267"/>
      <c r="M161" s="267"/>
      <c r="N161" s="267"/>
      <c r="O161" s="267"/>
      <c r="P161" s="267"/>
      <c r="Q161" s="267"/>
      <c r="R161" s="267"/>
      <c r="S161" s="267"/>
      <c r="T161" s="267"/>
      <c r="U161" s="267"/>
      <c r="V161" s="267"/>
      <c r="W161" s="267"/>
      <c r="X161" s="267"/>
      <c r="Y161" s="267"/>
      <c r="Z161" s="267"/>
      <c r="AA161" s="267"/>
      <c r="AB161" s="267"/>
      <c r="AC161" s="267"/>
      <c r="AD161" s="267"/>
      <c r="AE161" s="267"/>
      <c r="AF161" s="267"/>
      <c r="AG161" s="267"/>
      <c r="AH161" s="267"/>
      <c r="AI161" s="267"/>
      <c r="AJ161" s="267"/>
      <c r="AK161" s="267"/>
      <c r="AL161" s="267"/>
      <c r="AM161" s="267"/>
      <c r="AN161" s="267"/>
      <c r="AO161" s="267"/>
      <c r="AP161" s="267"/>
      <c r="AQ161" s="267"/>
    </row>
    <row r="162" spans="2:43" ht="12" customHeight="1" x14ac:dyDescent="0.2">
      <c r="B162" s="311" t="s">
        <v>427</v>
      </c>
      <c r="C162" s="264"/>
      <c r="D162" s="264"/>
      <c r="E162" s="264"/>
      <c r="F162" s="264"/>
      <c r="G162" s="264"/>
      <c r="H162" s="264"/>
      <c r="I162" s="264"/>
      <c r="J162" s="264"/>
      <c r="K162" s="264"/>
      <c r="L162" s="264"/>
      <c r="M162" s="264"/>
      <c r="N162" s="264"/>
      <c r="O162" s="264"/>
      <c r="P162" s="264"/>
      <c r="Q162" s="264"/>
      <c r="R162" s="264"/>
      <c r="S162" s="264"/>
      <c r="T162" s="264"/>
      <c r="U162" s="264"/>
      <c r="V162" s="264"/>
      <c r="W162" s="264"/>
      <c r="X162" s="264"/>
      <c r="Y162" s="264"/>
      <c r="Z162" s="264"/>
      <c r="AA162" s="264"/>
      <c r="AB162" s="264"/>
      <c r="AC162" s="264"/>
      <c r="AD162" s="264"/>
      <c r="AE162" s="264"/>
      <c r="AF162" s="264"/>
      <c r="AG162" s="264"/>
      <c r="AH162" s="264"/>
      <c r="AI162" s="264"/>
      <c r="AJ162" s="264"/>
      <c r="AK162" s="264"/>
      <c r="AL162" s="264"/>
      <c r="AM162" s="264"/>
      <c r="AN162" s="264"/>
      <c r="AO162" s="264"/>
      <c r="AP162" s="264"/>
      <c r="AQ162" s="265"/>
    </row>
    <row r="163" spans="2:43" ht="12" customHeight="1" x14ac:dyDescent="0.2">
      <c r="B163" s="312" t="s">
        <v>324</v>
      </c>
      <c r="C163" s="206"/>
      <c r="D163" s="307"/>
      <c r="E163" s="307"/>
      <c r="F163" s="307"/>
      <c r="G163" s="307"/>
      <c r="H163" s="307"/>
      <c r="I163" s="307"/>
      <c r="J163" s="307"/>
      <c r="K163" s="307"/>
      <c r="L163" s="307"/>
      <c r="M163" s="307"/>
      <c r="N163" s="307"/>
      <c r="O163" s="307"/>
      <c r="P163" s="307"/>
      <c r="Q163" s="307"/>
      <c r="R163" s="307"/>
      <c r="S163" s="307"/>
      <c r="T163" s="307"/>
      <c r="U163" s="307"/>
      <c r="V163" s="307"/>
      <c r="W163" s="307"/>
      <c r="X163" s="307"/>
      <c r="Y163" s="307"/>
      <c r="Z163" s="307"/>
      <c r="AA163" s="307"/>
      <c r="AB163" s="307"/>
      <c r="AC163" s="307"/>
      <c r="AD163" s="307"/>
      <c r="AE163" s="307"/>
      <c r="AF163" s="307"/>
      <c r="AG163" s="307"/>
      <c r="AH163" s="307"/>
      <c r="AI163" s="307"/>
      <c r="AJ163" s="307"/>
      <c r="AK163" s="307"/>
      <c r="AL163" s="307"/>
      <c r="AM163" s="307"/>
      <c r="AN163" s="307"/>
      <c r="AO163" s="307"/>
      <c r="AP163" s="307"/>
      <c r="AQ163" s="307"/>
    </row>
    <row r="164" spans="2:43" ht="12" customHeight="1" x14ac:dyDescent="0.2">
      <c r="B164" s="277" t="s">
        <v>325</v>
      </c>
      <c r="C164" s="206"/>
      <c r="D164" s="307"/>
      <c r="E164" s="307"/>
      <c r="F164" s="307"/>
      <c r="G164" s="307"/>
      <c r="H164" s="307"/>
      <c r="I164" s="307"/>
      <c r="J164" s="307"/>
      <c r="K164" s="307"/>
      <c r="L164" s="307"/>
      <c r="M164" s="307"/>
      <c r="N164" s="307"/>
      <c r="O164" s="307"/>
      <c r="P164" s="307"/>
      <c r="Q164" s="307"/>
      <c r="R164" s="307"/>
      <c r="S164" s="307"/>
      <c r="T164" s="307"/>
      <c r="U164" s="307"/>
      <c r="V164" s="307"/>
      <c r="W164" s="307"/>
      <c r="X164" s="307"/>
      <c r="Y164" s="307"/>
      <c r="Z164" s="307"/>
      <c r="AA164" s="307"/>
      <c r="AB164" s="307"/>
      <c r="AC164" s="307"/>
      <c r="AD164" s="307"/>
      <c r="AE164" s="307"/>
      <c r="AF164" s="307"/>
      <c r="AG164" s="307"/>
      <c r="AH164" s="307"/>
      <c r="AI164" s="307"/>
      <c r="AJ164" s="307"/>
      <c r="AK164" s="307"/>
      <c r="AL164" s="307"/>
      <c r="AM164" s="307"/>
      <c r="AN164" s="307"/>
      <c r="AO164" s="307"/>
      <c r="AP164" s="307"/>
      <c r="AQ164" s="307"/>
    </row>
    <row r="165" spans="2:43" ht="12" customHeight="1" x14ac:dyDescent="0.2">
      <c r="B165" s="277" t="s">
        <v>428</v>
      </c>
      <c r="C165" s="307"/>
      <c r="D165" s="307"/>
      <c r="E165" s="307"/>
      <c r="F165" s="307"/>
      <c r="G165" s="307"/>
      <c r="H165" s="307"/>
      <c r="I165" s="307"/>
      <c r="J165" s="307"/>
      <c r="K165" s="307"/>
      <c r="L165" s="307"/>
      <c r="M165" s="307"/>
      <c r="N165" s="307"/>
      <c r="O165" s="307"/>
      <c r="P165" s="307"/>
      <c r="Q165" s="307"/>
      <c r="R165" s="307"/>
      <c r="S165" s="307"/>
      <c r="T165" s="307"/>
      <c r="U165" s="307"/>
      <c r="V165" s="307"/>
      <c r="W165" s="307"/>
      <c r="X165" s="307"/>
      <c r="Y165" s="307"/>
      <c r="Z165" s="307"/>
      <c r="AA165" s="307"/>
      <c r="AB165" s="307"/>
      <c r="AC165" s="307"/>
      <c r="AD165" s="307"/>
      <c r="AE165" s="307"/>
      <c r="AF165" s="307"/>
      <c r="AG165" s="307"/>
      <c r="AH165" s="307"/>
      <c r="AI165" s="307"/>
      <c r="AJ165" s="307"/>
      <c r="AK165" s="307"/>
      <c r="AL165" s="307"/>
      <c r="AM165" s="307"/>
      <c r="AN165" s="307"/>
      <c r="AO165" s="307"/>
      <c r="AP165" s="307"/>
      <c r="AQ165" s="307"/>
    </row>
    <row r="166" spans="2:43" ht="12" customHeight="1" x14ac:dyDescent="0.2">
      <c r="B166" s="313" t="s">
        <v>300</v>
      </c>
      <c r="C166" s="206"/>
      <c r="D166" s="314"/>
      <c r="E166" s="314"/>
      <c r="F166" s="314"/>
      <c r="G166" s="314"/>
      <c r="H166" s="314"/>
      <c r="I166" s="314"/>
      <c r="J166" s="314"/>
      <c r="K166" s="314"/>
      <c r="L166" s="314"/>
      <c r="M166" s="314"/>
      <c r="N166" s="314"/>
      <c r="O166" s="314"/>
      <c r="P166" s="314"/>
      <c r="Q166" s="314"/>
      <c r="R166" s="314"/>
      <c r="S166" s="314"/>
      <c r="T166" s="314"/>
      <c r="U166" s="314"/>
      <c r="V166" s="314"/>
      <c r="W166" s="314"/>
      <c r="X166" s="314"/>
      <c r="Y166" s="314"/>
      <c r="Z166" s="314"/>
      <c r="AA166" s="314"/>
      <c r="AB166" s="314"/>
      <c r="AC166" s="314"/>
      <c r="AD166" s="314"/>
      <c r="AE166" s="314"/>
      <c r="AF166" s="314"/>
      <c r="AG166" s="314"/>
      <c r="AH166" s="314"/>
      <c r="AI166" s="314"/>
      <c r="AJ166" s="314"/>
      <c r="AK166" s="314"/>
      <c r="AL166" s="314"/>
      <c r="AM166" s="314"/>
      <c r="AN166" s="314"/>
      <c r="AO166" s="314"/>
      <c r="AP166" s="314"/>
      <c r="AQ166" s="314"/>
    </row>
    <row r="167" spans="2:43" ht="12" customHeight="1" x14ac:dyDescent="0.2">
      <c r="B167" s="311" t="s">
        <v>328</v>
      </c>
      <c r="C167" s="264"/>
      <c r="D167" s="264"/>
      <c r="E167" s="264"/>
      <c r="F167" s="264"/>
      <c r="G167" s="264"/>
      <c r="H167" s="264"/>
      <c r="I167" s="264"/>
      <c r="J167" s="264"/>
      <c r="K167" s="264"/>
      <c r="L167" s="264"/>
      <c r="M167" s="264"/>
      <c r="N167" s="264"/>
      <c r="O167" s="264"/>
      <c r="P167" s="264"/>
      <c r="Q167" s="264"/>
      <c r="R167" s="264"/>
      <c r="S167" s="264"/>
      <c r="T167" s="264"/>
      <c r="U167" s="264"/>
      <c r="V167" s="264"/>
      <c r="W167" s="264"/>
      <c r="X167" s="264"/>
      <c r="Y167" s="264"/>
      <c r="Z167" s="264"/>
      <c r="AA167" s="264"/>
      <c r="AB167" s="264"/>
      <c r="AC167" s="264"/>
      <c r="AD167" s="264"/>
      <c r="AE167" s="264"/>
      <c r="AF167" s="264"/>
      <c r="AG167" s="264"/>
      <c r="AH167" s="264"/>
      <c r="AI167" s="264"/>
      <c r="AJ167" s="264"/>
      <c r="AK167" s="264"/>
      <c r="AL167" s="264"/>
      <c r="AM167" s="264"/>
      <c r="AN167" s="264"/>
      <c r="AO167" s="264"/>
      <c r="AP167" s="264"/>
      <c r="AQ167" s="265"/>
    </row>
    <row r="168" spans="2:43" ht="12" customHeight="1" x14ac:dyDescent="0.2">
      <c r="B168" s="312" t="s">
        <v>322</v>
      </c>
      <c r="C168" s="206"/>
      <c r="D168" s="307"/>
      <c r="E168" s="307"/>
      <c r="F168" s="307"/>
      <c r="G168" s="307"/>
      <c r="H168" s="307"/>
      <c r="I168" s="307"/>
      <c r="J168" s="307"/>
      <c r="K168" s="307"/>
      <c r="L168" s="307"/>
      <c r="M168" s="307"/>
      <c r="N168" s="307"/>
      <c r="O168" s="307"/>
      <c r="P168" s="307"/>
      <c r="Q168" s="307"/>
      <c r="R168" s="307"/>
      <c r="S168" s="307"/>
      <c r="T168" s="307"/>
      <c r="U168" s="307"/>
      <c r="V168" s="307"/>
      <c r="W168" s="307"/>
      <c r="X168" s="307"/>
      <c r="Y168" s="307"/>
      <c r="Z168" s="307"/>
      <c r="AA168" s="307"/>
      <c r="AB168" s="307"/>
      <c r="AC168" s="307"/>
      <c r="AD168" s="307"/>
      <c r="AE168" s="307"/>
      <c r="AF168" s="307"/>
      <c r="AG168" s="307"/>
      <c r="AH168" s="307"/>
      <c r="AI168" s="307"/>
      <c r="AJ168" s="307"/>
      <c r="AK168" s="307"/>
      <c r="AL168" s="307"/>
      <c r="AM168" s="307"/>
      <c r="AN168" s="307"/>
      <c r="AO168" s="307"/>
      <c r="AP168" s="307"/>
      <c r="AQ168" s="307"/>
    </row>
    <row r="169" spans="2:43" ht="12" customHeight="1" x14ac:dyDescent="0.2">
      <c r="B169" s="277" t="s">
        <v>323</v>
      </c>
      <c r="C169" s="206"/>
      <c r="D169" s="307"/>
      <c r="E169" s="307"/>
      <c r="F169" s="307"/>
      <c r="G169" s="307"/>
      <c r="H169" s="307"/>
      <c r="I169" s="307"/>
      <c r="J169" s="307"/>
      <c r="K169" s="307"/>
      <c r="L169" s="307"/>
      <c r="M169" s="307"/>
      <c r="N169" s="307"/>
      <c r="O169" s="307"/>
      <c r="P169" s="307"/>
      <c r="Q169" s="307"/>
      <c r="R169" s="307"/>
      <c r="S169" s="307"/>
      <c r="T169" s="307"/>
      <c r="U169" s="307"/>
      <c r="V169" s="307"/>
      <c r="W169" s="307"/>
      <c r="X169" s="307"/>
      <c r="Y169" s="307"/>
      <c r="Z169" s="307"/>
      <c r="AA169" s="307"/>
      <c r="AB169" s="307"/>
      <c r="AC169" s="307"/>
      <c r="AD169" s="307"/>
      <c r="AE169" s="307"/>
      <c r="AF169" s="307"/>
      <c r="AG169" s="307"/>
      <c r="AH169" s="307"/>
      <c r="AI169" s="307"/>
      <c r="AJ169" s="307"/>
      <c r="AK169" s="307"/>
      <c r="AL169" s="307"/>
      <c r="AM169" s="307"/>
      <c r="AN169" s="307"/>
      <c r="AO169" s="307"/>
      <c r="AP169" s="307"/>
      <c r="AQ169" s="307"/>
    </row>
    <row r="170" spans="2:43" ht="12" customHeight="1" x14ac:dyDescent="0.2">
      <c r="B170" s="277" t="s">
        <v>429</v>
      </c>
      <c r="C170" s="206"/>
      <c r="D170" s="307"/>
      <c r="E170" s="307"/>
      <c r="F170" s="307"/>
      <c r="G170" s="307"/>
      <c r="H170" s="307"/>
      <c r="I170" s="307"/>
      <c r="J170" s="307"/>
      <c r="K170" s="307"/>
      <c r="L170" s="307"/>
      <c r="M170" s="307"/>
      <c r="N170" s="307"/>
      <c r="O170" s="307"/>
      <c r="P170" s="307"/>
      <c r="Q170" s="307"/>
      <c r="R170" s="307"/>
      <c r="S170" s="307"/>
      <c r="T170" s="307"/>
      <c r="U170" s="307"/>
      <c r="V170" s="307"/>
      <c r="W170" s="307"/>
      <c r="X170" s="307"/>
      <c r="Y170" s="307"/>
      <c r="Z170" s="307"/>
      <c r="AA170" s="307"/>
      <c r="AB170" s="307"/>
      <c r="AC170" s="307"/>
      <c r="AD170" s="307"/>
      <c r="AE170" s="307"/>
      <c r="AF170" s="307"/>
      <c r="AG170" s="307"/>
      <c r="AH170" s="307"/>
      <c r="AI170" s="307"/>
      <c r="AJ170" s="307"/>
      <c r="AK170" s="307"/>
      <c r="AL170" s="307"/>
      <c r="AM170" s="307"/>
      <c r="AN170" s="307"/>
      <c r="AO170" s="307"/>
      <c r="AP170" s="307"/>
      <c r="AQ170" s="307"/>
    </row>
    <row r="171" spans="2:43" ht="12" customHeight="1" x14ac:dyDescent="0.2">
      <c r="B171" s="277" t="s">
        <v>326</v>
      </c>
      <c r="C171" s="206"/>
      <c r="D171" s="307"/>
      <c r="E171" s="307"/>
      <c r="F171" s="307"/>
      <c r="G171" s="307"/>
      <c r="H171" s="307"/>
      <c r="I171" s="307"/>
      <c r="J171" s="307"/>
      <c r="K171" s="307"/>
      <c r="L171" s="307"/>
      <c r="M171" s="307"/>
      <c r="N171" s="307"/>
      <c r="O171" s="307"/>
      <c r="P171" s="307"/>
      <c r="Q171" s="307"/>
      <c r="R171" s="307"/>
      <c r="S171" s="307"/>
      <c r="T171" s="307"/>
      <c r="U171" s="307"/>
      <c r="V171" s="307"/>
      <c r="W171" s="307"/>
      <c r="X171" s="307"/>
      <c r="Y171" s="307"/>
      <c r="Z171" s="307"/>
      <c r="AA171" s="307"/>
      <c r="AB171" s="307"/>
      <c r="AC171" s="307"/>
      <c r="AD171" s="307"/>
      <c r="AE171" s="307"/>
      <c r="AF171" s="307"/>
      <c r="AG171" s="307"/>
      <c r="AH171" s="307"/>
      <c r="AI171" s="307"/>
      <c r="AJ171" s="307"/>
      <c r="AK171" s="307"/>
      <c r="AL171" s="307"/>
      <c r="AM171" s="307"/>
      <c r="AN171" s="307"/>
      <c r="AO171" s="307"/>
      <c r="AP171" s="307"/>
      <c r="AQ171" s="307"/>
    </row>
    <row r="172" spans="2:43" ht="12" customHeight="1" x14ac:dyDescent="0.2">
      <c r="B172" s="313" t="s">
        <v>330</v>
      </c>
      <c r="C172" s="31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c r="AF172" s="314"/>
      <c r="AG172" s="314"/>
      <c r="AH172" s="314"/>
      <c r="AI172" s="314"/>
      <c r="AJ172" s="314"/>
      <c r="AK172" s="314"/>
      <c r="AL172" s="314"/>
      <c r="AM172" s="314"/>
      <c r="AN172" s="314"/>
      <c r="AO172" s="314"/>
      <c r="AP172" s="314"/>
      <c r="AQ172" s="314"/>
    </row>
    <row r="173" spans="2:43" ht="12" customHeight="1" x14ac:dyDescent="0.2">
      <c r="B173" s="311" t="s">
        <v>430</v>
      </c>
      <c r="C173" s="264"/>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c r="AA173" s="264"/>
      <c r="AB173" s="264"/>
      <c r="AC173" s="264"/>
      <c r="AD173" s="264"/>
      <c r="AE173" s="264"/>
      <c r="AF173" s="264"/>
      <c r="AG173" s="264"/>
      <c r="AH173" s="264"/>
      <c r="AI173" s="264"/>
      <c r="AJ173" s="264"/>
      <c r="AK173" s="264"/>
      <c r="AL173" s="264"/>
      <c r="AM173" s="264"/>
      <c r="AN173" s="264"/>
      <c r="AO173" s="264"/>
      <c r="AP173" s="264"/>
      <c r="AQ173" s="265"/>
    </row>
    <row r="174" spans="2:43" ht="12" customHeight="1" x14ac:dyDescent="0.2">
      <c r="B174" s="49" t="s">
        <v>331</v>
      </c>
      <c r="C174" s="206"/>
      <c r="D174" s="307"/>
      <c r="E174" s="307"/>
      <c r="F174" s="307"/>
      <c r="G174" s="307"/>
      <c r="H174" s="307"/>
      <c r="I174" s="307"/>
      <c r="J174" s="307"/>
      <c r="K174" s="307"/>
      <c r="L174" s="307"/>
      <c r="M174" s="307"/>
      <c r="N174" s="307"/>
      <c r="O174" s="307"/>
      <c r="P174" s="307"/>
      <c r="Q174" s="307"/>
      <c r="R174" s="307"/>
      <c r="S174" s="307"/>
      <c r="T174" s="307"/>
      <c r="U174" s="307"/>
      <c r="V174" s="307"/>
      <c r="W174" s="307"/>
      <c r="X174" s="307"/>
      <c r="Y174" s="307"/>
      <c r="Z174" s="307"/>
      <c r="AA174" s="307"/>
      <c r="AB174" s="307"/>
      <c r="AC174" s="307"/>
      <c r="AD174" s="307"/>
      <c r="AE174" s="307"/>
      <c r="AF174" s="307"/>
      <c r="AG174" s="307"/>
      <c r="AH174" s="307"/>
      <c r="AI174" s="307"/>
      <c r="AJ174" s="307"/>
      <c r="AK174" s="307"/>
      <c r="AL174" s="307"/>
      <c r="AM174" s="307"/>
      <c r="AN174" s="307"/>
      <c r="AO174" s="307"/>
      <c r="AP174" s="307"/>
      <c r="AQ174" s="307"/>
    </row>
    <row r="175" spans="2:43" ht="12" customHeight="1" x14ac:dyDescent="0.2">
      <c r="B175" s="39" t="s">
        <v>431</v>
      </c>
      <c r="C175" s="307"/>
      <c r="D175" s="307"/>
      <c r="E175" s="307"/>
      <c r="F175" s="307"/>
      <c r="G175" s="307"/>
      <c r="H175" s="307"/>
      <c r="I175" s="307"/>
      <c r="J175" s="307"/>
      <c r="K175" s="307"/>
      <c r="L175" s="307"/>
      <c r="M175" s="307"/>
      <c r="N175" s="307"/>
      <c r="O175" s="307"/>
      <c r="P175" s="307"/>
      <c r="Q175" s="307"/>
      <c r="R175" s="307"/>
      <c r="S175" s="307"/>
      <c r="T175" s="307"/>
      <c r="U175" s="307"/>
      <c r="V175" s="307"/>
      <c r="W175" s="307"/>
      <c r="X175" s="307"/>
      <c r="Y175" s="307"/>
      <c r="Z175" s="307"/>
      <c r="AA175" s="307"/>
      <c r="AB175" s="307"/>
      <c r="AC175" s="307"/>
      <c r="AD175" s="307"/>
      <c r="AE175" s="307"/>
      <c r="AF175" s="307"/>
      <c r="AG175" s="307"/>
      <c r="AH175" s="307"/>
      <c r="AI175" s="307"/>
      <c r="AJ175" s="307"/>
      <c r="AK175" s="307"/>
      <c r="AL175" s="307"/>
      <c r="AM175" s="307"/>
      <c r="AN175" s="307"/>
      <c r="AO175" s="307"/>
      <c r="AP175" s="307"/>
      <c r="AQ175" s="307"/>
    </row>
    <row r="176" spans="2:43" ht="12" customHeight="1" x14ac:dyDescent="0.2">
      <c r="B176" s="315" t="s">
        <v>432</v>
      </c>
      <c r="C176" s="307"/>
      <c r="D176" s="307"/>
      <c r="E176" s="307"/>
      <c r="F176" s="307"/>
      <c r="G176" s="307"/>
      <c r="H176" s="307"/>
      <c r="I176" s="307"/>
      <c r="J176" s="307"/>
      <c r="K176" s="307"/>
      <c r="L176" s="307"/>
      <c r="M176" s="307"/>
      <c r="N176" s="307"/>
      <c r="O176" s="307"/>
      <c r="P176" s="307"/>
      <c r="Q176" s="307"/>
      <c r="R176" s="307"/>
      <c r="S176" s="307"/>
      <c r="T176" s="307"/>
      <c r="U176" s="307"/>
      <c r="V176" s="307"/>
      <c r="W176" s="307"/>
      <c r="X176" s="307"/>
      <c r="Y176" s="307"/>
      <c r="Z176" s="307"/>
      <c r="AA176" s="307"/>
      <c r="AB176" s="307"/>
      <c r="AC176" s="307"/>
      <c r="AD176" s="307"/>
      <c r="AE176" s="307"/>
      <c r="AF176" s="307"/>
      <c r="AG176" s="307"/>
      <c r="AH176" s="307"/>
      <c r="AI176" s="307"/>
      <c r="AJ176" s="307"/>
      <c r="AK176" s="307"/>
      <c r="AL176" s="307"/>
      <c r="AM176" s="307"/>
      <c r="AN176" s="307"/>
      <c r="AO176" s="307"/>
      <c r="AP176" s="307"/>
      <c r="AQ176" s="307"/>
    </row>
    <row r="177" spans="2:43" ht="12" customHeight="1" x14ac:dyDescent="0.2">
      <c r="B177" s="311" t="s">
        <v>433</v>
      </c>
      <c r="C177" s="264"/>
      <c r="D177" s="264"/>
      <c r="E177" s="264"/>
      <c r="F177" s="264"/>
      <c r="G177" s="264"/>
      <c r="H177" s="264"/>
      <c r="I177" s="264"/>
      <c r="J177" s="264"/>
      <c r="K177" s="264"/>
      <c r="L177" s="264"/>
      <c r="M177" s="264"/>
      <c r="N177" s="264"/>
      <c r="O177" s="264"/>
      <c r="P177" s="264"/>
      <c r="Q177" s="264"/>
      <c r="R177" s="264"/>
      <c r="S177" s="264"/>
      <c r="T177" s="264"/>
      <c r="U177" s="264"/>
      <c r="V177" s="264"/>
      <c r="W177" s="264"/>
      <c r="X177" s="264"/>
      <c r="Y177" s="264"/>
      <c r="Z177" s="264"/>
      <c r="AA177" s="264"/>
      <c r="AB177" s="264"/>
      <c r="AC177" s="264"/>
      <c r="AD177" s="264"/>
      <c r="AE177" s="264"/>
      <c r="AF177" s="264"/>
      <c r="AG177" s="264"/>
      <c r="AH177" s="264"/>
      <c r="AI177" s="264"/>
      <c r="AJ177" s="264"/>
      <c r="AK177" s="264"/>
      <c r="AL177" s="264"/>
      <c r="AM177" s="264"/>
      <c r="AN177" s="264"/>
      <c r="AO177" s="264"/>
      <c r="AP177" s="264"/>
      <c r="AQ177" s="265"/>
    </row>
    <row r="178" spans="2:43" ht="12" customHeight="1" x14ac:dyDescent="0.2">
      <c r="B178" s="316" t="s">
        <v>434</v>
      </c>
      <c r="C178" s="307"/>
      <c r="D178" s="307"/>
      <c r="E178" s="307"/>
      <c r="F178" s="307"/>
      <c r="G178" s="307"/>
      <c r="H178" s="307"/>
      <c r="I178" s="307"/>
      <c r="J178" s="307"/>
      <c r="K178" s="307"/>
      <c r="L178" s="307"/>
      <c r="M178" s="307"/>
      <c r="N178" s="307"/>
      <c r="O178" s="307"/>
      <c r="P178" s="307"/>
      <c r="Q178" s="307"/>
      <c r="R178" s="307"/>
      <c r="S178" s="307"/>
      <c r="T178" s="307"/>
      <c r="U178" s="307"/>
      <c r="V178" s="307"/>
      <c r="W178" s="307"/>
      <c r="X178" s="307"/>
      <c r="Y178" s="307"/>
      <c r="Z178" s="307"/>
      <c r="AA178" s="307"/>
      <c r="AB178" s="307"/>
      <c r="AC178" s="307"/>
      <c r="AD178" s="307"/>
      <c r="AE178" s="307"/>
      <c r="AF178" s="307"/>
      <c r="AG178" s="307"/>
      <c r="AH178" s="307"/>
      <c r="AI178" s="307"/>
      <c r="AJ178" s="307"/>
      <c r="AK178" s="307"/>
      <c r="AL178" s="307"/>
      <c r="AM178" s="307"/>
      <c r="AN178" s="307"/>
      <c r="AO178" s="307"/>
      <c r="AP178" s="307"/>
      <c r="AQ178" s="307"/>
    </row>
    <row r="179" spans="2:43" ht="12" customHeight="1" x14ac:dyDescent="0.2">
      <c r="B179" s="261" t="s">
        <v>352</v>
      </c>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30"/>
    </row>
    <row r="180" spans="2:43" ht="12" customHeight="1" x14ac:dyDescent="0.2">
      <c r="B180" s="39" t="s">
        <v>353</v>
      </c>
      <c r="C180" s="259"/>
      <c r="D180" s="260"/>
      <c r="E180" s="260"/>
      <c r="F180" s="260"/>
      <c r="G180" s="260"/>
      <c r="H180" s="260"/>
      <c r="I180" s="260"/>
      <c r="J180" s="260"/>
      <c r="K180" s="260"/>
      <c r="L180" s="260"/>
      <c r="M180" s="260"/>
      <c r="N180" s="260"/>
      <c r="O180" s="260"/>
      <c r="P180" s="260"/>
      <c r="Q180" s="260"/>
      <c r="R180" s="260"/>
      <c r="S180" s="260"/>
      <c r="T180" s="260"/>
      <c r="U180" s="260"/>
      <c r="V180" s="260"/>
      <c r="W180" s="260"/>
      <c r="X180" s="260"/>
      <c r="Y180" s="260"/>
      <c r="Z180" s="260"/>
      <c r="AA180" s="260"/>
      <c r="AB180" s="260"/>
      <c r="AC180" s="260"/>
      <c r="AD180" s="260"/>
      <c r="AE180" s="260"/>
      <c r="AF180" s="260"/>
      <c r="AG180" s="260"/>
      <c r="AH180" s="260"/>
      <c r="AI180" s="260"/>
      <c r="AJ180" s="260"/>
      <c r="AK180" s="260"/>
      <c r="AL180" s="260"/>
      <c r="AM180" s="260"/>
      <c r="AN180" s="260"/>
      <c r="AO180" s="260"/>
      <c r="AP180" s="260"/>
      <c r="AQ180" s="260"/>
    </row>
    <row r="181" spans="2:43" ht="12" customHeight="1" x14ac:dyDescent="0.2">
      <c r="B181" s="261" t="s">
        <v>363</v>
      </c>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30"/>
    </row>
    <row r="182" spans="2:43" ht="12" customHeight="1" x14ac:dyDescent="0.2">
      <c r="B182" s="37" t="s">
        <v>364</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43" ht="12" customHeight="1" x14ac:dyDescent="0.2">
      <c r="B183" s="37" t="s">
        <v>365</v>
      </c>
      <c r="C183" s="259"/>
      <c r="D183" s="260"/>
      <c r="E183" s="260"/>
      <c r="F183" s="260"/>
      <c r="G183" s="260"/>
      <c r="H183" s="260"/>
      <c r="I183" s="260"/>
      <c r="J183" s="260"/>
      <c r="K183" s="260"/>
      <c r="L183" s="260"/>
      <c r="M183" s="260"/>
      <c r="N183" s="260"/>
      <c r="O183" s="260"/>
      <c r="P183" s="260"/>
      <c r="Q183" s="260"/>
      <c r="R183" s="260"/>
      <c r="S183" s="260"/>
      <c r="T183" s="260"/>
      <c r="U183" s="260"/>
      <c r="V183" s="260"/>
      <c r="W183" s="260"/>
      <c r="X183" s="260"/>
      <c r="Y183" s="260"/>
      <c r="Z183" s="260"/>
      <c r="AA183" s="260"/>
      <c r="AB183" s="260"/>
      <c r="AC183" s="260"/>
      <c r="AD183" s="260"/>
      <c r="AE183" s="260"/>
      <c r="AF183" s="260"/>
      <c r="AG183" s="260"/>
      <c r="AH183" s="260"/>
      <c r="AI183" s="260"/>
      <c r="AJ183" s="260"/>
      <c r="AK183" s="260"/>
      <c r="AL183" s="260"/>
      <c r="AM183" s="260"/>
      <c r="AN183" s="260"/>
      <c r="AO183" s="260"/>
      <c r="AP183" s="260"/>
      <c r="AQ183" s="260"/>
    </row>
    <row r="184" spans="2:43" ht="12" customHeight="1" x14ac:dyDescent="0.2">
      <c r="B184" s="37" t="s">
        <v>366</v>
      </c>
      <c r="C184" s="259"/>
      <c r="D184" s="260"/>
      <c r="E184" s="260"/>
      <c r="F184" s="260"/>
      <c r="G184" s="260"/>
      <c r="H184" s="260"/>
      <c r="I184" s="260"/>
      <c r="J184" s="260"/>
      <c r="K184" s="260"/>
      <c r="L184" s="260"/>
      <c r="M184" s="260"/>
      <c r="N184" s="260"/>
      <c r="O184" s="260"/>
      <c r="P184" s="260"/>
      <c r="Q184" s="260"/>
      <c r="R184" s="260"/>
      <c r="S184" s="260"/>
      <c r="T184" s="260"/>
      <c r="U184" s="260"/>
      <c r="V184" s="260"/>
      <c r="W184" s="260"/>
      <c r="X184" s="260"/>
      <c r="Y184" s="260"/>
      <c r="Z184" s="260"/>
      <c r="AA184" s="260"/>
      <c r="AB184" s="260"/>
      <c r="AC184" s="260"/>
      <c r="AD184" s="260"/>
      <c r="AE184" s="260"/>
      <c r="AF184" s="260"/>
      <c r="AG184" s="260"/>
      <c r="AH184" s="260"/>
      <c r="AI184" s="260"/>
      <c r="AJ184" s="260"/>
      <c r="AK184" s="260"/>
      <c r="AL184" s="260"/>
      <c r="AM184" s="260"/>
      <c r="AN184" s="260"/>
      <c r="AO184" s="260"/>
      <c r="AP184" s="260"/>
      <c r="AQ184" s="260"/>
    </row>
    <row r="185" spans="2:43" ht="12" customHeight="1" x14ac:dyDescent="0.2">
      <c r="B185" s="261" t="s">
        <v>383</v>
      </c>
      <c r="C185" s="264"/>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30"/>
    </row>
    <row r="186" spans="2:43" ht="12" customHeight="1" x14ac:dyDescent="0.2">
      <c r="B186" s="290" t="str">
        <f>subscriber1_name</f>
        <v>Subscriber Class 1</v>
      </c>
      <c r="C186" s="291"/>
      <c r="D186" s="263"/>
      <c r="E186" s="263"/>
      <c r="F186" s="263"/>
      <c r="G186" s="263"/>
      <c r="H186" s="263"/>
      <c r="I186" s="263"/>
      <c r="J186" s="263"/>
      <c r="K186" s="263"/>
      <c r="L186" s="263"/>
      <c r="M186" s="263"/>
      <c r="N186" s="263"/>
      <c r="O186" s="263"/>
      <c r="P186" s="263"/>
      <c r="Q186" s="263"/>
      <c r="R186" s="263"/>
      <c r="S186" s="263"/>
      <c r="T186" s="263"/>
      <c r="U186" s="263"/>
      <c r="V186" s="263"/>
      <c r="W186" s="263"/>
      <c r="X186" s="263"/>
      <c r="Y186" s="263"/>
      <c r="Z186" s="263"/>
      <c r="AA186" s="263"/>
      <c r="AB186" s="263"/>
      <c r="AC186" s="263"/>
      <c r="AD186" s="263"/>
      <c r="AE186" s="263"/>
      <c r="AF186" s="263"/>
      <c r="AG186" s="263"/>
      <c r="AH186" s="263"/>
      <c r="AI186" s="263"/>
      <c r="AJ186" s="263"/>
      <c r="AK186" s="263"/>
      <c r="AL186" s="263"/>
      <c r="AM186" s="263"/>
      <c r="AN186" s="263"/>
      <c r="AO186" s="263"/>
      <c r="AP186" s="263"/>
      <c r="AQ186" s="263"/>
    </row>
    <row r="187" spans="2:43" ht="12" customHeight="1" x14ac:dyDescent="0.2">
      <c r="B187" s="290" t="str">
        <f>subscriber2_name</f>
        <v>Subscriber Class 2</v>
      </c>
      <c r="C187" s="266"/>
      <c r="D187" s="263"/>
      <c r="E187" s="263"/>
      <c r="F187" s="263"/>
      <c r="G187" s="263"/>
      <c r="H187" s="263"/>
      <c r="I187" s="263"/>
      <c r="J187" s="263"/>
      <c r="K187" s="263"/>
      <c r="L187" s="263"/>
      <c r="M187" s="263"/>
      <c r="N187" s="263"/>
      <c r="O187" s="263"/>
      <c r="P187" s="263"/>
      <c r="Q187" s="263"/>
      <c r="R187" s="263"/>
      <c r="S187" s="263"/>
      <c r="T187" s="263"/>
      <c r="U187" s="263"/>
      <c r="V187" s="263"/>
      <c r="W187" s="263"/>
      <c r="X187" s="263"/>
      <c r="Y187" s="263"/>
      <c r="Z187" s="263"/>
      <c r="AA187" s="263"/>
      <c r="AB187" s="263"/>
      <c r="AC187" s="263"/>
      <c r="AD187" s="263"/>
      <c r="AE187" s="263"/>
      <c r="AF187" s="263"/>
      <c r="AG187" s="263"/>
      <c r="AH187" s="263"/>
      <c r="AI187" s="263"/>
      <c r="AJ187" s="263"/>
      <c r="AK187" s="263"/>
      <c r="AL187" s="263"/>
      <c r="AM187" s="263"/>
      <c r="AN187" s="263"/>
      <c r="AO187" s="263"/>
      <c r="AP187" s="263"/>
      <c r="AQ187" s="263"/>
    </row>
    <row r="188" spans="2:43" ht="12" customHeight="1" x14ac:dyDescent="0.2">
      <c r="B188" s="290" t="str">
        <f>subscriber3_name</f>
        <v>Subscriber Class 3</v>
      </c>
      <c r="C188" s="266"/>
      <c r="D188" s="263"/>
      <c r="E188" s="263"/>
      <c r="F188" s="263"/>
      <c r="G188" s="263"/>
      <c r="H188" s="263"/>
      <c r="I188" s="263"/>
      <c r="J188" s="263"/>
      <c r="K188" s="263"/>
      <c r="L188" s="263"/>
      <c r="M188" s="263"/>
      <c r="N188" s="263"/>
      <c r="O188" s="263"/>
      <c r="P188" s="263"/>
      <c r="Q188" s="263"/>
      <c r="R188" s="263"/>
      <c r="S188" s="263"/>
      <c r="T188" s="263"/>
      <c r="U188" s="263"/>
      <c r="V188" s="263"/>
      <c r="W188" s="263"/>
      <c r="X188" s="263"/>
      <c r="Y188" s="263"/>
      <c r="Z188" s="263"/>
      <c r="AA188" s="263"/>
      <c r="AB188" s="263"/>
      <c r="AC188" s="263"/>
      <c r="AD188" s="263"/>
      <c r="AE188" s="263"/>
      <c r="AF188" s="263"/>
      <c r="AG188" s="263"/>
      <c r="AH188" s="263"/>
      <c r="AI188" s="263"/>
      <c r="AJ188" s="263"/>
      <c r="AK188" s="263"/>
      <c r="AL188" s="263"/>
      <c r="AM188" s="263"/>
      <c r="AN188" s="263"/>
      <c r="AO188" s="263"/>
      <c r="AP188" s="263"/>
      <c r="AQ188" s="263"/>
    </row>
    <row r="189" spans="2:43" ht="12" customHeight="1" x14ac:dyDescent="0.2">
      <c r="B189" s="290" t="str">
        <f>subscriber4_name</f>
        <v>Subscriber Class 4</v>
      </c>
      <c r="C189" s="266"/>
      <c r="D189" s="263"/>
      <c r="E189" s="263"/>
      <c r="F189" s="263"/>
      <c r="G189" s="263"/>
      <c r="H189" s="263"/>
      <c r="I189" s="263"/>
      <c r="J189" s="263"/>
      <c r="K189" s="263"/>
      <c r="L189" s="263"/>
      <c r="M189" s="263"/>
      <c r="N189" s="263"/>
      <c r="O189" s="263"/>
      <c r="P189" s="263"/>
      <c r="Q189" s="263"/>
      <c r="R189" s="263"/>
      <c r="S189" s="263"/>
      <c r="T189" s="263"/>
      <c r="U189" s="263"/>
      <c r="V189" s="263"/>
      <c r="W189" s="263"/>
      <c r="X189" s="263"/>
      <c r="Y189" s="263"/>
      <c r="Z189" s="263"/>
      <c r="AA189" s="263"/>
      <c r="AB189" s="263"/>
      <c r="AC189" s="263"/>
      <c r="AD189" s="263"/>
      <c r="AE189" s="263"/>
      <c r="AF189" s="263"/>
      <c r="AG189" s="263"/>
      <c r="AH189" s="263"/>
      <c r="AI189" s="263"/>
      <c r="AJ189" s="263"/>
      <c r="AK189" s="263"/>
      <c r="AL189" s="263"/>
      <c r="AM189" s="263"/>
      <c r="AN189" s="263"/>
      <c r="AO189" s="263"/>
      <c r="AP189" s="263"/>
      <c r="AQ189" s="263"/>
    </row>
    <row r="190" spans="2:43" ht="12" customHeight="1" x14ac:dyDescent="0.2">
      <c r="B190" s="261" t="s">
        <v>381</v>
      </c>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30"/>
    </row>
    <row r="191" spans="2:43" ht="12" customHeight="1" x14ac:dyDescent="0.2">
      <c r="B191" s="290" t="str">
        <f>subscriber1_name</f>
        <v>Subscriber Class 1</v>
      </c>
      <c r="C191" s="260"/>
      <c r="D191" s="260"/>
      <c r="E191" s="260"/>
      <c r="F191" s="260"/>
      <c r="G191" s="260"/>
      <c r="H191" s="260"/>
      <c r="I191" s="260"/>
      <c r="J191" s="260"/>
      <c r="K191" s="260"/>
      <c r="L191" s="260"/>
      <c r="M191" s="260"/>
      <c r="N191" s="260"/>
      <c r="O191" s="260"/>
      <c r="P191" s="260"/>
      <c r="Q191" s="260"/>
      <c r="R191" s="260"/>
      <c r="S191" s="260"/>
      <c r="T191" s="260"/>
      <c r="U191" s="260"/>
      <c r="V191" s="260"/>
      <c r="W191" s="260"/>
      <c r="X191" s="260"/>
      <c r="Y191" s="260"/>
      <c r="Z191" s="260"/>
      <c r="AA191" s="260"/>
      <c r="AB191" s="260"/>
      <c r="AC191" s="260"/>
      <c r="AD191" s="260"/>
      <c r="AE191" s="260"/>
      <c r="AF191" s="260"/>
      <c r="AG191" s="260"/>
      <c r="AH191" s="260"/>
      <c r="AI191" s="260"/>
      <c r="AJ191" s="260"/>
      <c r="AK191" s="260"/>
      <c r="AL191" s="260"/>
      <c r="AM191" s="260"/>
      <c r="AN191" s="260"/>
      <c r="AO191" s="260"/>
      <c r="AP191" s="260"/>
      <c r="AQ191" s="260"/>
    </row>
    <row r="192" spans="2:43" ht="12" customHeight="1" x14ac:dyDescent="0.2">
      <c r="B192" s="290" t="str">
        <f>subscriber2_name</f>
        <v>Subscriber Class 2</v>
      </c>
      <c r="C192" s="260"/>
      <c r="D192" s="260"/>
      <c r="E192" s="260"/>
      <c r="F192" s="260"/>
      <c r="G192" s="260"/>
      <c r="H192" s="260"/>
      <c r="I192" s="260"/>
      <c r="J192" s="260"/>
      <c r="K192" s="260"/>
      <c r="L192" s="260"/>
      <c r="M192" s="260"/>
      <c r="N192" s="260"/>
      <c r="O192" s="260"/>
      <c r="P192" s="260"/>
      <c r="Q192" s="260"/>
      <c r="R192" s="260"/>
      <c r="S192" s="260"/>
      <c r="T192" s="260"/>
      <c r="U192" s="260"/>
      <c r="V192" s="260"/>
      <c r="W192" s="260"/>
      <c r="X192" s="260"/>
      <c r="Y192" s="260"/>
      <c r="Z192" s="260"/>
      <c r="AA192" s="260"/>
      <c r="AB192" s="260"/>
      <c r="AC192" s="260"/>
      <c r="AD192" s="260"/>
      <c r="AE192" s="260"/>
      <c r="AF192" s="260"/>
      <c r="AG192" s="260"/>
      <c r="AH192" s="260"/>
      <c r="AI192" s="260"/>
      <c r="AJ192" s="260"/>
      <c r="AK192" s="260"/>
      <c r="AL192" s="260"/>
      <c r="AM192" s="260"/>
      <c r="AN192" s="260"/>
      <c r="AO192" s="260"/>
      <c r="AP192" s="260"/>
      <c r="AQ192" s="260"/>
    </row>
    <row r="193" spans="2:43" ht="12" customHeight="1" x14ac:dyDescent="0.2">
      <c r="B193" s="290" t="str">
        <f>subscriber3_name</f>
        <v>Subscriber Class 3</v>
      </c>
      <c r="C193" s="260"/>
      <c r="D193" s="260"/>
      <c r="E193" s="260"/>
      <c r="F193" s="260"/>
      <c r="G193" s="260"/>
      <c r="H193" s="260"/>
      <c r="I193" s="260"/>
      <c r="J193" s="260"/>
      <c r="K193" s="260"/>
      <c r="L193" s="260"/>
      <c r="M193" s="260"/>
      <c r="N193" s="260"/>
      <c r="O193" s="260"/>
      <c r="P193" s="260"/>
      <c r="Q193" s="260"/>
      <c r="R193" s="260"/>
      <c r="S193" s="260"/>
      <c r="T193" s="260"/>
      <c r="U193" s="260"/>
      <c r="V193" s="260"/>
      <c r="W193" s="260"/>
      <c r="X193" s="260"/>
      <c r="Y193" s="260"/>
      <c r="Z193" s="260"/>
      <c r="AA193" s="260"/>
      <c r="AB193" s="260"/>
      <c r="AC193" s="260"/>
      <c r="AD193" s="260"/>
      <c r="AE193" s="260"/>
      <c r="AF193" s="260"/>
      <c r="AG193" s="260"/>
      <c r="AH193" s="260"/>
      <c r="AI193" s="260"/>
      <c r="AJ193" s="260"/>
      <c r="AK193" s="260"/>
      <c r="AL193" s="260"/>
      <c r="AM193" s="260"/>
      <c r="AN193" s="260"/>
      <c r="AO193" s="260"/>
      <c r="AP193" s="260"/>
      <c r="AQ193" s="260"/>
    </row>
    <row r="194" spans="2:43" ht="12" customHeight="1" x14ac:dyDescent="0.2">
      <c r="B194" s="290" t="str">
        <f>subscriber4_name</f>
        <v>Subscriber Class 4</v>
      </c>
      <c r="C194" s="260"/>
      <c r="D194" s="260"/>
      <c r="E194" s="260"/>
      <c r="F194" s="260"/>
      <c r="G194" s="260"/>
      <c r="H194" s="260"/>
      <c r="I194" s="260"/>
      <c r="J194" s="260"/>
      <c r="K194" s="260"/>
      <c r="L194" s="260"/>
      <c r="M194" s="260"/>
      <c r="N194" s="260"/>
      <c r="O194" s="260"/>
      <c r="P194" s="260"/>
      <c r="Q194" s="260"/>
      <c r="R194" s="260"/>
      <c r="S194" s="260"/>
      <c r="T194" s="260"/>
      <c r="U194" s="260"/>
      <c r="V194" s="260"/>
      <c r="W194" s="260"/>
      <c r="X194" s="260"/>
      <c r="Y194" s="260"/>
      <c r="Z194" s="260"/>
      <c r="AA194" s="260"/>
      <c r="AB194" s="260"/>
      <c r="AC194" s="260"/>
      <c r="AD194" s="260"/>
      <c r="AE194" s="260"/>
      <c r="AF194" s="260"/>
      <c r="AG194" s="260"/>
      <c r="AH194" s="260"/>
      <c r="AI194" s="260"/>
      <c r="AJ194" s="260"/>
      <c r="AK194" s="260"/>
      <c r="AL194" s="260"/>
      <c r="AM194" s="260"/>
      <c r="AN194" s="260"/>
      <c r="AO194" s="260"/>
      <c r="AP194" s="260"/>
      <c r="AQ194" s="260"/>
    </row>
    <row r="195" spans="2:43" ht="12" customHeight="1" x14ac:dyDescent="0.2">
      <c r="B195" s="261" t="s">
        <v>382</v>
      </c>
      <c r="C195" s="264"/>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30"/>
    </row>
    <row r="196" spans="2:43" ht="12" customHeight="1" x14ac:dyDescent="0.2">
      <c r="B196" s="290" t="str">
        <f>subscriber1_name</f>
        <v>Subscriber Class 1</v>
      </c>
      <c r="C196" s="291"/>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c r="AI196" s="263"/>
      <c r="AJ196" s="263"/>
      <c r="AK196" s="263"/>
      <c r="AL196" s="263"/>
      <c r="AM196" s="263"/>
      <c r="AN196" s="263"/>
      <c r="AO196" s="263"/>
      <c r="AP196" s="263"/>
      <c r="AQ196" s="263"/>
    </row>
    <row r="197" spans="2:43" ht="12" customHeight="1" x14ac:dyDescent="0.2">
      <c r="B197" s="290" t="str">
        <f>subscriber2_name</f>
        <v>Subscriber Class 2</v>
      </c>
      <c r="C197" s="266"/>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row>
    <row r="198" spans="2:43" ht="12" customHeight="1" x14ac:dyDescent="0.2">
      <c r="B198" s="290" t="str">
        <f>subscriber3_name</f>
        <v>Subscriber Class 3</v>
      </c>
      <c r="C198" s="266"/>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row>
    <row r="199" spans="2:43" ht="12" customHeight="1" x14ac:dyDescent="0.2">
      <c r="B199" s="290" t="str">
        <f>subscriber4_name</f>
        <v>Subscriber Class 4</v>
      </c>
      <c r="C199" s="266"/>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row>
    <row r="200" spans="2:43" ht="12" customHeight="1" x14ac:dyDescent="0.2">
      <c r="B200" s="261" t="s">
        <v>384</v>
      </c>
      <c r="C200" s="264"/>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30"/>
    </row>
    <row r="201" spans="2:43" ht="12" customHeight="1" x14ac:dyDescent="0.2">
      <c r="B201" s="290" t="str">
        <f>subscriber1_name</f>
        <v>Subscriber Class 1</v>
      </c>
      <c r="C201" s="291"/>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c r="AI201" s="263"/>
      <c r="AJ201" s="263"/>
      <c r="AK201" s="263"/>
      <c r="AL201" s="263"/>
      <c r="AM201" s="263"/>
      <c r="AN201" s="263"/>
      <c r="AO201" s="263"/>
      <c r="AP201" s="263"/>
      <c r="AQ201" s="263"/>
    </row>
    <row r="202" spans="2:43" ht="12" customHeight="1" x14ac:dyDescent="0.2">
      <c r="B202" s="290" t="str">
        <f>subscriber2_name</f>
        <v>Subscriber Class 2</v>
      </c>
      <c r="C202" s="266"/>
      <c r="D202" s="263"/>
      <c r="E202" s="263"/>
      <c r="F202" s="263"/>
      <c r="G202" s="263"/>
      <c r="H202" s="263"/>
      <c r="I202" s="263"/>
      <c r="J202" s="263"/>
      <c r="K202" s="263"/>
      <c r="L202" s="263"/>
      <c r="M202" s="263"/>
      <c r="N202" s="263"/>
      <c r="O202" s="263"/>
      <c r="P202" s="263"/>
      <c r="Q202" s="263"/>
      <c r="R202" s="263"/>
      <c r="S202" s="263"/>
      <c r="T202" s="263"/>
      <c r="U202" s="263"/>
      <c r="V202" s="263"/>
      <c r="W202" s="263"/>
      <c r="X202" s="263"/>
      <c r="Y202" s="263"/>
      <c r="Z202" s="263"/>
      <c r="AA202" s="263"/>
      <c r="AB202" s="263"/>
      <c r="AC202" s="263"/>
      <c r="AD202" s="263"/>
      <c r="AE202" s="263"/>
      <c r="AF202" s="263"/>
      <c r="AG202" s="263"/>
      <c r="AH202" s="263"/>
      <c r="AI202" s="263"/>
      <c r="AJ202" s="263"/>
      <c r="AK202" s="263"/>
      <c r="AL202" s="263"/>
      <c r="AM202" s="263"/>
      <c r="AN202" s="263"/>
      <c r="AO202" s="263"/>
      <c r="AP202" s="263"/>
      <c r="AQ202" s="263"/>
    </row>
    <row r="203" spans="2:43" ht="12" customHeight="1" x14ac:dyDescent="0.2">
      <c r="B203" s="290" t="str">
        <f>subscriber3_name</f>
        <v>Subscriber Class 3</v>
      </c>
      <c r="C203" s="266"/>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row>
    <row r="204" spans="2:43" ht="12" customHeight="1" x14ac:dyDescent="0.2">
      <c r="B204" s="290" t="str">
        <f>subscriber4_name</f>
        <v>Subscriber Class 4</v>
      </c>
      <c r="C204" s="266"/>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43" ht="12" customHeight="1" x14ac:dyDescent="0.2">
      <c r="B205" s="261" t="s">
        <v>385</v>
      </c>
      <c r="C205" s="264"/>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30"/>
    </row>
    <row r="206" spans="2:43" ht="12" customHeight="1" x14ac:dyDescent="0.2">
      <c r="B206" s="290" t="str">
        <f>subscriber1_name</f>
        <v>Subscriber Class 1</v>
      </c>
      <c r="C206" s="291"/>
      <c r="D206" s="263"/>
      <c r="E206" s="263"/>
      <c r="F206" s="263"/>
      <c r="G206" s="263"/>
      <c r="H206" s="263"/>
      <c r="I206" s="263"/>
      <c r="J206" s="263"/>
      <c r="K206" s="263"/>
      <c r="L206" s="263"/>
      <c r="M206" s="263"/>
      <c r="N206" s="263"/>
      <c r="O206" s="263"/>
      <c r="P206" s="263"/>
      <c r="Q206" s="263"/>
      <c r="R206" s="263"/>
      <c r="S206" s="263"/>
      <c r="T206" s="263"/>
      <c r="U206" s="263"/>
      <c r="V206" s="263"/>
      <c r="W206" s="263"/>
      <c r="X206" s="263"/>
      <c r="Y206" s="263"/>
      <c r="Z206" s="263"/>
      <c r="AA206" s="263"/>
      <c r="AB206" s="263"/>
      <c r="AC206" s="263"/>
      <c r="AD206" s="263"/>
      <c r="AE206" s="263"/>
      <c r="AF206" s="263"/>
      <c r="AG206" s="263"/>
      <c r="AH206" s="263"/>
      <c r="AI206" s="263"/>
      <c r="AJ206" s="263"/>
      <c r="AK206" s="263"/>
      <c r="AL206" s="263"/>
      <c r="AM206" s="263"/>
      <c r="AN206" s="263"/>
      <c r="AO206" s="263"/>
      <c r="AP206" s="263"/>
      <c r="AQ206" s="263"/>
    </row>
    <row r="207" spans="2:43" ht="12" customHeight="1" x14ac:dyDescent="0.2">
      <c r="B207" s="290" t="str">
        <f>subscriber2_name</f>
        <v>Subscriber Class 2</v>
      </c>
      <c r="C207" s="266"/>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c r="AI207" s="263"/>
      <c r="AJ207" s="263"/>
      <c r="AK207" s="263"/>
      <c r="AL207" s="263"/>
      <c r="AM207" s="263"/>
      <c r="AN207" s="263"/>
      <c r="AO207" s="263"/>
      <c r="AP207" s="263"/>
      <c r="AQ207" s="263"/>
    </row>
    <row r="208" spans="2:43" ht="12" customHeight="1" x14ac:dyDescent="0.2">
      <c r="B208" s="290" t="str">
        <f>subscriber3_name</f>
        <v>Subscriber Class 3</v>
      </c>
      <c r="C208" s="266"/>
      <c r="D208" s="263"/>
      <c r="E208" s="263"/>
      <c r="F208" s="263"/>
      <c r="G208" s="263"/>
      <c r="H208" s="263"/>
      <c r="I208" s="263"/>
      <c r="J208" s="263"/>
      <c r="K208" s="263"/>
      <c r="L208" s="263"/>
      <c r="M208" s="263"/>
      <c r="N208" s="263"/>
      <c r="O208" s="263"/>
      <c r="P208" s="263"/>
      <c r="Q208" s="263"/>
      <c r="R208" s="263"/>
      <c r="S208" s="263"/>
      <c r="T208" s="263"/>
      <c r="U208" s="263"/>
      <c r="V208" s="263"/>
      <c r="W208" s="263"/>
      <c r="X208" s="263"/>
      <c r="Y208" s="263"/>
      <c r="Z208" s="263"/>
      <c r="AA208" s="263"/>
      <c r="AB208" s="263"/>
      <c r="AC208" s="263"/>
      <c r="AD208" s="263"/>
      <c r="AE208" s="263"/>
      <c r="AF208" s="263"/>
      <c r="AG208" s="263"/>
      <c r="AH208" s="263"/>
      <c r="AI208" s="263"/>
      <c r="AJ208" s="263"/>
      <c r="AK208" s="263"/>
      <c r="AL208" s="263"/>
      <c r="AM208" s="263"/>
      <c r="AN208" s="263"/>
      <c r="AO208" s="263"/>
      <c r="AP208" s="263"/>
      <c r="AQ208" s="263"/>
    </row>
    <row r="209" spans="2:43" ht="12" customHeight="1" x14ac:dyDescent="0.2">
      <c r="B209" s="290" t="str">
        <f>subscriber4_name</f>
        <v>Subscriber Class 4</v>
      </c>
      <c r="C209" s="266"/>
      <c r="D209" s="263"/>
      <c r="E209" s="263"/>
      <c r="F209" s="263"/>
      <c r="G209" s="263"/>
      <c r="H209" s="263"/>
      <c r="I209" s="263"/>
      <c r="J209" s="263"/>
      <c r="K209" s="263"/>
      <c r="L209" s="263"/>
      <c r="M209" s="263"/>
      <c r="N209" s="263"/>
      <c r="O209" s="263"/>
      <c r="P209" s="263"/>
      <c r="Q209" s="263"/>
      <c r="R209" s="263"/>
      <c r="S209" s="263"/>
      <c r="T209" s="263"/>
      <c r="U209" s="263"/>
      <c r="V209" s="263"/>
      <c r="W209" s="263"/>
      <c r="X209" s="263"/>
      <c r="Y209" s="263"/>
      <c r="Z209" s="263"/>
      <c r="AA209" s="263"/>
      <c r="AB209" s="263"/>
      <c r="AC209" s="263"/>
      <c r="AD209" s="263"/>
      <c r="AE209" s="263"/>
      <c r="AF209" s="263"/>
      <c r="AG209" s="263"/>
      <c r="AH209" s="263"/>
      <c r="AI209" s="263"/>
      <c r="AJ209" s="263"/>
      <c r="AK209" s="263"/>
      <c r="AL209" s="263"/>
      <c r="AM209" s="263"/>
      <c r="AN209" s="263"/>
      <c r="AO209" s="263"/>
      <c r="AP209" s="263"/>
      <c r="AQ209" s="263"/>
    </row>
    <row r="210" spans="2:43" ht="12" customHeight="1" x14ac:dyDescent="0.2">
      <c r="B210" s="290" t="s">
        <v>342</v>
      </c>
      <c r="C210" s="266"/>
      <c r="D210" s="263"/>
      <c r="E210" s="263"/>
      <c r="F210" s="263"/>
      <c r="G210" s="263"/>
      <c r="H210" s="263"/>
      <c r="I210" s="263"/>
      <c r="J210" s="263"/>
      <c r="K210" s="263"/>
      <c r="L210" s="263"/>
      <c r="M210" s="263"/>
      <c r="N210" s="263"/>
      <c r="O210" s="263"/>
      <c r="P210" s="263"/>
      <c r="Q210" s="263"/>
      <c r="R210" s="263"/>
      <c r="S210" s="263"/>
      <c r="T210" s="263"/>
      <c r="U210" s="263"/>
      <c r="V210" s="263"/>
      <c r="W210" s="263"/>
      <c r="X210" s="263"/>
      <c r="Y210" s="263"/>
      <c r="Z210" s="263"/>
      <c r="AA210" s="263"/>
      <c r="AB210" s="263"/>
      <c r="AC210" s="263"/>
      <c r="AD210" s="263"/>
      <c r="AE210" s="263"/>
      <c r="AF210" s="263"/>
      <c r="AG210" s="263"/>
      <c r="AH210" s="263"/>
      <c r="AI210" s="263"/>
      <c r="AJ210" s="263"/>
      <c r="AK210" s="263"/>
      <c r="AL210" s="263"/>
      <c r="AM210" s="263"/>
      <c r="AN210" s="263"/>
      <c r="AO210" s="263"/>
      <c r="AP210" s="263"/>
      <c r="AQ210" s="263"/>
    </row>
    <row r="211" spans="2:43" ht="12" customHeight="1" x14ac:dyDescent="0.2">
      <c r="B211" s="261" t="s">
        <v>269</v>
      </c>
      <c r="C211" s="264"/>
      <c r="D211" s="264"/>
      <c r="E211" s="264"/>
      <c r="F211" s="264"/>
      <c r="G211" s="264"/>
      <c r="H211" s="264"/>
      <c r="I211" s="264"/>
      <c r="J211" s="264"/>
      <c r="K211" s="264"/>
      <c r="L211" s="264"/>
      <c r="M211" s="264"/>
      <c r="N211" s="264"/>
      <c r="O211" s="264"/>
      <c r="P211" s="264"/>
      <c r="Q211" s="264"/>
      <c r="R211" s="264"/>
      <c r="S211" s="264"/>
      <c r="T211" s="264"/>
      <c r="U211" s="264"/>
      <c r="V211" s="264"/>
      <c r="W211" s="264"/>
      <c r="X211" s="264"/>
      <c r="Y211" s="264"/>
      <c r="Z211" s="264"/>
      <c r="AA211" s="264"/>
      <c r="AB211" s="264"/>
      <c r="AC211" s="264"/>
      <c r="AD211" s="264"/>
      <c r="AE211" s="264"/>
      <c r="AF211" s="264"/>
      <c r="AG211" s="264"/>
      <c r="AH211" s="264"/>
      <c r="AI211" s="264"/>
      <c r="AJ211" s="264"/>
      <c r="AK211" s="264"/>
      <c r="AL211" s="264"/>
      <c r="AM211" s="264"/>
      <c r="AN211" s="264"/>
      <c r="AO211" s="264"/>
      <c r="AP211" s="264"/>
      <c r="AQ211" s="265"/>
    </row>
    <row r="212" spans="2:43" ht="12" customHeight="1" x14ac:dyDescent="0.2">
      <c r="B212" s="49" t="s">
        <v>106</v>
      </c>
      <c r="C212" s="267"/>
      <c r="D212" s="263"/>
      <c r="E212" s="263"/>
      <c r="F212" s="263"/>
      <c r="G212" s="263"/>
      <c r="H212" s="263"/>
      <c r="I212" s="263"/>
      <c r="J212" s="263"/>
      <c r="K212" s="263"/>
      <c r="L212" s="263"/>
      <c r="M212" s="263"/>
      <c r="N212" s="263"/>
      <c r="O212" s="263"/>
      <c r="P212" s="263"/>
      <c r="Q212" s="263"/>
      <c r="R212" s="263"/>
      <c r="S212" s="263"/>
      <c r="T212" s="263"/>
      <c r="U212" s="263"/>
      <c r="V212" s="263"/>
      <c r="W212" s="263"/>
      <c r="X212" s="263"/>
      <c r="Y212" s="263"/>
      <c r="Z212" s="263"/>
      <c r="AA212" s="263"/>
      <c r="AB212" s="263"/>
      <c r="AC212" s="263"/>
      <c r="AD212" s="263"/>
      <c r="AE212" s="263"/>
      <c r="AF212" s="263"/>
      <c r="AG212" s="263"/>
      <c r="AH212" s="263"/>
      <c r="AI212" s="263"/>
      <c r="AJ212" s="263"/>
      <c r="AK212" s="263"/>
      <c r="AL212" s="263"/>
      <c r="AM212" s="263"/>
      <c r="AN212" s="263"/>
      <c r="AO212" s="263"/>
      <c r="AP212" s="263"/>
      <c r="AQ212" s="263"/>
    </row>
    <row r="213" spans="2:43" ht="12" customHeight="1" x14ac:dyDescent="0.2">
      <c r="B213" s="60" t="s">
        <v>105</v>
      </c>
      <c r="C213" s="267"/>
      <c r="D213" s="267"/>
      <c r="E213" s="267"/>
      <c r="F213" s="267"/>
      <c r="G213" s="267"/>
      <c r="H213" s="267"/>
      <c r="I213" s="267"/>
      <c r="J213" s="267"/>
      <c r="K213" s="267"/>
      <c r="L213" s="267"/>
      <c r="M213" s="267"/>
      <c r="N213" s="267"/>
      <c r="O213" s="267"/>
      <c r="P213" s="267"/>
      <c r="Q213" s="267"/>
      <c r="R213" s="267"/>
      <c r="S213" s="267"/>
      <c r="T213" s="267"/>
      <c r="U213" s="267"/>
      <c r="V213" s="267"/>
      <c r="W213" s="267"/>
      <c r="X213" s="267"/>
      <c r="Y213" s="267"/>
      <c r="Z213" s="267"/>
      <c r="AA213" s="267"/>
      <c r="AB213" s="267"/>
      <c r="AC213" s="267"/>
      <c r="AD213" s="267"/>
      <c r="AE213" s="267"/>
      <c r="AF213" s="267"/>
      <c r="AG213" s="267"/>
      <c r="AH213" s="267"/>
      <c r="AI213" s="267"/>
      <c r="AJ213" s="267"/>
      <c r="AK213" s="267"/>
      <c r="AL213" s="267"/>
      <c r="AM213" s="267"/>
      <c r="AN213" s="267"/>
      <c r="AO213" s="267"/>
      <c r="AP213" s="267"/>
      <c r="AQ213" s="267"/>
    </row>
    <row r="214" spans="2:43" ht="12" customHeight="1" x14ac:dyDescent="0.2">
      <c r="B214" s="261" t="s">
        <v>447</v>
      </c>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30"/>
    </row>
    <row r="215" spans="2:43" ht="12" customHeight="1" x14ac:dyDescent="0.2">
      <c r="B215" s="315" t="s">
        <v>448</v>
      </c>
      <c r="C215" s="291"/>
      <c r="D215" s="263"/>
      <c r="E215" s="263"/>
      <c r="F215" s="263"/>
      <c r="G215" s="263"/>
      <c r="H215" s="263"/>
      <c r="I215" s="263"/>
      <c r="J215" s="263"/>
      <c r="K215" s="263"/>
      <c r="L215" s="263"/>
      <c r="M215" s="263"/>
      <c r="N215" s="263"/>
      <c r="O215" s="263"/>
      <c r="P215" s="263"/>
      <c r="Q215" s="263"/>
      <c r="R215" s="263"/>
      <c r="S215" s="263"/>
      <c r="T215" s="263"/>
      <c r="U215" s="263"/>
      <c r="V215" s="263"/>
      <c r="W215" s="263"/>
      <c r="X215" s="263"/>
      <c r="Y215" s="263"/>
      <c r="Z215" s="263"/>
      <c r="AA215" s="263"/>
      <c r="AB215" s="263"/>
      <c r="AC215" s="263"/>
      <c r="AD215" s="263"/>
      <c r="AE215" s="263"/>
      <c r="AF215" s="263"/>
      <c r="AG215" s="263"/>
      <c r="AH215" s="263"/>
      <c r="AI215" s="263"/>
      <c r="AJ215" s="263"/>
      <c r="AK215" s="263"/>
      <c r="AL215" s="263"/>
      <c r="AM215" s="263"/>
      <c r="AN215" s="263"/>
      <c r="AO215" s="263"/>
      <c r="AP215" s="263"/>
      <c r="AQ215" s="263"/>
    </row>
    <row r="216" spans="2:43" ht="12" customHeight="1" x14ac:dyDescent="0.2">
      <c r="B216" s="315" t="s">
        <v>449</v>
      </c>
      <c r="C216" s="266"/>
      <c r="D216" s="263"/>
      <c r="E216" s="263"/>
      <c r="F216" s="263"/>
      <c r="G216" s="263"/>
      <c r="H216" s="263"/>
      <c r="I216" s="263"/>
      <c r="J216" s="263"/>
      <c r="K216" s="263"/>
      <c r="L216" s="263"/>
      <c r="M216" s="263"/>
      <c r="N216" s="263"/>
      <c r="O216" s="263"/>
      <c r="P216" s="263"/>
      <c r="Q216" s="263"/>
      <c r="R216" s="263"/>
      <c r="S216" s="263"/>
      <c r="T216" s="263"/>
      <c r="U216" s="263"/>
      <c r="V216" s="263"/>
      <c r="W216" s="263"/>
      <c r="X216" s="263"/>
      <c r="Y216" s="263"/>
      <c r="Z216" s="263"/>
      <c r="AA216" s="263"/>
      <c r="AB216" s="263"/>
      <c r="AC216" s="263"/>
      <c r="AD216" s="263"/>
      <c r="AE216" s="263"/>
      <c r="AF216" s="263"/>
      <c r="AG216" s="263"/>
      <c r="AH216" s="263"/>
      <c r="AI216" s="263"/>
      <c r="AJ216" s="263"/>
      <c r="AK216" s="263"/>
      <c r="AL216" s="263"/>
      <c r="AM216" s="263"/>
      <c r="AN216" s="263"/>
      <c r="AO216" s="263"/>
      <c r="AP216" s="263"/>
      <c r="AQ216" s="263"/>
    </row>
    <row r="217" spans="2:43" ht="12" customHeight="1" x14ac:dyDescent="0.2">
      <c r="B217" s="315" t="s">
        <v>450</v>
      </c>
      <c r="C217" s="266"/>
      <c r="D217" s="263"/>
      <c r="E217" s="263"/>
      <c r="F217" s="263"/>
      <c r="G217" s="263"/>
      <c r="H217" s="263"/>
      <c r="I217" s="263"/>
      <c r="J217" s="263"/>
      <c r="K217" s="263"/>
      <c r="L217" s="263"/>
      <c r="M217" s="263"/>
      <c r="N217" s="263"/>
      <c r="O217" s="263"/>
      <c r="P217" s="263"/>
      <c r="Q217" s="263"/>
      <c r="R217" s="263"/>
      <c r="S217" s="263"/>
      <c r="T217" s="263"/>
      <c r="U217" s="263"/>
      <c r="V217" s="263"/>
      <c r="W217" s="263"/>
      <c r="X217" s="263"/>
      <c r="Y217" s="263"/>
      <c r="Z217" s="263"/>
      <c r="AA217" s="263"/>
      <c r="AB217" s="263"/>
      <c r="AC217" s="263"/>
      <c r="AD217" s="263"/>
      <c r="AE217" s="263"/>
      <c r="AF217" s="263"/>
      <c r="AG217" s="263"/>
      <c r="AH217" s="263"/>
      <c r="AI217" s="263"/>
      <c r="AJ217" s="263"/>
      <c r="AK217" s="263"/>
      <c r="AL217" s="263"/>
      <c r="AM217" s="263"/>
      <c r="AN217" s="263"/>
      <c r="AO217" s="263"/>
      <c r="AP217" s="263"/>
      <c r="AQ217" s="263"/>
    </row>
    <row r="218" spans="2:43" ht="12" customHeight="1" x14ac:dyDescent="0.2">
      <c r="B218" s="315" t="s">
        <v>451</v>
      </c>
      <c r="C218" s="317"/>
      <c r="D218" s="318"/>
      <c r="E218" s="318"/>
      <c r="F218" s="318"/>
      <c r="G218" s="318"/>
      <c r="H218" s="318"/>
      <c r="I218" s="318"/>
      <c r="J218" s="318"/>
      <c r="K218" s="318"/>
      <c r="L218" s="318"/>
      <c r="M218" s="318"/>
      <c r="N218" s="318"/>
      <c r="O218" s="318"/>
      <c r="P218" s="318"/>
      <c r="Q218" s="318"/>
      <c r="R218" s="318"/>
      <c r="S218" s="318"/>
      <c r="T218" s="318"/>
      <c r="U218" s="318"/>
      <c r="V218" s="318"/>
      <c r="W218" s="318"/>
      <c r="X218" s="318"/>
      <c r="Y218" s="318"/>
      <c r="Z218" s="318"/>
      <c r="AA218" s="318"/>
      <c r="AB218" s="318"/>
      <c r="AC218" s="318"/>
      <c r="AD218" s="318"/>
      <c r="AE218" s="318"/>
      <c r="AF218" s="318"/>
      <c r="AG218" s="318"/>
      <c r="AH218" s="318"/>
      <c r="AI218" s="318"/>
      <c r="AJ218" s="318"/>
      <c r="AK218" s="318"/>
      <c r="AL218" s="318"/>
      <c r="AM218" s="318"/>
      <c r="AN218" s="318"/>
      <c r="AO218" s="318"/>
      <c r="AP218" s="318"/>
      <c r="AQ218" s="318"/>
    </row>
    <row r="219" spans="2:43" ht="12" customHeight="1" x14ac:dyDescent="0.2">
      <c r="B219" s="315" t="s">
        <v>452</v>
      </c>
      <c r="C219" s="266"/>
      <c r="D219" s="263"/>
      <c r="E219" s="263"/>
      <c r="F219" s="263"/>
      <c r="G219" s="263"/>
      <c r="H219" s="263"/>
      <c r="I219" s="263"/>
      <c r="J219" s="263"/>
      <c r="K219" s="263"/>
      <c r="L219" s="263"/>
      <c r="M219" s="263"/>
      <c r="N219" s="263"/>
      <c r="O219" s="263"/>
      <c r="P219" s="263"/>
      <c r="Q219" s="263"/>
      <c r="R219" s="263"/>
      <c r="S219" s="263"/>
      <c r="T219" s="263"/>
      <c r="U219" s="263"/>
      <c r="V219" s="263"/>
      <c r="W219" s="263"/>
      <c r="X219" s="263"/>
      <c r="Y219" s="263"/>
      <c r="Z219" s="263"/>
      <c r="AA219" s="263"/>
      <c r="AB219" s="263"/>
      <c r="AC219" s="263"/>
      <c r="AD219" s="263"/>
      <c r="AE219" s="263"/>
      <c r="AF219" s="263"/>
      <c r="AG219" s="263"/>
      <c r="AH219" s="263"/>
      <c r="AI219" s="263"/>
      <c r="AJ219" s="263"/>
      <c r="AK219" s="263"/>
      <c r="AL219" s="263"/>
      <c r="AM219" s="263"/>
      <c r="AN219" s="263"/>
      <c r="AO219" s="263"/>
      <c r="AP219" s="263"/>
      <c r="AQ219" s="263"/>
    </row>
    <row r="220" spans="2:43" ht="12" customHeight="1" x14ac:dyDescent="0.2">
      <c r="B220" s="315" t="s">
        <v>453</v>
      </c>
      <c r="C220" s="317"/>
      <c r="D220" s="318"/>
      <c r="E220" s="318"/>
      <c r="F220" s="318"/>
      <c r="G220" s="318"/>
      <c r="H220" s="318"/>
      <c r="I220" s="318"/>
      <c r="J220" s="318"/>
      <c r="K220" s="318"/>
      <c r="L220" s="318"/>
      <c r="M220" s="318"/>
      <c r="N220" s="318"/>
      <c r="O220" s="318"/>
      <c r="P220" s="318"/>
      <c r="Q220" s="318"/>
      <c r="R220" s="318"/>
      <c r="S220" s="318"/>
      <c r="T220" s="318"/>
      <c r="U220" s="318"/>
      <c r="V220" s="318"/>
      <c r="W220" s="318"/>
      <c r="X220" s="318"/>
      <c r="Y220" s="318"/>
      <c r="Z220" s="318"/>
      <c r="AA220" s="318"/>
      <c r="AB220" s="318"/>
      <c r="AC220" s="318"/>
      <c r="AD220" s="318"/>
      <c r="AE220" s="318"/>
      <c r="AF220" s="318"/>
      <c r="AG220" s="318"/>
      <c r="AH220" s="318"/>
      <c r="AI220" s="318"/>
      <c r="AJ220" s="318"/>
      <c r="AK220" s="318"/>
      <c r="AL220" s="318"/>
      <c r="AM220" s="318"/>
      <c r="AN220" s="318"/>
      <c r="AO220" s="318"/>
      <c r="AP220" s="318"/>
      <c r="AQ220" s="318"/>
    </row>
    <row r="221" spans="2:43" x14ac:dyDescent="0.2">
      <c r="B221" s="261" t="s">
        <v>265</v>
      </c>
      <c r="C221" s="264"/>
      <c r="D221" s="264"/>
      <c r="E221" s="264"/>
      <c r="F221" s="264"/>
      <c r="G221" s="264"/>
      <c r="H221" s="264"/>
      <c r="I221" s="264"/>
      <c r="J221" s="264"/>
      <c r="K221" s="264"/>
      <c r="L221" s="264"/>
      <c r="M221" s="264"/>
      <c r="N221" s="264"/>
      <c r="O221" s="264"/>
      <c r="P221" s="264"/>
      <c r="Q221" s="264"/>
      <c r="R221" s="264"/>
      <c r="S221" s="264"/>
      <c r="T221" s="264"/>
      <c r="U221" s="264"/>
      <c r="V221" s="264"/>
      <c r="W221" s="264"/>
      <c r="X221" s="264"/>
      <c r="Y221" s="264"/>
      <c r="Z221" s="264"/>
      <c r="AA221" s="264"/>
      <c r="AB221" s="264"/>
      <c r="AC221" s="264"/>
      <c r="AD221" s="264"/>
      <c r="AE221" s="264"/>
      <c r="AF221" s="264"/>
      <c r="AG221" s="264"/>
      <c r="AH221" s="264"/>
      <c r="AI221" s="264"/>
      <c r="AJ221" s="264"/>
      <c r="AK221" s="264"/>
      <c r="AL221" s="264"/>
      <c r="AM221" s="264"/>
      <c r="AN221" s="264"/>
      <c r="AO221" s="264"/>
      <c r="AP221" s="264"/>
      <c r="AQ221" s="265"/>
    </row>
    <row r="222" spans="2:43" x14ac:dyDescent="0.2">
      <c r="B222" s="49" t="s">
        <v>4</v>
      </c>
      <c r="C222" s="262"/>
      <c r="D222" s="263"/>
      <c r="E222" s="263"/>
      <c r="F222" s="263"/>
      <c r="G222" s="263"/>
      <c r="H222" s="263"/>
      <c r="I222" s="263"/>
      <c r="J222" s="263"/>
      <c r="K222" s="263"/>
      <c r="L222" s="263"/>
      <c r="M222" s="263"/>
      <c r="N222" s="263"/>
      <c r="O222" s="263"/>
      <c r="P222" s="263"/>
      <c r="Q222" s="263"/>
      <c r="R222" s="263"/>
      <c r="S222" s="263"/>
      <c r="T222" s="263"/>
      <c r="U222" s="263"/>
      <c r="V222" s="263"/>
      <c r="W222" s="263"/>
      <c r="X222" s="263"/>
      <c r="Y222" s="263"/>
      <c r="Z222" s="263"/>
      <c r="AA222" s="263"/>
      <c r="AB222" s="263"/>
      <c r="AC222" s="263"/>
      <c r="AD222" s="263"/>
      <c r="AE222" s="263"/>
      <c r="AF222" s="263"/>
      <c r="AG222" s="263"/>
      <c r="AH222" s="263"/>
      <c r="AI222" s="263"/>
      <c r="AJ222" s="263"/>
      <c r="AK222" s="263"/>
      <c r="AL222" s="263"/>
      <c r="AM222" s="263"/>
      <c r="AN222" s="263"/>
      <c r="AO222" s="263"/>
      <c r="AP222" s="263"/>
      <c r="AQ222" s="263"/>
    </row>
    <row r="223" spans="2:43" x14ac:dyDescent="0.2">
      <c r="B223" s="37" t="s">
        <v>5</v>
      </c>
      <c r="C223" s="259"/>
      <c r="D223" s="260"/>
      <c r="E223" s="260"/>
      <c r="F223" s="260"/>
      <c r="G223" s="260"/>
      <c r="H223" s="260"/>
      <c r="I223" s="260"/>
      <c r="J223" s="260"/>
      <c r="K223" s="260"/>
      <c r="L223" s="260"/>
      <c r="M223" s="260"/>
      <c r="N223" s="260"/>
      <c r="O223" s="260"/>
      <c r="P223" s="260"/>
      <c r="Q223" s="260"/>
      <c r="R223" s="260"/>
      <c r="S223" s="260"/>
      <c r="T223" s="260"/>
      <c r="U223" s="260"/>
      <c r="V223" s="260"/>
      <c r="W223" s="260"/>
      <c r="X223" s="260"/>
      <c r="Y223" s="260"/>
      <c r="Z223" s="260"/>
      <c r="AA223" s="260"/>
      <c r="AB223" s="260"/>
      <c r="AC223" s="260"/>
      <c r="AD223" s="260"/>
      <c r="AE223" s="260"/>
      <c r="AF223" s="260"/>
      <c r="AG223" s="260"/>
      <c r="AH223" s="260"/>
      <c r="AI223" s="260"/>
      <c r="AJ223" s="260"/>
      <c r="AK223" s="260"/>
      <c r="AL223" s="260"/>
      <c r="AM223" s="260"/>
      <c r="AN223" s="260"/>
      <c r="AO223" s="260"/>
      <c r="AP223" s="260"/>
      <c r="AQ223" s="260"/>
    </row>
    <row r="224" spans="2:43" x14ac:dyDescent="0.2">
      <c r="B224" s="37" t="s">
        <v>184</v>
      </c>
      <c r="C224" s="259"/>
      <c r="D224" s="260"/>
      <c r="E224" s="260"/>
      <c r="F224" s="260"/>
      <c r="G224" s="260"/>
      <c r="H224" s="260"/>
      <c r="I224" s="260"/>
      <c r="J224" s="260"/>
      <c r="K224" s="260"/>
      <c r="L224" s="260"/>
      <c r="M224" s="260"/>
      <c r="N224" s="260"/>
      <c r="O224" s="260"/>
      <c r="P224" s="260"/>
      <c r="Q224" s="260"/>
      <c r="R224" s="260"/>
      <c r="S224" s="260"/>
      <c r="T224" s="260"/>
      <c r="U224" s="260"/>
      <c r="V224" s="260"/>
      <c r="W224" s="260"/>
      <c r="X224" s="260"/>
      <c r="Y224" s="260"/>
      <c r="Z224" s="260"/>
      <c r="AA224" s="260"/>
      <c r="AB224" s="260"/>
      <c r="AC224" s="260"/>
      <c r="AD224" s="260"/>
      <c r="AE224" s="260"/>
      <c r="AF224" s="260"/>
      <c r="AG224" s="260"/>
      <c r="AH224" s="260"/>
      <c r="AI224" s="260"/>
      <c r="AJ224" s="260"/>
      <c r="AK224" s="260"/>
      <c r="AL224" s="260"/>
      <c r="AM224" s="260"/>
      <c r="AN224" s="260"/>
      <c r="AO224" s="260"/>
      <c r="AP224" s="260"/>
      <c r="AQ224" s="260"/>
    </row>
    <row r="225" spans="2:103" x14ac:dyDescent="0.2">
      <c r="B225" s="60" t="s">
        <v>185</v>
      </c>
      <c r="C225" s="266"/>
      <c r="D225" s="267"/>
      <c r="E225" s="267"/>
      <c r="F225" s="267"/>
      <c r="G225" s="267"/>
      <c r="H225" s="267"/>
      <c r="I225" s="267"/>
      <c r="J225" s="267"/>
      <c r="K225" s="267"/>
      <c r="L225" s="267"/>
      <c r="M225" s="267"/>
      <c r="N225" s="267"/>
      <c r="O225" s="267"/>
      <c r="P225" s="267"/>
      <c r="Q225" s="267"/>
      <c r="R225" s="267"/>
      <c r="S225" s="267"/>
      <c r="T225" s="267"/>
      <c r="U225" s="267"/>
      <c r="V225" s="267"/>
      <c r="W225" s="267"/>
      <c r="X225" s="267"/>
      <c r="Y225" s="267"/>
      <c r="Z225" s="267"/>
      <c r="AA225" s="267"/>
      <c r="AB225" s="267"/>
      <c r="AC225" s="267"/>
      <c r="AD225" s="267"/>
      <c r="AE225" s="267"/>
      <c r="AF225" s="267"/>
      <c r="AG225" s="267"/>
      <c r="AH225" s="267"/>
      <c r="AI225" s="267"/>
      <c r="AJ225" s="267"/>
      <c r="AK225" s="267"/>
      <c r="AL225" s="267"/>
      <c r="AM225" s="267"/>
      <c r="AN225" s="267"/>
      <c r="AO225" s="267"/>
      <c r="AP225" s="267"/>
      <c r="AQ225" s="267"/>
    </row>
    <row r="226" spans="2:103" x14ac:dyDescent="0.2">
      <c r="B226" s="261" t="s">
        <v>266</v>
      </c>
      <c r="C226" s="264"/>
      <c r="D226" s="264"/>
      <c r="E226" s="264"/>
      <c r="F226" s="264"/>
      <c r="G226" s="264"/>
      <c r="H226" s="264"/>
      <c r="I226" s="264"/>
      <c r="J226" s="264"/>
      <c r="K226" s="264"/>
      <c r="L226" s="264"/>
      <c r="M226" s="264"/>
      <c r="N226" s="264"/>
      <c r="O226" s="264"/>
      <c r="P226" s="264"/>
      <c r="Q226" s="264"/>
      <c r="R226" s="264"/>
      <c r="S226" s="264"/>
      <c r="T226" s="264"/>
      <c r="U226" s="264"/>
      <c r="V226" s="264"/>
      <c r="W226" s="264"/>
      <c r="X226" s="264"/>
      <c r="Y226" s="264"/>
      <c r="Z226" s="264"/>
      <c r="AA226" s="264"/>
      <c r="AB226" s="264"/>
      <c r="AC226" s="264"/>
      <c r="AD226" s="264"/>
      <c r="AE226" s="264"/>
      <c r="AF226" s="264"/>
      <c r="AG226" s="264"/>
      <c r="AH226" s="264"/>
      <c r="AI226" s="264"/>
      <c r="AJ226" s="264"/>
      <c r="AK226" s="264"/>
      <c r="AL226" s="264"/>
      <c r="AM226" s="264"/>
      <c r="AN226" s="264"/>
      <c r="AO226" s="264"/>
      <c r="AP226" s="264"/>
      <c r="AQ226" s="265"/>
    </row>
    <row r="227" spans="2:103" x14ac:dyDescent="0.2">
      <c r="B227" s="49" t="s">
        <v>4</v>
      </c>
      <c r="C227" s="262"/>
      <c r="D227" s="263"/>
      <c r="E227" s="263"/>
      <c r="F227" s="263"/>
      <c r="G227" s="263"/>
      <c r="H227" s="263"/>
      <c r="I227" s="263"/>
      <c r="J227" s="263"/>
      <c r="K227" s="263"/>
      <c r="L227" s="263"/>
      <c r="M227" s="263"/>
      <c r="N227" s="263"/>
      <c r="O227" s="263"/>
      <c r="P227" s="263"/>
      <c r="Q227" s="263"/>
      <c r="R227" s="263"/>
      <c r="S227" s="263"/>
      <c r="T227" s="263"/>
      <c r="U227" s="263"/>
      <c r="V227" s="263"/>
      <c r="W227" s="263"/>
      <c r="X227" s="263"/>
      <c r="Y227" s="263"/>
      <c r="Z227" s="263"/>
      <c r="AA227" s="263"/>
      <c r="AB227" s="263"/>
      <c r="AC227" s="263"/>
      <c r="AD227" s="263"/>
      <c r="AE227" s="263"/>
      <c r="AF227" s="263"/>
      <c r="AG227" s="263"/>
      <c r="AH227" s="263"/>
      <c r="AI227" s="263"/>
      <c r="AJ227" s="263"/>
      <c r="AK227" s="263"/>
      <c r="AL227" s="263"/>
      <c r="AM227" s="263"/>
      <c r="AN227" s="263"/>
      <c r="AO227" s="263"/>
      <c r="AP227" s="263"/>
      <c r="AQ227" s="263"/>
    </row>
    <row r="228" spans="2:103" x14ac:dyDescent="0.2">
      <c r="B228" s="37" t="s">
        <v>5</v>
      </c>
      <c r="C228" s="259"/>
      <c r="D228" s="260"/>
      <c r="E228" s="260"/>
      <c r="F228" s="260"/>
      <c r="G228" s="260"/>
      <c r="H228" s="260"/>
      <c r="I228" s="260"/>
      <c r="J228" s="260"/>
      <c r="K228" s="260"/>
      <c r="L228" s="260"/>
      <c r="M228" s="260"/>
      <c r="N228" s="260"/>
      <c r="O228" s="260"/>
      <c r="P228" s="260"/>
      <c r="Q228" s="260"/>
      <c r="R228" s="260"/>
      <c r="S228" s="260"/>
      <c r="T228" s="260"/>
      <c r="U228" s="260"/>
      <c r="V228" s="260"/>
      <c r="W228" s="260"/>
      <c r="X228" s="260"/>
      <c r="Y228" s="260"/>
      <c r="Z228" s="260"/>
      <c r="AA228" s="260"/>
      <c r="AB228" s="260"/>
      <c r="AC228" s="260"/>
      <c r="AD228" s="260"/>
      <c r="AE228" s="260"/>
      <c r="AF228" s="260"/>
      <c r="AG228" s="260"/>
      <c r="AH228" s="260"/>
      <c r="AI228" s="260"/>
      <c r="AJ228" s="260"/>
      <c r="AK228" s="260"/>
      <c r="AL228" s="260"/>
      <c r="AM228" s="260"/>
      <c r="AN228" s="260"/>
      <c r="AO228" s="260"/>
      <c r="AP228" s="260"/>
      <c r="AQ228" s="260"/>
    </row>
    <row r="229" spans="2:103" x14ac:dyDescent="0.2">
      <c r="B229" s="274" t="s">
        <v>306</v>
      </c>
      <c r="C229" s="278"/>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c r="AB229" s="120"/>
      <c r="AC229" s="120"/>
      <c r="AD229" s="120"/>
      <c r="AE229" s="120"/>
      <c r="AF229" s="120"/>
      <c r="AG229" s="120"/>
      <c r="AH229" s="120"/>
      <c r="AI229" s="120"/>
      <c r="AJ229" s="120"/>
      <c r="AK229" s="120"/>
      <c r="AL229" s="120"/>
      <c r="AM229" s="120"/>
      <c r="AN229" s="120"/>
      <c r="AO229" s="120"/>
      <c r="AP229" s="120"/>
      <c r="AQ229" s="276"/>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row>
    <row r="230" spans="2:103" x14ac:dyDescent="0.2">
      <c r="B230" s="277" t="s">
        <v>307</v>
      </c>
      <c r="C230" s="206"/>
      <c r="D230" s="206"/>
      <c r="E230" s="206"/>
      <c r="F230" s="206"/>
      <c r="G230" s="206"/>
      <c r="H230" s="206"/>
      <c r="I230" s="206"/>
      <c r="J230" s="206"/>
      <c r="K230" s="206"/>
      <c r="L230" s="206"/>
      <c r="M230" s="206"/>
      <c r="N230" s="206"/>
      <c r="O230" s="206"/>
      <c r="P230" s="206"/>
      <c r="Q230" s="206"/>
      <c r="R230" s="206"/>
      <c r="S230" s="206"/>
      <c r="T230" s="206"/>
      <c r="U230" s="206"/>
      <c r="V230" s="206"/>
      <c r="W230" s="206"/>
      <c r="X230" s="206"/>
      <c r="Y230" s="206"/>
      <c r="Z230" s="206"/>
      <c r="AA230" s="206"/>
      <c r="AB230" s="206"/>
      <c r="AC230" s="206"/>
      <c r="AD230" s="206"/>
      <c r="AE230" s="206"/>
      <c r="AF230" s="206"/>
      <c r="AG230" s="206"/>
      <c r="AH230" s="206"/>
      <c r="AI230" s="206"/>
      <c r="AJ230" s="206"/>
      <c r="AK230" s="206"/>
      <c r="AL230" s="206"/>
      <c r="AM230" s="206"/>
      <c r="AN230" s="206"/>
      <c r="AO230" s="206"/>
      <c r="AP230" s="206"/>
      <c r="AQ230" s="206"/>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row>
    <row r="231" spans="2:103" x14ac:dyDescent="0.2">
      <c r="B231" s="274" t="s">
        <v>281</v>
      </c>
      <c r="AQ231" s="238"/>
    </row>
    <row r="232" spans="2:103" x14ac:dyDescent="0.2">
      <c r="B232" s="275" t="s">
        <v>301</v>
      </c>
      <c r="C232" s="260"/>
      <c r="D232" s="260"/>
      <c r="E232" s="260"/>
      <c r="F232" s="260"/>
      <c r="G232" s="260"/>
      <c r="H232" s="260"/>
      <c r="I232" s="260"/>
      <c r="J232" s="260"/>
      <c r="K232" s="260"/>
      <c r="L232" s="260"/>
      <c r="M232" s="260"/>
      <c r="N232" s="260"/>
      <c r="O232" s="260"/>
      <c r="P232" s="260"/>
      <c r="Q232" s="260"/>
      <c r="R232" s="260"/>
      <c r="S232" s="260"/>
      <c r="T232" s="260"/>
      <c r="U232" s="260"/>
      <c r="V232" s="260"/>
      <c r="W232" s="260"/>
      <c r="X232" s="260"/>
      <c r="Y232" s="260"/>
      <c r="Z232" s="260"/>
      <c r="AA232" s="260"/>
      <c r="AB232" s="260"/>
      <c r="AC232" s="260"/>
      <c r="AD232" s="260"/>
      <c r="AE232" s="260"/>
      <c r="AF232" s="260"/>
      <c r="AG232" s="260"/>
      <c r="AH232" s="260"/>
      <c r="AI232" s="260"/>
      <c r="AJ232" s="260"/>
      <c r="AK232" s="260"/>
      <c r="AL232" s="260"/>
      <c r="AM232" s="260"/>
      <c r="AN232" s="260"/>
      <c r="AO232" s="260"/>
      <c r="AP232" s="260"/>
      <c r="AQ232" s="260"/>
    </row>
    <row r="233" spans="2:103" x14ac:dyDescent="0.2">
      <c r="B233" s="275" t="s">
        <v>302</v>
      </c>
      <c r="C233" s="263"/>
      <c r="D233" s="263"/>
      <c r="E233" s="263"/>
      <c r="F233" s="263"/>
      <c r="G233" s="263"/>
      <c r="H233" s="263"/>
      <c r="I233" s="263"/>
      <c r="J233" s="263"/>
      <c r="K233" s="263"/>
      <c r="L233" s="263"/>
      <c r="M233" s="263"/>
      <c r="N233" s="263"/>
      <c r="O233" s="263"/>
      <c r="P233" s="263"/>
      <c r="Q233" s="263"/>
      <c r="R233" s="263"/>
      <c r="S233" s="263"/>
      <c r="T233" s="263"/>
      <c r="U233" s="263"/>
      <c r="V233" s="263"/>
      <c r="W233" s="263"/>
      <c r="X233" s="263"/>
      <c r="Y233" s="263"/>
      <c r="Z233" s="263"/>
      <c r="AA233" s="263"/>
      <c r="AB233" s="263"/>
      <c r="AC233" s="263"/>
      <c r="AD233" s="263"/>
      <c r="AE233" s="263"/>
      <c r="AF233" s="263"/>
      <c r="AG233" s="263"/>
      <c r="AH233" s="263"/>
      <c r="AI233" s="263"/>
      <c r="AJ233" s="263"/>
      <c r="AK233" s="263"/>
      <c r="AL233" s="263"/>
      <c r="AM233" s="263"/>
      <c r="AN233" s="263"/>
      <c r="AO233" s="263"/>
      <c r="AP233" s="263"/>
      <c r="AQ233" s="263"/>
    </row>
    <row r="234" spans="2:103" x14ac:dyDescent="0.2">
      <c r="B234" s="275" t="s">
        <v>303</v>
      </c>
      <c r="C234" s="263"/>
      <c r="D234" s="263"/>
      <c r="E234" s="263"/>
      <c r="F234" s="263"/>
      <c r="G234" s="263"/>
      <c r="H234" s="263"/>
      <c r="I234" s="263"/>
      <c r="J234" s="263"/>
      <c r="K234" s="263"/>
      <c r="L234" s="263"/>
      <c r="M234" s="263"/>
      <c r="N234" s="263"/>
      <c r="O234" s="263"/>
      <c r="P234" s="263"/>
      <c r="Q234" s="263"/>
      <c r="R234" s="263"/>
      <c r="S234" s="263"/>
      <c r="T234" s="263"/>
      <c r="U234" s="263"/>
      <c r="V234" s="263"/>
      <c r="W234" s="263"/>
      <c r="X234" s="263"/>
      <c r="Y234" s="263"/>
      <c r="Z234" s="263"/>
      <c r="AA234" s="263"/>
      <c r="AB234" s="263"/>
      <c r="AC234" s="263"/>
      <c r="AD234" s="263"/>
      <c r="AE234" s="263"/>
      <c r="AF234" s="263"/>
      <c r="AG234" s="263"/>
      <c r="AH234" s="263"/>
      <c r="AI234" s="263"/>
      <c r="AJ234" s="263"/>
      <c r="AK234" s="263"/>
      <c r="AL234" s="263"/>
      <c r="AM234" s="263"/>
      <c r="AN234" s="263"/>
      <c r="AO234" s="263"/>
      <c r="AP234" s="263"/>
      <c r="AQ234" s="263"/>
    </row>
    <row r="235" spans="2:103" x14ac:dyDescent="0.2">
      <c r="B235" s="274" t="s">
        <v>309</v>
      </c>
      <c r="AQ235" s="30"/>
    </row>
    <row r="236" spans="2:103" x14ac:dyDescent="0.2">
      <c r="B236" s="275" t="s">
        <v>310</v>
      </c>
      <c r="C236" s="260"/>
      <c r="D236" s="260"/>
      <c r="E236" s="260"/>
      <c r="F236" s="260"/>
      <c r="G236" s="260"/>
      <c r="H236" s="260"/>
      <c r="I236" s="260"/>
      <c r="J236" s="260"/>
      <c r="K236" s="260"/>
      <c r="L236" s="260"/>
      <c r="M236" s="260"/>
      <c r="N236" s="260"/>
      <c r="O236" s="260"/>
      <c r="P236" s="260"/>
      <c r="Q236" s="260"/>
      <c r="R236" s="260"/>
      <c r="S236" s="260"/>
      <c r="T236" s="260"/>
      <c r="U236" s="260"/>
      <c r="V236" s="260"/>
      <c r="W236" s="260"/>
      <c r="X236" s="260"/>
      <c r="Y236" s="260"/>
      <c r="Z236" s="260"/>
      <c r="AA236" s="260"/>
      <c r="AB236" s="260"/>
      <c r="AC236" s="260"/>
      <c r="AD236" s="260"/>
      <c r="AE236" s="260"/>
      <c r="AF236" s="260"/>
      <c r="AG236" s="260"/>
      <c r="AH236" s="260"/>
      <c r="AI236" s="260"/>
      <c r="AJ236" s="260"/>
      <c r="AK236" s="260"/>
      <c r="AL236" s="260"/>
      <c r="AM236" s="260"/>
      <c r="AN236" s="260"/>
      <c r="AO236" s="260"/>
      <c r="AP236" s="260"/>
      <c r="AQ236" s="260"/>
    </row>
    <row r="237" spans="2:103" x14ac:dyDescent="0.2">
      <c r="B237" s="286" t="s">
        <v>436</v>
      </c>
    </row>
    <row r="238" spans="2:103" x14ac:dyDescent="0.2">
      <c r="B238" s="275" t="s">
        <v>332</v>
      </c>
      <c r="C238" s="260"/>
      <c r="D238" s="260"/>
      <c r="E238" s="260"/>
      <c r="F238" s="260"/>
      <c r="G238" s="260"/>
      <c r="H238" s="260"/>
      <c r="I238" s="260"/>
      <c r="J238" s="260"/>
      <c r="K238" s="260"/>
      <c r="L238" s="260"/>
      <c r="M238" s="260"/>
      <c r="N238" s="260"/>
      <c r="O238" s="260"/>
      <c r="P238" s="260"/>
      <c r="Q238" s="260"/>
      <c r="R238" s="260"/>
      <c r="S238" s="260"/>
      <c r="T238" s="260"/>
      <c r="U238" s="260"/>
      <c r="V238" s="260"/>
      <c r="W238" s="260"/>
      <c r="X238" s="260"/>
      <c r="Y238" s="260"/>
      <c r="Z238" s="260"/>
      <c r="AA238" s="260"/>
      <c r="AB238" s="260"/>
      <c r="AC238" s="260"/>
      <c r="AD238" s="260"/>
      <c r="AE238" s="260"/>
      <c r="AF238" s="260"/>
      <c r="AG238" s="260"/>
      <c r="AH238" s="260"/>
      <c r="AI238" s="260"/>
      <c r="AJ238" s="260"/>
      <c r="AK238" s="260"/>
      <c r="AL238" s="260"/>
      <c r="AM238" s="260"/>
      <c r="AN238" s="260"/>
      <c r="AO238" s="260"/>
      <c r="AP238" s="260"/>
      <c r="AQ238" s="260"/>
    </row>
    <row r="239" spans="2:103" x14ac:dyDescent="0.2">
      <c r="B239" s="275" t="s">
        <v>333</v>
      </c>
      <c r="C239" s="205"/>
      <c r="D239" s="205"/>
      <c r="E239" s="205"/>
      <c r="F239" s="205"/>
      <c r="G239" s="205"/>
      <c r="H239" s="205"/>
      <c r="I239" s="205"/>
      <c r="J239" s="205"/>
      <c r="K239" s="205"/>
      <c r="L239" s="205"/>
      <c r="M239" s="205"/>
      <c r="N239" s="205"/>
      <c r="O239" s="205"/>
      <c r="P239" s="205"/>
      <c r="Q239" s="205"/>
      <c r="R239" s="205"/>
      <c r="S239" s="205"/>
      <c r="T239" s="205"/>
      <c r="U239" s="205"/>
      <c r="V239" s="205"/>
      <c r="W239" s="205"/>
      <c r="X239" s="205"/>
      <c r="Y239" s="205"/>
      <c r="Z239" s="205"/>
      <c r="AA239" s="205"/>
      <c r="AB239" s="205"/>
      <c r="AC239" s="205"/>
      <c r="AD239" s="205"/>
      <c r="AE239" s="205"/>
      <c r="AF239" s="205"/>
      <c r="AG239" s="205"/>
      <c r="AH239" s="205"/>
      <c r="AI239" s="205"/>
      <c r="AJ239" s="205"/>
      <c r="AK239" s="205"/>
      <c r="AL239" s="205"/>
      <c r="AM239" s="205"/>
      <c r="AN239" s="205"/>
      <c r="AO239" s="205"/>
      <c r="AP239" s="205"/>
      <c r="AQ239" s="205"/>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81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2" t="s">
        <v>335</v>
      </c>
    </row>
    <row r="2" spans="1:42" x14ac:dyDescent="0.2">
      <c r="A2" s="83"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3" t="s">
        <v>316</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421</v>
      </c>
      <c r="B5" s="111">
        <f t="array" ref="B5:AP6">Inputs!C152:AQ153</f>
        <v>0</v>
      </c>
      <c r="C5" s="111">
        <v>0</v>
      </c>
      <c r="D5" s="111">
        <v>0</v>
      </c>
      <c r="E5" s="111">
        <v>0</v>
      </c>
      <c r="F5" s="111">
        <v>0</v>
      </c>
      <c r="G5" s="111">
        <v>0</v>
      </c>
      <c r="H5" s="111">
        <v>0</v>
      </c>
      <c r="I5" s="111">
        <v>0</v>
      </c>
      <c r="J5" s="111">
        <v>0</v>
      </c>
      <c r="K5" s="111">
        <v>0</v>
      </c>
      <c r="L5" s="111">
        <v>0</v>
      </c>
      <c r="M5" s="111">
        <v>0</v>
      </c>
      <c r="N5" s="111">
        <v>0</v>
      </c>
      <c r="O5" s="111">
        <v>0</v>
      </c>
      <c r="P5" s="111">
        <v>0</v>
      </c>
      <c r="Q5" s="111">
        <v>0</v>
      </c>
      <c r="R5" s="111">
        <v>0</v>
      </c>
      <c r="S5" s="111">
        <v>0</v>
      </c>
      <c r="T5" s="111">
        <v>0</v>
      </c>
      <c r="U5" s="111">
        <v>0</v>
      </c>
      <c r="V5" s="111">
        <v>0</v>
      </c>
      <c r="W5" s="111">
        <v>0</v>
      </c>
      <c r="X5" s="111">
        <v>0</v>
      </c>
      <c r="Y5" s="111">
        <v>0</v>
      </c>
      <c r="Z5" s="111">
        <v>0</v>
      </c>
      <c r="AA5" s="111">
        <v>0</v>
      </c>
      <c r="AB5" s="111">
        <v>0</v>
      </c>
      <c r="AC5" s="111">
        <v>0</v>
      </c>
      <c r="AD5" s="111">
        <v>0</v>
      </c>
      <c r="AE5" s="111">
        <v>0</v>
      </c>
      <c r="AF5" s="111">
        <v>0</v>
      </c>
      <c r="AG5" s="111">
        <v>0</v>
      </c>
      <c r="AH5" s="111">
        <v>0</v>
      </c>
      <c r="AI5" s="111">
        <v>0</v>
      </c>
      <c r="AJ5" s="111">
        <v>0</v>
      </c>
      <c r="AK5" s="111">
        <v>0</v>
      </c>
      <c r="AL5" s="111">
        <v>0</v>
      </c>
      <c r="AM5" s="111">
        <v>0</v>
      </c>
      <c r="AN5" s="111">
        <v>0</v>
      </c>
      <c r="AO5" s="111">
        <v>0</v>
      </c>
      <c r="AP5" s="111">
        <v>0</v>
      </c>
    </row>
    <row r="6" spans="1:42" x14ac:dyDescent="0.2">
      <c r="A6" s="4" t="s">
        <v>422</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2">
      <c r="A7" s="18" t="s">
        <v>423</v>
      </c>
      <c r="B7" s="298">
        <f>SUM(B5:B6)</f>
        <v>0</v>
      </c>
      <c r="C7" s="298">
        <f t="shared" ref="C7:AP7" si="1">SUM(C5:C6)</f>
        <v>0</v>
      </c>
      <c r="D7" s="298">
        <f t="shared" si="1"/>
        <v>0</v>
      </c>
      <c r="E7" s="298">
        <f t="shared" si="1"/>
        <v>0</v>
      </c>
      <c r="F7" s="298">
        <f t="shared" si="1"/>
        <v>0</v>
      </c>
      <c r="G7" s="298">
        <f t="shared" si="1"/>
        <v>0</v>
      </c>
      <c r="H7" s="298">
        <f t="shared" si="1"/>
        <v>0</v>
      </c>
      <c r="I7" s="298">
        <f t="shared" si="1"/>
        <v>0</v>
      </c>
      <c r="J7" s="298">
        <f t="shared" si="1"/>
        <v>0</v>
      </c>
      <c r="K7" s="298">
        <f t="shared" si="1"/>
        <v>0</v>
      </c>
      <c r="L7" s="298">
        <f t="shared" si="1"/>
        <v>0</v>
      </c>
      <c r="M7" s="298">
        <f t="shared" si="1"/>
        <v>0</v>
      </c>
      <c r="N7" s="298">
        <f t="shared" si="1"/>
        <v>0</v>
      </c>
      <c r="O7" s="298">
        <f t="shared" si="1"/>
        <v>0</v>
      </c>
      <c r="P7" s="298">
        <f t="shared" si="1"/>
        <v>0</v>
      </c>
      <c r="Q7" s="298">
        <f t="shared" si="1"/>
        <v>0</v>
      </c>
      <c r="R7" s="298">
        <f t="shared" si="1"/>
        <v>0</v>
      </c>
      <c r="S7" s="298">
        <f t="shared" si="1"/>
        <v>0</v>
      </c>
      <c r="T7" s="298">
        <f t="shared" si="1"/>
        <v>0</v>
      </c>
      <c r="U7" s="298">
        <f t="shared" si="1"/>
        <v>0</v>
      </c>
      <c r="V7" s="298">
        <f t="shared" si="1"/>
        <v>0</v>
      </c>
      <c r="W7" s="298">
        <f t="shared" si="1"/>
        <v>0</v>
      </c>
      <c r="X7" s="298">
        <f t="shared" si="1"/>
        <v>0</v>
      </c>
      <c r="Y7" s="298">
        <f t="shared" si="1"/>
        <v>0</v>
      </c>
      <c r="Z7" s="298">
        <f t="shared" si="1"/>
        <v>0</v>
      </c>
      <c r="AA7" s="298">
        <f t="shared" si="1"/>
        <v>0</v>
      </c>
      <c r="AB7" s="298">
        <f t="shared" si="1"/>
        <v>0</v>
      </c>
      <c r="AC7" s="298">
        <f t="shared" si="1"/>
        <v>0</v>
      </c>
      <c r="AD7" s="298">
        <f t="shared" si="1"/>
        <v>0</v>
      </c>
      <c r="AE7" s="298">
        <f t="shared" si="1"/>
        <v>0</v>
      </c>
      <c r="AF7" s="298">
        <f t="shared" si="1"/>
        <v>0</v>
      </c>
      <c r="AG7" s="298">
        <f t="shared" si="1"/>
        <v>0</v>
      </c>
      <c r="AH7" s="298">
        <f t="shared" si="1"/>
        <v>0</v>
      </c>
      <c r="AI7" s="298">
        <f t="shared" si="1"/>
        <v>0</v>
      </c>
      <c r="AJ7" s="298">
        <f t="shared" si="1"/>
        <v>0</v>
      </c>
      <c r="AK7" s="298">
        <f t="shared" si="1"/>
        <v>0</v>
      </c>
      <c r="AL7" s="298">
        <f t="shared" si="1"/>
        <v>0</v>
      </c>
      <c r="AM7" s="298">
        <f t="shared" si="1"/>
        <v>0</v>
      </c>
      <c r="AN7" s="298">
        <f t="shared" si="1"/>
        <v>0</v>
      </c>
      <c r="AO7" s="298">
        <f t="shared" si="1"/>
        <v>0</v>
      </c>
      <c r="AP7" s="298">
        <f t="shared" si="1"/>
        <v>0</v>
      </c>
    </row>
    <row r="8" spans="1:42" x14ac:dyDescent="0.2">
      <c r="A8" s="18" t="s">
        <v>424</v>
      </c>
      <c r="B8" s="298">
        <f t="array" ref="B8:AP10">Inputs!C155:AQ157</f>
        <v>0</v>
      </c>
      <c r="C8" s="298">
        <v>0</v>
      </c>
      <c r="D8" s="298">
        <v>0</v>
      </c>
      <c r="E8" s="298">
        <v>0</v>
      </c>
      <c r="F8" s="298">
        <v>0</v>
      </c>
      <c r="G8" s="298">
        <v>0</v>
      </c>
      <c r="H8" s="298">
        <v>0</v>
      </c>
      <c r="I8" s="298">
        <v>0</v>
      </c>
      <c r="J8" s="298">
        <v>0</v>
      </c>
      <c r="K8" s="298">
        <v>0</v>
      </c>
      <c r="L8" s="298">
        <v>0</v>
      </c>
      <c r="M8" s="298">
        <v>0</v>
      </c>
      <c r="N8" s="298">
        <v>0</v>
      </c>
      <c r="O8" s="298">
        <v>0</v>
      </c>
      <c r="P8" s="298">
        <v>0</v>
      </c>
      <c r="Q8" s="298">
        <v>0</v>
      </c>
      <c r="R8" s="298">
        <v>0</v>
      </c>
      <c r="S8" s="298">
        <v>0</v>
      </c>
      <c r="T8" s="298">
        <v>0</v>
      </c>
      <c r="U8" s="298">
        <v>0</v>
      </c>
      <c r="V8" s="298">
        <v>0</v>
      </c>
      <c r="W8" s="298">
        <v>0</v>
      </c>
      <c r="X8" s="298">
        <v>0</v>
      </c>
      <c r="Y8" s="298">
        <v>0</v>
      </c>
      <c r="Z8" s="298">
        <v>0</v>
      </c>
      <c r="AA8" s="298">
        <v>0</v>
      </c>
      <c r="AB8" s="298">
        <v>0</v>
      </c>
      <c r="AC8" s="298">
        <v>0</v>
      </c>
      <c r="AD8" s="298">
        <v>0</v>
      </c>
      <c r="AE8" s="298">
        <v>0</v>
      </c>
      <c r="AF8" s="298">
        <v>0</v>
      </c>
      <c r="AG8" s="298">
        <v>0</v>
      </c>
      <c r="AH8" s="298">
        <v>0</v>
      </c>
      <c r="AI8" s="298">
        <v>0</v>
      </c>
      <c r="AJ8" s="298">
        <v>0</v>
      </c>
      <c r="AK8" s="298">
        <v>0</v>
      </c>
      <c r="AL8" s="298">
        <v>0</v>
      </c>
      <c r="AM8" s="298">
        <v>0</v>
      </c>
      <c r="AN8" s="298">
        <v>0</v>
      </c>
      <c r="AO8" s="298">
        <v>0</v>
      </c>
      <c r="AP8" s="298">
        <v>0</v>
      </c>
    </row>
    <row r="9" spans="1:42" x14ac:dyDescent="0.2">
      <c r="A9" s="18" t="s">
        <v>425</v>
      </c>
      <c r="B9" s="298">
        <v>0</v>
      </c>
      <c r="C9" s="298">
        <v>0</v>
      </c>
      <c r="D9" s="298">
        <v>0</v>
      </c>
      <c r="E9" s="298">
        <v>0</v>
      </c>
      <c r="F9" s="298">
        <v>0</v>
      </c>
      <c r="G9" s="298">
        <v>0</v>
      </c>
      <c r="H9" s="298">
        <v>0</v>
      </c>
      <c r="I9" s="298">
        <v>0</v>
      </c>
      <c r="J9" s="298">
        <v>0</v>
      </c>
      <c r="K9" s="298">
        <v>0</v>
      </c>
      <c r="L9" s="298">
        <v>0</v>
      </c>
      <c r="M9" s="298">
        <v>0</v>
      </c>
      <c r="N9" s="298">
        <v>0</v>
      </c>
      <c r="O9" s="298">
        <v>0</v>
      </c>
      <c r="P9" s="298">
        <v>0</v>
      </c>
      <c r="Q9" s="298">
        <v>0</v>
      </c>
      <c r="R9" s="298">
        <v>0</v>
      </c>
      <c r="S9" s="298">
        <v>0</v>
      </c>
      <c r="T9" s="298">
        <v>0</v>
      </c>
      <c r="U9" s="298">
        <v>0</v>
      </c>
      <c r="V9" s="298">
        <v>0</v>
      </c>
      <c r="W9" s="298">
        <v>0</v>
      </c>
      <c r="X9" s="298">
        <v>0</v>
      </c>
      <c r="Y9" s="298">
        <v>0</v>
      </c>
      <c r="Z9" s="298">
        <v>0</v>
      </c>
      <c r="AA9" s="298">
        <v>0</v>
      </c>
      <c r="AB9" s="298">
        <v>0</v>
      </c>
      <c r="AC9" s="298">
        <v>0</v>
      </c>
      <c r="AD9" s="298">
        <v>0</v>
      </c>
      <c r="AE9" s="298">
        <v>0</v>
      </c>
      <c r="AF9" s="298">
        <v>0</v>
      </c>
      <c r="AG9" s="298">
        <v>0</v>
      </c>
      <c r="AH9" s="298">
        <v>0</v>
      </c>
      <c r="AI9" s="298">
        <v>0</v>
      </c>
      <c r="AJ9" s="298">
        <v>0</v>
      </c>
      <c r="AK9" s="298">
        <v>0</v>
      </c>
      <c r="AL9" s="298">
        <v>0</v>
      </c>
      <c r="AM9" s="298">
        <v>0</v>
      </c>
      <c r="AN9" s="298">
        <v>0</v>
      </c>
      <c r="AO9" s="298">
        <v>0</v>
      </c>
      <c r="AP9" s="298">
        <v>0</v>
      </c>
    </row>
    <row r="10" spans="1:42" x14ac:dyDescent="0.2">
      <c r="A10" s="18" t="s">
        <v>426</v>
      </c>
      <c r="B10" s="298">
        <v>0</v>
      </c>
      <c r="C10" s="298">
        <v>0</v>
      </c>
      <c r="D10" s="298">
        <v>0</v>
      </c>
      <c r="E10" s="298">
        <v>0</v>
      </c>
      <c r="F10" s="298">
        <v>0</v>
      </c>
      <c r="G10" s="298">
        <v>0</v>
      </c>
      <c r="H10" s="298">
        <v>0</v>
      </c>
      <c r="I10" s="298">
        <v>0</v>
      </c>
      <c r="J10" s="298">
        <v>0</v>
      </c>
      <c r="K10" s="298">
        <v>0</v>
      </c>
      <c r="L10" s="298">
        <v>0</v>
      </c>
      <c r="M10" s="298">
        <v>0</v>
      </c>
      <c r="N10" s="298">
        <v>0</v>
      </c>
      <c r="O10" s="298">
        <v>0</v>
      </c>
      <c r="P10" s="298">
        <v>0</v>
      </c>
      <c r="Q10" s="298">
        <v>0</v>
      </c>
      <c r="R10" s="298">
        <v>0</v>
      </c>
      <c r="S10" s="298">
        <v>0</v>
      </c>
      <c r="T10" s="298">
        <v>0</v>
      </c>
      <c r="U10" s="298">
        <v>0</v>
      </c>
      <c r="V10" s="298">
        <v>0</v>
      </c>
      <c r="W10" s="298">
        <v>0</v>
      </c>
      <c r="X10" s="298">
        <v>0</v>
      </c>
      <c r="Y10" s="298">
        <v>0</v>
      </c>
      <c r="Z10" s="298">
        <v>0</v>
      </c>
      <c r="AA10" s="298">
        <v>0</v>
      </c>
      <c r="AB10" s="298">
        <v>0</v>
      </c>
      <c r="AC10" s="298">
        <v>0</v>
      </c>
      <c r="AD10" s="298">
        <v>0</v>
      </c>
      <c r="AE10" s="298">
        <v>0</v>
      </c>
      <c r="AF10" s="298">
        <v>0</v>
      </c>
      <c r="AG10" s="298">
        <v>0</v>
      </c>
      <c r="AH10" s="298">
        <v>0</v>
      </c>
      <c r="AI10" s="298">
        <v>0</v>
      </c>
      <c r="AJ10" s="298">
        <v>0</v>
      </c>
      <c r="AK10" s="298">
        <v>0</v>
      </c>
      <c r="AL10" s="298">
        <v>0</v>
      </c>
      <c r="AM10" s="298">
        <v>0</v>
      </c>
      <c r="AN10" s="298">
        <v>0</v>
      </c>
      <c r="AO10" s="298">
        <v>0</v>
      </c>
      <c r="AP10" s="298">
        <v>0</v>
      </c>
    </row>
    <row r="11" spans="1:42" x14ac:dyDescent="0.2">
      <c r="A11" s="18"/>
      <c r="B11" s="207"/>
      <c r="C11" s="207"/>
      <c r="D11" s="207"/>
      <c r="E11" s="207"/>
      <c r="F11" s="207"/>
      <c r="G11" s="207"/>
      <c r="H11" s="207"/>
      <c r="I11" s="207"/>
      <c r="J11" s="207"/>
      <c r="K11" s="207"/>
      <c r="L11" s="207"/>
      <c r="M11" s="207"/>
      <c r="N11" s="207"/>
      <c r="O11" s="207"/>
      <c r="P11" s="207"/>
      <c r="Q11" s="207"/>
      <c r="R11" s="207"/>
      <c r="S11" s="207"/>
      <c r="T11" s="207"/>
      <c r="U11" s="207"/>
      <c r="V11" s="207"/>
      <c r="W11" s="207"/>
      <c r="X11" s="207"/>
      <c r="Y11" s="207"/>
      <c r="Z11" s="207"/>
      <c r="AA11" s="207"/>
      <c r="AB11" s="207"/>
      <c r="AC11" s="207"/>
      <c r="AD11" s="207"/>
      <c r="AE11" s="207"/>
      <c r="AF11" s="207"/>
      <c r="AG11" s="207"/>
      <c r="AH11" s="207"/>
      <c r="AI11" s="207"/>
      <c r="AJ11" s="207"/>
      <c r="AK11" s="207"/>
      <c r="AL11" s="207"/>
      <c r="AM11" s="207"/>
      <c r="AN11" s="207"/>
      <c r="AO11" s="207"/>
      <c r="AP11" s="207"/>
    </row>
    <row r="12" spans="1:42" x14ac:dyDescent="0.2">
      <c r="A12" s="83" t="s">
        <v>317</v>
      </c>
      <c r="B12" s="7"/>
      <c r="C12" s="218"/>
      <c r="D12" s="218"/>
      <c r="E12" s="218"/>
      <c r="F12" s="218"/>
      <c r="G12" s="218"/>
      <c r="H12" s="218"/>
      <c r="I12" s="218"/>
      <c r="J12" s="219"/>
      <c r="K12" s="219"/>
      <c r="L12" s="219"/>
      <c r="M12" s="219"/>
      <c r="N12" s="219"/>
      <c r="O12" s="219"/>
      <c r="P12" s="219"/>
      <c r="Q12" s="219"/>
      <c r="R12" s="219"/>
      <c r="S12" s="219"/>
      <c r="T12" s="219"/>
      <c r="U12" s="219"/>
      <c r="V12" s="219"/>
      <c r="W12" s="219"/>
      <c r="X12" s="219"/>
      <c r="Y12" s="219"/>
      <c r="Z12" s="219"/>
      <c r="AA12" s="219"/>
      <c r="AB12" s="219"/>
      <c r="AC12" s="219"/>
      <c r="AD12" s="219"/>
      <c r="AE12" s="219"/>
      <c r="AF12" s="219"/>
      <c r="AG12" s="219"/>
      <c r="AH12" s="219"/>
      <c r="AI12" s="219"/>
      <c r="AJ12" s="219"/>
      <c r="AK12" s="219"/>
      <c r="AL12" s="219"/>
      <c r="AM12" s="219"/>
      <c r="AN12" s="219"/>
      <c r="AO12" s="219"/>
      <c r="AP12" s="219"/>
    </row>
    <row r="13" spans="1:42" x14ac:dyDescent="0.2">
      <c r="A13" s="4" t="s">
        <v>368</v>
      </c>
      <c r="C13" s="92"/>
      <c r="D13" s="92"/>
      <c r="E13" s="92"/>
      <c r="F13" s="92"/>
      <c r="G13" s="92"/>
      <c r="H13" s="92"/>
      <c r="I13" s="92"/>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89" t="str">
        <f>subscriber1_name</f>
        <v>Subscriber Class 1</v>
      </c>
      <c r="C14" s="122">
        <f t="shared" ref="C14:AP14" si="2">C198+C205</f>
        <v>0</v>
      </c>
      <c r="D14" s="122">
        <f t="shared" si="2"/>
        <v>0</v>
      </c>
      <c r="E14" s="122">
        <f t="shared" si="2"/>
        <v>0</v>
      </c>
      <c r="F14" s="122">
        <f t="shared" si="2"/>
        <v>0</v>
      </c>
      <c r="G14" s="122">
        <f t="shared" si="2"/>
        <v>0</v>
      </c>
      <c r="H14" s="122">
        <f t="shared" si="2"/>
        <v>0</v>
      </c>
      <c r="I14" s="122">
        <f t="shared" si="2"/>
        <v>0</v>
      </c>
      <c r="J14" s="122">
        <f t="shared" si="2"/>
        <v>0</v>
      </c>
      <c r="K14" s="122">
        <f t="shared" si="2"/>
        <v>0</v>
      </c>
      <c r="L14" s="122">
        <f t="shared" si="2"/>
        <v>0</v>
      </c>
      <c r="M14" s="122">
        <f t="shared" si="2"/>
        <v>0</v>
      </c>
      <c r="N14" s="122">
        <f t="shared" si="2"/>
        <v>0</v>
      </c>
      <c r="O14" s="122">
        <f t="shared" si="2"/>
        <v>0</v>
      </c>
      <c r="P14" s="122">
        <f t="shared" si="2"/>
        <v>0</v>
      </c>
      <c r="Q14" s="122">
        <f t="shared" si="2"/>
        <v>0</v>
      </c>
      <c r="R14" s="122">
        <f t="shared" si="2"/>
        <v>0</v>
      </c>
      <c r="S14" s="122">
        <f t="shared" si="2"/>
        <v>0</v>
      </c>
      <c r="T14" s="122">
        <f t="shared" si="2"/>
        <v>0</v>
      </c>
      <c r="U14" s="122">
        <f t="shared" si="2"/>
        <v>0</v>
      </c>
      <c r="V14" s="122">
        <f t="shared" si="2"/>
        <v>0</v>
      </c>
      <c r="W14" s="122">
        <f t="shared" si="2"/>
        <v>0</v>
      </c>
      <c r="X14" s="122">
        <f t="shared" si="2"/>
        <v>0</v>
      </c>
      <c r="Y14" s="122">
        <f t="shared" si="2"/>
        <v>0</v>
      </c>
      <c r="Z14" s="122">
        <f t="shared" si="2"/>
        <v>0</v>
      </c>
      <c r="AA14" s="122">
        <f t="shared" si="2"/>
        <v>0</v>
      </c>
      <c r="AB14" s="122">
        <f t="shared" si="2"/>
        <v>0</v>
      </c>
      <c r="AC14" s="122">
        <f t="shared" si="2"/>
        <v>0</v>
      </c>
      <c r="AD14" s="122">
        <f t="shared" si="2"/>
        <v>0</v>
      </c>
      <c r="AE14" s="122">
        <f t="shared" si="2"/>
        <v>0</v>
      </c>
      <c r="AF14" s="122">
        <f t="shared" si="2"/>
        <v>0</v>
      </c>
      <c r="AG14" s="122">
        <f t="shared" si="2"/>
        <v>0</v>
      </c>
      <c r="AH14" s="122">
        <f t="shared" si="2"/>
        <v>0</v>
      </c>
      <c r="AI14" s="122">
        <f t="shared" si="2"/>
        <v>0</v>
      </c>
      <c r="AJ14" s="122">
        <f t="shared" si="2"/>
        <v>0</v>
      </c>
      <c r="AK14" s="122">
        <f t="shared" si="2"/>
        <v>0</v>
      </c>
      <c r="AL14" s="122">
        <f t="shared" si="2"/>
        <v>0</v>
      </c>
      <c r="AM14" s="122">
        <f t="shared" si="2"/>
        <v>0</v>
      </c>
      <c r="AN14" s="122">
        <f t="shared" si="2"/>
        <v>0</v>
      </c>
      <c r="AO14" s="122">
        <f t="shared" si="2"/>
        <v>0</v>
      </c>
      <c r="AP14" s="122">
        <f t="shared" si="2"/>
        <v>0</v>
      </c>
    </row>
    <row r="15" spans="1:42" x14ac:dyDescent="0.2">
      <c r="A15" s="89" t="str">
        <f>subscriber2_name</f>
        <v>Subscriber Class 2</v>
      </c>
      <c r="C15" s="122">
        <f t="shared" ref="C15:AP15" si="3">C199+C206</f>
        <v>0</v>
      </c>
      <c r="D15" s="122">
        <f t="shared" si="3"/>
        <v>0</v>
      </c>
      <c r="E15" s="122">
        <f t="shared" si="3"/>
        <v>0</v>
      </c>
      <c r="F15" s="122">
        <f t="shared" si="3"/>
        <v>0</v>
      </c>
      <c r="G15" s="122">
        <f t="shared" si="3"/>
        <v>0</v>
      </c>
      <c r="H15" s="122">
        <f t="shared" si="3"/>
        <v>0</v>
      </c>
      <c r="I15" s="122">
        <f t="shared" si="3"/>
        <v>0</v>
      </c>
      <c r="J15" s="122">
        <f t="shared" si="3"/>
        <v>0</v>
      </c>
      <c r="K15" s="122">
        <f t="shared" si="3"/>
        <v>0</v>
      </c>
      <c r="L15" s="122">
        <f t="shared" si="3"/>
        <v>0</v>
      </c>
      <c r="M15" s="122">
        <f t="shared" si="3"/>
        <v>0</v>
      </c>
      <c r="N15" s="122">
        <f t="shared" si="3"/>
        <v>0</v>
      </c>
      <c r="O15" s="122">
        <f t="shared" si="3"/>
        <v>0</v>
      </c>
      <c r="P15" s="122">
        <f t="shared" si="3"/>
        <v>0</v>
      </c>
      <c r="Q15" s="122">
        <f t="shared" si="3"/>
        <v>0</v>
      </c>
      <c r="R15" s="122">
        <f t="shared" si="3"/>
        <v>0</v>
      </c>
      <c r="S15" s="122">
        <f t="shared" si="3"/>
        <v>0</v>
      </c>
      <c r="T15" s="122">
        <f t="shared" si="3"/>
        <v>0</v>
      </c>
      <c r="U15" s="122">
        <f t="shared" si="3"/>
        <v>0</v>
      </c>
      <c r="V15" s="122">
        <f t="shared" si="3"/>
        <v>0</v>
      </c>
      <c r="W15" s="122">
        <f t="shared" si="3"/>
        <v>0</v>
      </c>
      <c r="X15" s="122">
        <f t="shared" si="3"/>
        <v>0</v>
      </c>
      <c r="Y15" s="122">
        <f t="shared" si="3"/>
        <v>0</v>
      </c>
      <c r="Z15" s="122">
        <f t="shared" si="3"/>
        <v>0</v>
      </c>
      <c r="AA15" s="122">
        <f t="shared" si="3"/>
        <v>0</v>
      </c>
      <c r="AB15" s="122">
        <f t="shared" si="3"/>
        <v>0</v>
      </c>
      <c r="AC15" s="122">
        <f t="shared" si="3"/>
        <v>0</v>
      </c>
      <c r="AD15" s="122">
        <f t="shared" si="3"/>
        <v>0</v>
      </c>
      <c r="AE15" s="122">
        <f t="shared" si="3"/>
        <v>0</v>
      </c>
      <c r="AF15" s="122">
        <f t="shared" si="3"/>
        <v>0</v>
      </c>
      <c r="AG15" s="122">
        <f t="shared" si="3"/>
        <v>0</v>
      </c>
      <c r="AH15" s="122">
        <f t="shared" si="3"/>
        <v>0</v>
      </c>
      <c r="AI15" s="122">
        <f t="shared" si="3"/>
        <v>0</v>
      </c>
      <c r="AJ15" s="122">
        <f t="shared" si="3"/>
        <v>0</v>
      </c>
      <c r="AK15" s="122">
        <f t="shared" si="3"/>
        <v>0</v>
      </c>
      <c r="AL15" s="122">
        <f t="shared" si="3"/>
        <v>0</v>
      </c>
      <c r="AM15" s="122">
        <f t="shared" si="3"/>
        <v>0</v>
      </c>
      <c r="AN15" s="122">
        <f t="shared" si="3"/>
        <v>0</v>
      </c>
      <c r="AO15" s="122">
        <f t="shared" si="3"/>
        <v>0</v>
      </c>
      <c r="AP15" s="122">
        <f t="shared" si="3"/>
        <v>0</v>
      </c>
    </row>
    <row r="16" spans="1:42" x14ac:dyDescent="0.2">
      <c r="A16" s="89" t="str">
        <f>subscriber3_name</f>
        <v>Subscriber Class 3</v>
      </c>
      <c r="C16" s="122">
        <f t="shared" ref="C16:AP16" si="4">C200+C207</f>
        <v>0</v>
      </c>
      <c r="D16" s="122">
        <f t="shared" si="4"/>
        <v>0</v>
      </c>
      <c r="E16" s="122">
        <f t="shared" si="4"/>
        <v>0</v>
      </c>
      <c r="F16" s="122">
        <f t="shared" si="4"/>
        <v>0</v>
      </c>
      <c r="G16" s="122">
        <f t="shared" si="4"/>
        <v>0</v>
      </c>
      <c r="H16" s="122">
        <f t="shared" si="4"/>
        <v>0</v>
      </c>
      <c r="I16" s="122">
        <f t="shared" si="4"/>
        <v>0</v>
      </c>
      <c r="J16" s="122">
        <f t="shared" si="4"/>
        <v>0</v>
      </c>
      <c r="K16" s="122">
        <f t="shared" si="4"/>
        <v>0</v>
      </c>
      <c r="L16" s="122">
        <f t="shared" si="4"/>
        <v>0</v>
      </c>
      <c r="M16" s="122">
        <f t="shared" si="4"/>
        <v>0</v>
      </c>
      <c r="N16" s="122">
        <f t="shared" si="4"/>
        <v>0</v>
      </c>
      <c r="O16" s="122">
        <f t="shared" si="4"/>
        <v>0</v>
      </c>
      <c r="P16" s="122">
        <f t="shared" si="4"/>
        <v>0</v>
      </c>
      <c r="Q16" s="122">
        <f t="shared" si="4"/>
        <v>0</v>
      </c>
      <c r="R16" s="122">
        <f t="shared" si="4"/>
        <v>0</v>
      </c>
      <c r="S16" s="122">
        <f t="shared" si="4"/>
        <v>0</v>
      </c>
      <c r="T16" s="122">
        <f t="shared" si="4"/>
        <v>0</v>
      </c>
      <c r="U16" s="122">
        <f t="shared" si="4"/>
        <v>0</v>
      </c>
      <c r="V16" s="122">
        <f t="shared" si="4"/>
        <v>0</v>
      </c>
      <c r="W16" s="122">
        <f t="shared" si="4"/>
        <v>0</v>
      </c>
      <c r="X16" s="122">
        <f t="shared" si="4"/>
        <v>0</v>
      </c>
      <c r="Y16" s="122">
        <f t="shared" si="4"/>
        <v>0</v>
      </c>
      <c r="Z16" s="122">
        <f t="shared" si="4"/>
        <v>0</v>
      </c>
      <c r="AA16" s="122">
        <f t="shared" si="4"/>
        <v>0</v>
      </c>
      <c r="AB16" s="122">
        <f t="shared" si="4"/>
        <v>0</v>
      </c>
      <c r="AC16" s="122">
        <f t="shared" si="4"/>
        <v>0</v>
      </c>
      <c r="AD16" s="122">
        <f t="shared" si="4"/>
        <v>0</v>
      </c>
      <c r="AE16" s="122">
        <f t="shared" si="4"/>
        <v>0</v>
      </c>
      <c r="AF16" s="122">
        <f t="shared" si="4"/>
        <v>0</v>
      </c>
      <c r="AG16" s="122">
        <f t="shared" si="4"/>
        <v>0</v>
      </c>
      <c r="AH16" s="122">
        <f t="shared" si="4"/>
        <v>0</v>
      </c>
      <c r="AI16" s="122">
        <f t="shared" si="4"/>
        <v>0</v>
      </c>
      <c r="AJ16" s="122">
        <f t="shared" si="4"/>
        <v>0</v>
      </c>
      <c r="AK16" s="122">
        <f t="shared" si="4"/>
        <v>0</v>
      </c>
      <c r="AL16" s="122">
        <f t="shared" si="4"/>
        <v>0</v>
      </c>
      <c r="AM16" s="122">
        <f t="shared" si="4"/>
        <v>0</v>
      </c>
      <c r="AN16" s="122">
        <f t="shared" si="4"/>
        <v>0</v>
      </c>
      <c r="AO16" s="122">
        <f t="shared" si="4"/>
        <v>0</v>
      </c>
      <c r="AP16" s="122">
        <f t="shared" si="4"/>
        <v>0</v>
      </c>
    </row>
    <row r="17" spans="1:42" x14ac:dyDescent="0.2">
      <c r="A17" s="89" t="str">
        <f>subscriber4_name</f>
        <v>Subscriber Class 4</v>
      </c>
      <c r="C17" s="122">
        <f t="shared" ref="C17:AP17" si="5">C201+C208</f>
        <v>0</v>
      </c>
      <c r="D17" s="122">
        <f t="shared" si="5"/>
        <v>0</v>
      </c>
      <c r="E17" s="122">
        <f t="shared" si="5"/>
        <v>0</v>
      </c>
      <c r="F17" s="122">
        <f t="shared" si="5"/>
        <v>0</v>
      </c>
      <c r="G17" s="122">
        <f t="shared" si="5"/>
        <v>0</v>
      </c>
      <c r="H17" s="122">
        <f t="shared" si="5"/>
        <v>0</v>
      </c>
      <c r="I17" s="122">
        <f t="shared" si="5"/>
        <v>0</v>
      </c>
      <c r="J17" s="122">
        <f t="shared" si="5"/>
        <v>0</v>
      </c>
      <c r="K17" s="122">
        <f t="shared" si="5"/>
        <v>0</v>
      </c>
      <c r="L17" s="122">
        <f t="shared" si="5"/>
        <v>0</v>
      </c>
      <c r="M17" s="122">
        <f t="shared" si="5"/>
        <v>0</v>
      </c>
      <c r="N17" s="122">
        <f t="shared" si="5"/>
        <v>0</v>
      </c>
      <c r="O17" s="122">
        <f t="shared" si="5"/>
        <v>0</v>
      </c>
      <c r="P17" s="122">
        <f t="shared" si="5"/>
        <v>0</v>
      </c>
      <c r="Q17" s="122">
        <f t="shared" si="5"/>
        <v>0</v>
      </c>
      <c r="R17" s="122">
        <f t="shared" si="5"/>
        <v>0</v>
      </c>
      <c r="S17" s="122">
        <f t="shared" si="5"/>
        <v>0</v>
      </c>
      <c r="T17" s="122">
        <f t="shared" si="5"/>
        <v>0</v>
      </c>
      <c r="U17" s="122">
        <f t="shared" si="5"/>
        <v>0</v>
      </c>
      <c r="V17" s="122">
        <f t="shared" si="5"/>
        <v>0</v>
      </c>
      <c r="W17" s="122">
        <f t="shared" si="5"/>
        <v>0</v>
      </c>
      <c r="X17" s="122">
        <f t="shared" si="5"/>
        <v>0</v>
      </c>
      <c r="Y17" s="122">
        <f t="shared" si="5"/>
        <v>0</v>
      </c>
      <c r="Z17" s="122">
        <f t="shared" si="5"/>
        <v>0</v>
      </c>
      <c r="AA17" s="122">
        <f t="shared" si="5"/>
        <v>0</v>
      </c>
      <c r="AB17" s="122">
        <f t="shared" si="5"/>
        <v>0</v>
      </c>
      <c r="AC17" s="122">
        <f t="shared" si="5"/>
        <v>0</v>
      </c>
      <c r="AD17" s="122">
        <f t="shared" si="5"/>
        <v>0</v>
      </c>
      <c r="AE17" s="122">
        <f t="shared" si="5"/>
        <v>0</v>
      </c>
      <c r="AF17" s="122">
        <f t="shared" si="5"/>
        <v>0</v>
      </c>
      <c r="AG17" s="122">
        <f t="shared" si="5"/>
        <v>0</v>
      </c>
      <c r="AH17" s="122">
        <f t="shared" si="5"/>
        <v>0</v>
      </c>
      <c r="AI17" s="122">
        <f t="shared" si="5"/>
        <v>0</v>
      </c>
      <c r="AJ17" s="122">
        <f t="shared" si="5"/>
        <v>0</v>
      </c>
      <c r="AK17" s="122">
        <f t="shared" si="5"/>
        <v>0</v>
      </c>
      <c r="AL17" s="122">
        <f t="shared" si="5"/>
        <v>0</v>
      </c>
      <c r="AM17" s="122">
        <f t="shared" si="5"/>
        <v>0</v>
      </c>
      <c r="AN17" s="122">
        <f t="shared" si="5"/>
        <v>0</v>
      </c>
      <c r="AO17" s="122">
        <f t="shared" si="5"/>
        <v>0</v>
      </c>
      <c r="AP17" s="122">
        <f t="shared" si="5"/>
        <v>0</v>
      </c>
    </row>
    <row r="18" spans="1:42" x14ac:dyDescent="0.2">
      <c r="A18" s="89" t="s">
        <v>369</v>
      </c>
      <c r="B18" s="122"/>
      <c r="C18" s="128">
        <f>SUM(C13:C17)</f>
        <v>0</v>
      </c>
      <c r="D18" s="128">
        <f t="shared" ref="D18:AP18" si="6">SUM(D13:D17)</f>
        <v>0</v>
      </c>
      <c r="E18" s="128">
        <f t="shared" si="6"/>
        <v>0</v>
      </c>
      <c r="F18" s="128">
        <f t="shared" si="6"/>
        <v>0</v>
      </c>
      <c r="G18" s="128">
        <f t="shared" si="6"/>
        <v>0</v>
      </c>
      <c r="H18" s="128">
        <f t="shared" si="6"/>
        <v>0</v>
      </c>
      <c r="I18" s="128">
        <f t="shared" si="6"/>
        <v>0</v>
      </c>
      <c r="J18" s="128">
        <f t="shared" si="6"/>
        <v>0</v>
      </c>
      <c r="K18" s="128">
        <f t="shared" si="6"/>
        <v>0</v>
      </c>
      <c r="L18" s="128">
        <f t="shared" si="6"/>
        <v>0</v>
      </c>
      <c r="M18" s="128">
        <f t="shared" si="6"/>
        <v>0</v>
      </c>
      <c r="N18" s="128">
        <f t="shared" si="6"/>
        <v>0</v>
      </c>
      <c r="O18" s="128">
        <f t="shared" si="6"/>
        <v>0</v>
      </c>
      <c r="P18" s="128">
        <f t="shared" si="6"/>
        <v>0</v>
      </c>
      <c r="Q18" s="128">
        <f t="shared" si="6"/>
        <v>0</v>
      </c>
      <c r="R18" s="128">
        <f t="shared" si="6"/>
        <v>0</v>
      </c>
      <c r="S18" s="128">
        <f t="shared" si="6"/>
        <v>0</v>
      </c>
      <c r="T18" s="128">
        <f t="shared" si="6"/>
        <v>0</v>
      </c>
      <c r="U18" s="128">
        <f t="shared" si="6"/>
        <v>0</v>
      </c>
      <c r="V18" s="128">
        <f t="shared" si="6"/>
        <v>0</v>
      </c>
      <c r="W18" s="128">
        <f t="shared" si="6"/>
        <v>0</v>
      </c>
      <c r="X18" s="128">
        <f t="shared" si="6"/>
        <v>0</v>
      </c>
      <c r="Y18" s="128">
        <f t="shared" si="6"/>
        <v>0</v>
      </c>
      <c r="Z18" s="128">
        <f t="shared" si="6"/>
        <v>0</v>
      </c>
      <c r="AA18" s="128">
        <f t="shared" si="6"/>
        <v>0</v>
      </c>
      <c r="AB18" s="128">
        <f t="shared" si="6"/>
        <v>0</v>
      </c>
      <c r="AC18" s="128">
        <f t="shared" si="6"/>
        <v>0</v>
      </c>
      <c r="AD18" s="128">
        <f t="shared" si="6"/>
        <v>0</v>
      </c>
      <c r="AE18" s="128">
        <f t="shared" si="6"/>
        <v>0</v>
      </c>
      <c r="AF18" s="128">
        <f t="shared" si="6"/>
        <v>0</v>
      </c>
      <c r="AG18" s="128">
        <f t="shared" si="6"/>
        <v>0</v>
      </c>
      <c r="AH18" s="128">
        <f t="shared" si="6"/>
        <v>0</v>
      </c>
      <c r="AI18" s="128">
        <f t="shared" si="6"/>
        <v>0</v>
      </c>
      <c r="AJ18" s="128">
        <f t="shared" si="6"/>
        <v>0</v>
      </c>
      <c r="AK18" s="128">
        <f t="shared" si="6"/>
        <v>0</v>
      </c>
      <c r="AL18" s="128">
        <f t="shared" si="6"/>
        <v>0</v>
      </c>
      <c r="AM18" s="128">
        <f t="shared" si="6"/>
        <v>0</v>
      </c>
      <c r="AN18" s="128">
        <f t="shared" si="6"/>
        <v>0</v>
      </c>
      <c r="AO18" s="128">
        <f t="shared" si="6"/>
        <v>0</v>
      </c>
      <c r="AP18" s="128">
        <f t="shared" si="6"/>
        <v>0</v>
      </c>
    </row>
    <row r="19" spans="1:42" x14ac:dyDescent="0.2">
      <c r="A19" s="4" t="s">
        <v>367</v>
      </c>
      <c r="B19" s="122"/>
      <c r="C19" s="122">
        <f>C203</f>
        <v>0</v>
      </c>
      <c r="D19" s="122">
        <f t="shared" ref="D19:AP19" si="7">D203</f>
        <v>0</v>
      </c>
      <c r="E19" s="122">
        <f t="shared" si="7"/>
        <v>0</v>
      </c>
      <c r="F19" s="122">
        <f t="shared" si="7"/>
        <v>0</v>
      </c>
      <c r="G19" s="122">
        <f t="shared" si="7"/>
        <v>0</v>
      </c>
      <c r="H19" s="122">
        <f t="shared" si="7"/>
        <v>0</v>
      </c>
      <c r="I19" s="122">
        <f t="shared" si="7"/>
        <v>0</v>
      </c>
      <c r="J19" s="122">
        <f t="shared" si="7"/>
        <v>0</v>
      </c>
      <c r="K19" s="122">
        <f t="shared" si="7"/>
        <v>0</v>
      </c>
      <c r="L19" s="122">
        <f t="shared" si="7"/>
        <v>0</v>
      </c>
      <c r="M19" s="122">
        <f t="shared" si="7"/>
        <v>0</v>
      </c>
      <c r="N19" s="122">
        <f t="shared" si="7"/>
        <v>0</v>
      </c>
      <c r="O19" s="122">
        <f t="shared" si="7"/>
        <v>0</v>
      </c>
      <c r="P19" s="122">
        <f t="shared" si="7"/>
        <v>0</v>
      </c>
      <c r="Q19" s="122">
        <f t="shared" si="7"/>
        <v>0</v>
      </c>
      <c r="R19" s="122">
        <f t="shared" si="7"/>
        <v>0</v>
      </c>
      <c r="S19" s="122">
        <f t="shared" si="7"/>
        <v>0</v>
      </c>
      <c r="T19" s="122">
        <f t="shared" si="7"/>
        <v>0</v>
      </c>
      <c r="U19" s="122">
        <f t="shared" si="7"/>
        <v>0</v>
      </c>
      <c r="V19" s="122">
        <f t="shared" si="7"/>
        <v>0</v>
      </c>
      <c r="W19" s="122">
        <f t="shared" si="7"/>
        <v>0</v>
      </c>
      <c r="X19" s="122">
        <f t="shared" si="7"/>
        <v>0</v>
      </c>
      <c r="Y19" s="122">
        <f t="shared" si="7"/>
        <v>0</v>
      </c>
      <c r="Z19" s="122">
        <f t="shared" si="7"/>
        <v>0</v>
      </c>
      <c r="AA19" s="122">
        <f t="shared" si="7"/>
        <v>0</v>
      </c>
      <c r="AB19" s="122">
        <f t="shared" si="7"/>
        <v>0</v>
      </c>
      <c r="AC19" s="122">
        <f t="shared" si="7"/>
        <v>0</v>
      </c>
      <c r="AD19" s="122">
        <f t="shared" si="7"/>
        <v>0</v>
      </c>
      <c r="AE19" s="122">
        <f t="shared" si="7"/>
        <v>0</v>
      </c>
      <c r="AF19" s="122">
        <f t="shared" si="7"/>
        <v>0</v>
      </c>
      <c r="AG19" s="122">
        <f t="shared" si="7"/>
        <v>0</v>
      </c>
      <c r="AH19" s="122">
        <f t="shared" si="7"/>
        <v>0</v>
      </c>
      <c r="AI19" s="122">
        <f t="shared" si="7"/>
        <v>0</v>
      </c>
      <c r="AJ19" s="122">
        <f t="shared" si="7"/>
        <v>0</v>
      </c>
      <c r="AK19" s="122">
        <f t="shared" si="7"/>
        <v>0</v>
      </c>
      <c r="AL19" s="122">
        <f t="shared" si="7"/>
        <v>0</v>
      </c>
      <c r="AM19" s="122">
        <f t="shared" si="7"/>
        <v>0</v>
      </c>
      <c r="AN19" s="122">
        <f t="shared" si="7"/>
        <v>0</v>
      </c>
      <c r="AO19" s="122">
        <f t="shared" si="7"/>
        <v>0</v>
      </c>
      <c r="AP19" s="122">
        <f t="shared" si="7"/>
        <v>0</v>
      </c>
    </row>
    <row r="20" spans="1:42" x14ac:dyDescent="0.2">
      <c r="A20" s="4" t="s">
        <v>19</v>
      </c>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row>
    <row r="21" spans="1:42" x14ac:dyDescent="0.2">
      <c r="A21" s="89" t="s">
        <v>4</v>
      </c>
      <c r="C21" s="122">
        <f t="shared" ref="C21:AP21" si="8">IF(pbi_fed_for_ds="Yes",C654,0)</f>
        <v>0</v>
      </c>
      <c r="D21" s="122">
        <f t="shared" si="8"/>
        <v>0</v>
      </c>
      <c r="E21" s="122">
        <f t="shared" si="8"/>
        <v>0</v>
      </c>
      <c r="F21" s="122">
        <f t="shared" si="8"/>
        <v>0</v>
      </c>
      <c r="G21" s="122">
        <f t="shared" si="8"/>
        <v>0</v>
      </c>
      <c r="H21" s="122">
        <f t="shared" si="8"/>
        <v>0</v>
      </c>
      <c r="I21" s="122">
        <f t="shared" si="8"/>
        <v>0</v>
      </c>
      <c r="J21" s="122">
        <f t="shared" si="8"/>
        <v>0</v>
      </c>
      <c r="K21" s="122">
        <f t="shared" si="8"/>
        <v>0</v>
      </c>
      <c r="L21" s="122">
        <f t="shared" si="8"/>
        <v>0</v>
      </c>
      <c r="M21" s="122">
        <f t="shared" si="8"/>
        <v>0</v>
      </c>
      <c r="N21" s="122">
        <f t="shared" si="8"/>
        <v>0</v>
      </c>
      <c r="O21" s="122">
        <f t="shared" si="8"/>
        <v>0</v>
      </c>
      <c r="P21" s="122">
        <f t="shared" si="8"/>
        <v>0</v>
      </c>
      <c r="Q21" s="122">
        <f t="shared" si="8"/>
        <v>0</v>
      </c>
      <c r="R21" s="122">
        <f t="shared" si="8"/>
        <v>0</v>
      </c>
      <c r="S21" s="122">
        <f t="shared" si="8"/>
        <v>0</v>
      </c>
      <c r="T21" s="122">
        <f t="shared" si="8"/>
        <v>0</v>
      </c>
      <c r="U21" s="122">
        <f t="shared" si="8"/>
        <v>0</v>
      </c>
      <c r="V21" s="122">
        <f t="shared" si="8"/>
        <v>0</v>
      </c>
      <c r="W21" s="122">
        <f t="shared" si="8"/>
        <v>0</v>
      </c>
      <c r="X21" s="122">
        <f t="shared" si="8"/>
        <v>0</v>
      </c>
      <c r="Y21" s="122">
        <f t="shared" si="8"/>
        <v>0</v>
      </c>
      <c r="Z21" s="122">
        <f t="shared" si="8"/>
        <v>0</v>
      </c>
      <c r="AA21" s="122">
        <f t="shared" si="8"/>
        <v>0</v>
      </c>
      <c r="AB21" s="122">
        <f t="shared" si="8"/>
        <v>0</v>
      </c>
      <c r="AC21" s="122">
        <f t="shared" si="8"/>
        <v>0</v>
      </c>
      <c r="AD21" s="122">
        <f t="shared" si="8"/>
        <v>0</v>
      </c>
      <c r="AE21" s="122">
        <f t="shared" si="8"/>
        <v>0</v>
      </c>
      <c r="AF21" s="122">
        <f t="shared" si="8"/>
        <v>0</v>
      </c>
      <c r="AG21" s="122">
        <f t="shared" si="8"/>
        <v>0</v>
      </c>
      <c r="AH21" s="122">
        <f t="shared" si="8"/>
        <v>0</v>
      </c>
      <c r="AI21" s="122">
        <f t="shared" si="8"/>
        <v>0</v>
      </c>
      <c r="AJ21" s="122">
        <f t="shared" si="8"/>
        <v>0</v>
      </c>
      <c r="AK21" s="122">
        <f t="shared" si="8"/>
        <v>0</v>
      </c>
      <c r="AL21" s="122">
        <f t="shared" si="8"/>
        <v>0</v>
      </c>
      <c r="AM21" s="122">
        <f t="shared" si="8"/>
        <v>0</v>
      </c>
      <c r="AN21" s="122">
        <f t="shared" si="8"/>
        <v>0</v>
      </c>
      <c r="AO21" s="122">
        <f t="shared" si="8"/>
        <v>0</v>
      </c>
      <c r="AP21" s="122">
        <f t="shared" si="8"/>
        <v>0</v>
      </c>
    </row>
    <row r="22" spans="1:42" x14ac:dyDescent="0.2">
      <c r="A22" s="89" t="s">
        <v>5</v>
      </c>
      <c r="C22" s="122">
        <f t="shared" ref="C22:AP22" si="9">IF(pbi_sta_for_ds="Yes",C658,0)</f>
        <v>0</v>
      </c>
      <c r="D22" s="122">
        <f t="shared" si="9"/>
        <v>0</v>
      </c>
      <c r="E22" s="122">
        <f t="shared" si="9"/>
        <v>0</v>
      </c>
      <c r="F22" s="122">
        <f t="shared" si="9"/>
        <v>0</v>
      </c>
      <c r="G22" s="122">
        <f t="shared" si="9"/>
        <v>0</v>
      </c>
      <c r="H22" s="122">
        <f t="shared" si="9"/>
        <v>0</v>
      </c>
      <c r="I22" s="122">
        <f t="shared" si="9"/>
        <v>0</v>
      </c>
      <c r="J22" s="122">
        <f t="shared" si="9"/>
        <v>0</v>
      </c>
      <c r="K22" s="122">
        <f t="shared" si="9"/>
        <v>0</v>
      </c>
      <c r="L22" s="122">
        <f t="shared" si="9"/>
        <v>0</v>
      </c>
      <c r="M22" s="122">
        <f t="shared" si="9"/>
        <v>0</v>
      </c>
      <c r="N22" s="122">
        <f t="shared" si="9"/>
        <v>0</v>
      </c>
      <c r="O22" s="122">
        <f t="shared" si="9"/>
        <v>0</v>
      </c>
      <c r="P22" s="122">
        <f t="shared" si="9"/>
        <v>0</v>
      </c>
      <c r="Q22" s="122">
        <f t="shared" si="9"/>
        <v>0</v>
      </c>
      <c r="R22" s="122">
        <f t="shared" si="9"/>
        <v>0</v>
      </c>
      <c r="S22" s="122">
        <f t="shared" si="9"/>
        <v>0</v>
      </c>
      <c r="T22" s="122">
        <f t="shared" si="9"/>
        <v>0</v>
      </c>
      <c r="U22" s="122">
        <f t="shared" si="9"/>
        <v>0</v>
      </c>
      <c r="V22" s="122">
        <f t="shared" si="9"/>
        <v>0</v>
      </c>
      <c r="W22" s="122">
        <f t="shared" si="9"/>
        <v>0</v>
      </c>
      <c r="X22" s="122">
        <f t="shared" si="9"/>
        <v>0</v>
      </c>
      <c r="Y22" s="122">
        <f t="shared" si="9"/>
        <v>0</v>
      </c>
      <c r="Z22" s="122">
        <f t="shared" si="9"/>
        <v>0</v>
      </c>
      <c r="AA22" s="122">
        <f t="shared" si="9"/>
        <v>0</v>
      </c>
      <c r="AB22" s="122">
        <f t="shared" si="9"/>
        <v>0</v>
      </c>
      <c r="AC22" s="122">
        <f t="shared" si="9"/>
        <v>0</v>
      </c>
      <c r="AD22" s="122">
        <f t="shared" si="9"/>
        <v>0</v>
      </c>
      <c r="AE22" s="122">
        <f t="shared" si="9"/>
        <v>0</v>
      </c>
      <c r="AF22" s="122">
        <f t="shared" si="9"/>
        <v>0</v>
      </c>
      <c r="AG22" s="122">
        <f t="shared" si="9"/>
        <v>0</v>
      </c>
      <c r="AH22" s="122">
        <f t="shared" si="9"/>
        <v>0</v>
      </c>
      <c r="AI22" s="122">
        <f t="shared" si="9"/>
        <v>0</v>
      </c>
      <c r="AJ22" s="122">
        <f t="shared" si="9"/>
        <v>0</v>
      </c>
      <c r="AK22" s="122">
        <f t="shared" si="9"/>
        <v>0</v>
      </c>
      <c r="AL22" s="122">
        <f t="shared" si="9"/>
        <v>0</v>
      </c>
      <c r="AM22" s="122">
        <f t="shared" si="9"/>
        <v>0</v>
      </c>
      <c r="AN22" s="122">
        <f t="shared" si="9"/>
        <v>0</v>
      </c>
      <c r="AO22" s="122">
        <f t="shared" si="9"/>
        <v>0</v>
      </c>
      <c r="AP22" s="122">
        <f t="shared" si="9"/>
        <v>0</v>
      </c>
    </row>
    <row r="23" spans="1:42" x14ac:dyDescent="0.2">
      <c r="A23" s="89" t="s">
        <v>184</v>
      </c>
      <c r="C23" s="122">
        <f t="shared" ref="C23:AP23" si="10">IF(pbi_uti_for_ds="Yes",C662,0)</f>
        <v>0</v>
      </c>
      <c r="D23" s="122">
        <f t="shared" si="10"/>
        <v>0</v>
      </c>
      <c r="E23" s="122">
        <f t="shared" si="10"/>
        <v>0</v>
      </c>
      <c r="F23" s="122">
        <f t="shared" si="10"/>
        <v>0</v>
      </c>
      <c r="G23" s="122">
        <f t="shared" si="10"/>
        <v>0</v>
      </c>
      <c r="H23" s="122">
        <f t="shared" si="10"/>
        <v>0</v>
      </c>
      <c r="I23" s="122">
        <f t="shared" si="10"/>
        <v>0</v>
      </c>
      <c r="J23" s="122">
        <f t="shared" si="10"/>
        <v>0</v>
      </c>
      <c r="K23" s="122">
        <f t="shared" si="10"/>
        <v>0</v>
      </c>
      <c r="L23" s="122">
        <f t="shared" si="10"/>
        <v>0</v>
      </c>
      <c r="M23" s="122">
        <f t="shared" si="10"/>
        <v>0</v>
      </c>
      <c r="N23" s="122">
        <f t="shared" si="10"/>
        <v>0</v>
      </c>
      <c r="O23" s="122">
        <f t="shared" si="10"/>
        <v>0</v>
      </c>
      <c r="P23" s="122">
        <f t="shared" si="10"/>
        <v>0</v>
      </c>
      <c r="Q23" s="122">
        <f t="shared" si="10"/>
        <v>0</v>
      </c>
      <c r="R23" s="122">
        <f t="shared" si="10"/>
        <v>0</v>
      </c>
      <c r="S23" s="122">
        <f t="shared" si="10"/>
        <v>0</v>
      </c>
      <c r="T23" s="122">
        <f t="shared" si="10"/>
        <v>0</v>
      </c>
      <c r="U23" s="122">
        <f t="shared" si="10"/>
        <v>0</v>
      </c>
      <c r="V23" s="122">
        <f t="shared" si="10"/>
        <v>0</v>
      </c>
      <c r="W23" s="122">
        <f t="shared" si="10"/>
        <v>0</v>
      </c>
      <c r="X23" s="122">
        <f t="shared" si="10"/>
        <v>0</v>
      </c>
      <c r="Y23" s="122">
        <f t="shared" si="10"/>
        <v>0</v>
      </c>
      <c r="Z23" s="122">
        <f t="shared" si="10"/>
        <v>0</v>
      </c>
      <c r="AA23" s="122">
        <f t="shared" si="10"/>
        <v>0</v>
      </c>
      <c r="AB23" s="122">
        <f t="shared" si="10"/>
        <v>0</v>
      </c>
      <c r="AC23" s="122">
        <f t="shared" si="10"/>
        <v>0</v>
      </c>
      <c r="AD23" s="122">
        <f t="shared" si="10"/>
        <v>0</v>
      </c>
      <c r="AE23" s="122">
        <f t="shared" si="10"/>
        <v>0</v>
      </c>
      <c r="AF23" s="122">
        <f t="shared" si="10"/>
        <v>0</v>
      </c>
      <c r="AG23" s="122">
        <f t="shared" si="10"/>
        <v>0</v>
      </c>
      <c r="AH23" s="122">
        <f t="shared" si="10"/>
        <v>0</v>
      </c>
      <c r="AI23" s="122">
        <f t="shared" si="10"/>
        <v>0</v>
      </c>
      <c r="AJ23" s="122">
        <f t="shared" si="10"/>
        <v>0</v>
      </c>
      <c r="AK23" s="122">
        <f t="shared" si="10"/>
        <v>0</v>
      </c>
      <c r="AL23" s="122">
        <f t="shared" si="10"/>
        <v>0</v>
      </c>
      <c r="AM23" s="122">
        <f t="shared" si="10"/>
        <v>0</v>
      </c>
      <c r="AN23" s="122">
        <f t="shared" si="10"/>
        <v>0</v>
      </c>
      <c r="AO23" s="122">
        <f t="shared" si="10"/>
        <v>0</v>
      </c>
      <c r="AP23" s="122">
        <f t="shared" si="10"/>
        <v>0</v>
      </c>
    </row>
    <row r="24" spans="1:42" x14ac:dyDescent="0.2">
      <c r="A24" s="89" t="s">
        <v>185</v>
      </c>
      <c r="C24" s="123">
        <f t="shared" ref="C24:AP24" si="11">IF(pbi_oth_for_ds="Yes",C666,0)</f>
        <v>0</v>
      </c>
      <c r="D24" s="123">
        <f t="shared" si="11"/>
        <v>0</v>
      </c>
      <c r="E24" s="123">
        <f t="shared" si="11"/>
        <v>0</v>
      </c>
      <c r="F24" s="123">
        <f t="shared" si="11"/>
        <v>0</v>
      </c>
      <c r="G24" s="123">
        <f t="shared" si="11"/>
        <v>0</v>
      </c>
      <c r="H24" s="123">
        <f t="shared" si="11"/>
        <v>0</v>
      </c>
      <c r="I24" s="123">
        <f t="shared" si="11"/>
        <v>0</v>
      </c>
      <c r="J24" s="123">
        <f t="shared" si="11"/>
        <v>0</v>
      </c>
      <c r="K24" s="123">
        <f t="shared" si="11"/>
        <v>0</v>
      </c>
      <c r="L24" s="123">
        <f t="shared" si="11"/>
        <v>0</v>
      </c>
      <c r="M24" s="123">
        <f t="shared" si="11"/>
        <v>0</v>
      </c>
      <c r="N24" s="123">
        <f t="shared" si="11"/>
        <v>0</v>
      </c>
      <c r="O24" s="123">
        <f t="shared" si="11"/>
        <v>0</v>
      </c>
      <c r="P24" s="123">
        <f t="shared" si="11"/>
        <v>0</v>
      </c>
      <c r="Q24" s="123">
        <f t="shared" si="11"/>
        <v>0</v>
      </c>
      <c r="R24" s="123">
        <f t="shared" si="11"/>
        <v>0</v>
      </c>
      <c r="S24" s="123">
        <f t="shared" si="11"/>
        <v>0</v>
      </c>
      <c r="T24" s="123">
        <f t="shared" si="11"/>
        <v>0</v>
      </c>
      <c r="U24" s="123">
        <f t="shared" si="11"/>
        <v>0</v>
      </c>
      <c r="V24" s="123">
        <f t="shared" si="11"/>
        <v>0</v>
      </c>
      <c r="W24" s="123">
        <f t="shared" si="11"/>
        <v>0</v>
      </c>
      <c r="X24" s="123">
        <f t="shared" si="11"/>
        <v>0</v>
      </c>
      <c r="Y24" s="123">
        <f t="shared" si="11"/>
        <v>0</v>
      </c>
      <c r="Z24" s="123">
        <f t="shared" si="11"/>
        <v>0</v>
      </c>
      <c r="AA24" s="123">
        <f t="shared" si="11"/>
        <v>0</v>
      </c>
      <c r="AB24" s="123">
        <f t="shared" si="11"/>
        <v>0</v>
      </c>
      <c r="AC24" s="123">
        <f t="shared" si="11"/>
        <v>0</v>
      </c>
      <c r="AD24" s="123">
        <f t="shared" si="11"/>
        <v>0</v>
      </c>
      <c r="AE24" s="123">
        <f t="shared" si="11"/>
        <v>0</v>
      </c>
      <c r="AF24" s="123">
        <f t="shared" si="11"/>
        <v>0</v>
      </c>
      <c r="AG24" s="123">
        <f t="shared" si="11"/>
        <v>0</v>
      </c>
      <c r="AH24" s="123">
        <f t="shared" si="11"/>
        <v>0</v>
      </c>
      <c r="AI24" s="123">
        <f t="shared" si="11"/>
        <v>0</v>
      </c>
      <c r="AJ24" s="123">
        <f t="shared" si="11"/>
        <v>0</v>
      </c>
      <c r="AK24" s="123">
        <f t="shared" si="11"/>
        <v>0</v>
      </c>
      <c r="AL24" s="123">
        <f t="shared" si="11"/>
        <v>0</v>
      </c>
      <c r="AM24" s="123">
        <f t="shared" si="11"/>
        <v>0</v>
      </c>
      <c r="AN24" s="123">
        <f t="shared" si="11"/>
        <v>0</v>
      </c>
      <c r="AO24" s="123">
        <f t="shared" si="11"/>
        <v>0</v>
      </c>
      <c r="AP24" s="123">
        <f t="shared" si="11"/>
        <v>0</v>
      </c>
    </row>
    <row r="25" spans="1:42" x14ac:dyDescent="0.2">
      <c r="A25" s="89" t="s">
        <v>20</v>
      </c>
      <c r="C25" s="122">
        <f>SUM(C21:C24)</f>
        <v>0</v>
      </c>
      <c r="D25" s="122">
        <f t="shared" ref="D25:AP25" si="12">SUM(D21:D24)</f>
        <v>0</v>
      </c>
      <c r="E25" s="122">
        <f t="shared" si="12"/>
        <v>0</v>
      </c>
      <c r="F25" s="122">
        <f t="shared" si="12"/>
        <v>0</v>
      </c>
      <c r="G25" s="122">
        <f t="shared" si="12"/>
        <v>0</v>
      </c>
      <c r="H25" s="122">
        <f t="shared" si="12"/>
        <v>0</v>
      </c>
      <c r="I25" s="122">
        <f t="shared" si="12"/>
        <v>0</v>
      </c>
      <c r="J25" s="122">
        <f t="shared" si="12"/>
        <v>0</v>
      </c>
      <c r="K25" s="122">
        <f t="shared" si="12"/>
        <v>0</v>
      </c>
      <c r="L25" s="122">
        <f t="shared" si="12"/>
        <v>0</v>
      </c>
      <c r="M25" s="122">
        <f t="shared" si="12"/>
        <v>0</v>
      </c>
      <c r="N25" s="122">
        <f t="shared" si="12"/>
        <v>0</v>
      </c>
      <c r="O25" s="122">
        <f t="shared" si="12"/>
        <v>0</v>
      </c>
      <c r="P25" s="122">
        <f t="shared" si="12"/>
        <v>0</v>
      </c>
      <c r="Q25" s="122">
        <f t="shared" si="12"/>
        <v>0</v>
      </c>
      <c r="R25" s="122">
        <f t="shared" si="12"/>
        <v>0</v>
      </c>
      <c r="S25" s="122">
        <f t="shared" si="12"/>
        <v>0</v>
      </c>
      <c r="T25" s="122">
        <f t="shared" si="12"/>
        <v>0</v>
      </c>
      <c r="U25" s="122">
        <f t="shared" si="12"/>
        <v>0</v>
      </c>
      <c r="V25" s="122">
        <f t="shared" si="12"/>
        <v>0</v>
      </c>
      <c r="W25" s="122">
        <f t="shared" si="12"/>
        <v>0</v>
      </c>
      <c r="X25" s="122">
        <f t="shared" si="12"/>
        <v>0</v>
      </c>
      <c r="Y25" s="122">
        <f t="shared" si="12"/>
        <v>0</v>
      </c>
      <c r="Z25" s="122">
        <f t="shared" si="12"/>
        <v>0</v>
      </c>
      <c r="AA25" s="122">
        <f t="shared" si="12"/>
        <v>0</v>
      </c>
      <c r="AB25" s="122">
        <f t="shared" si="12"/>
        <v>0</v>
      </c>
      <c r="AC25" s="122">
        <f t="shared" si="12"/>
        <v>0</v>
      </c>
      <c r="AD25" s="122">
        <f t="shared" si="12"/>
        <v>0</v>
      </c>
      <c r="AE25" s="122">
        <f t="shared" si="12"/>
        <v>0</v>
      </c>
      <c r="AF25" s="122">
        <f t="shared" si="12"/>
        <v>0</v>
      </c>
      <c r="AG25" s="122">
        <f t="shared" si="12"/>
        <v>0</v>
      </c>
      <c r="AH25" s="122">
        <f t="shared" si="12"/>
        <v>0</v>
      </c>
      <c r="AI25" s="122">
        <f t="shared" si="12"/>
        <v>0</v>
      </c>
      <c r="AJ25" s="122">
        <f t="shared" si="12"/>
        <v>0</v>
      </c>
      <c r="AK25" s="122">
        <f t="shared" si="12"/>
        <v>0</v>
      </c>
      <c r="AL25" s="122">
        <f t="shared" si="12"/>
        <v>0</v>
      </c>
      <c r="AM25" s="122">
        <f t="shared" si="12"/>
        <v>0</v>
      </c>
      <c r="AN25" s="122">
        <f t="shared" si="12"/>
        <v>0</v>
      </c>
      <c r="AO25" s="122">
        <f t="shared" si="12"/>
        <v>0</v>
      </c>
      <c r="AP25" s="122">
        <f t="shared" si="12"/>
        <v>0</v>
      </c>
    </row>
    <row r="26" spans="1:42" x14ac:dyDescent="0.2">
      <c r="A26" s="18" t="s">
        <v>312</v>
      </c>
      <c r="C26" s="122">
        <f t="shared" ref="C26:AP26" si="13">IF(C2=analysis_period,total_installed_cost*salvage_percentage/100,0)</f>
        <v>0</v>
      </c>
      <c r="D26" s="122">
        <f t="shared" si="13"/>
        <v>0</v>
      </c>
      <c r="E26" s="122">
        <f t="shared" si="13"/>
        <v>0</v>
      </c>
      <c r="F26" s="122">
        <f t="shared" si="13"/>
        <v>0</v>
      </c>
      <c r="G26" s="122">
        <f t="shared" si="13"/>
        <v>0</v>
      </c>
      <c r="H26" s="122">
        <f t="shared" si="13"/>
        <v>0</v>
      </c>
      <c r="I26" s="122">
        <f t="shared" si="13"/>
        <v>0</v>
      </c>
      <c r="J26" s="122">
        <f t="shared" si="13"/>
        <v>0</v>
      </c>
      <c r="K26" s="122">
        <f t="shared" si="13"/>
        <v>0</v>
      </c>
      <c r="L26" s="122">
        <f t="shared" si="13"/>
        <v>0</v>
      </c>
      <c r="M26" s="122">
        <f t="shared" si="13"/>
        <v>0</v>
      </c>
      <c r="N26" s="122">
        <f t="shared" si="13"/>
        <v>0</v>
      </c>
      <c r="O26" s="122">
        <f t="shared" si="13"/>
        <v>0</v>
      </c>
      <c r="P26" s="122">
        <f t="shared" si="13"/>
        <v>0</v>
      </c>
      <c r="Q26" s="122">
        <f t="shared" si="13"/>
        <v>0</v>
      </c>
      <c r="R26" s="122">
        <f t="shared" si="13"/>
        <v>0</v>
      </c>
      <c r="S26" s="122">
        <f t="shared" si="13"/>
        <v>0</v>
      </c>
      <c r="T26" s="122">
        <f t="shared" si="13"/>
        <v>0</v>
      </c>
      <c r="U26" s="122">
        <f t="shared" si="13"/>
        <v>0</v>
      </c>
      <c r="V26" s="122">
        <f t="shared" si="13"/>
        <v>0</v>
      </c>
      <c r="W26" s="122">
        <f t="shared" si="13"/>
        <v>0</v>
      </c>
      <c r="X26" s="122">
        <f t="shared" si="13"/>
        <v>0</v>
      </c>
      <c r="Y26" s="122">
        <f t="shared" si="13"/>
        <v>0</v>
      </c>
      <c r="Z26" s="122">
        <f t="shared" si="13"/>
        <v>0</v>
      </c>
      <c r="AA26" s="122">
        <f t="shared" si="13"/>
        <v>0</v>
      </c>
      <c r="AB26" s="122">
        <f t="shared" si="13"/>
        <v>0</v>
      </c>
      <c r="AC26" s="122">
        <f t="shared" si="13"/>
        <v>0</v>
      </c>
      <c r="AD26" s="122">
        <f t="shared" si="13"/>
        <v>0</v>
      </c>
      <c r="AE26" s="122">
        <f t="shared" si="13"/>
        <v>0</v>
      </c>
      <c r="AF26" s="122">
        <f t="shared" si="13"/>
        <v>0</v>
      </c>
      <c r="AG26" s="122">
        <f t="shared" si="13"/>
        <v>0</v>
      </c>
      <c r="AH26" s="122">
        <f t="shared" si="13"/>
        <v>0</v>
      </c>
      <c r="AI26" s="122">
        <f t="shared" si="13"/>
        <v>0</v>
      </c>
      <c r="AJ26" s="122">
        <f t="shared" si="13"/>
        <v>0</v>
      </c>
      <c r="AK26" s="122">
        <f t="shared" si="13"/>
        <v>0</v>
      </c>
      <c r="AL26" s="122">
        <f t="shared" si="13"/>
        <v>0</v>
      </c>
      <c r="AM26" s="122">
        <f t="shared" si="13"/>
        <v>0</v>
      </c>
      <c r="AN26" s="122">
        <f t="shared" si="13"/>
        <v>0</v>
      </c>
      <c r="AO26" s="122">
        <f t="shared" si="13"/>
        <v>0</v>
      </c>
      <c r="AP26" s="122">
        <f t="shared" si="13"/>
        <v>0</v>
      </c>
    </row>
    <row r="27" spans="1:42" x14ac:dyDescent="0.2">
      <c r="A27" s="208" t="s">
        <v>85</v>
      </c>
      <c r="B27" s="29"/>
      <c r="C27" s="140">
        <f t="shared" ref="C27:AP27" si="14">IF(C2&lt;=analysis_period,C18+C19+C25+C26,0)</f>
        <v>0</v>
      </c>
      <c r="D27" s="140">
        <f t="shared" si="14"/>
        <v>0</v>
      </c>
      <c r="E27" s="140">
        <f t="shared" si="14"/>
        <v>0</v>
      </c>
      <c r="F27" s="140">
        <f t="shared" si="14"/>
        <v>0</v>
      </c>
      <c r="G27" s="140">
        <f t="shared" si="14"/>
        <v>0</v>
      </c>
      <c r="H27" s="140">
        <f t="shared" si="14"/>
        <v>0</v>
      </c>
      <c r="I27" s="140">
        <f t="shared" si="14"/>
        <v>0</v>
      </c>
      <c r="J27" s="140">
        <f t="shared" si="14"/>
        <v>0</v>
      </c>
      <c r="K27" s="140">
        <f t="shared" si="14"/>
        <v>0</v>
      </c>
      <c r="L27" s="140">
        <f t="shared" si="14"/>
        <v>0</v>
      </c>
      <c r="M27" s="140">
        <f t="shared" si="14"/>
        <v>0</v>
      </c>
      <c r="N27" s="140">
        <f t="shared" si="14"/>
        <v>0</v>
      </c>
      <c r="O27" s="140">
        <f t="shared" si="14"/>
        <v>0</v>
      </c>
      <c r="P27" s="140">
        <f t="shared" si="14"/>
        <v>0</v>
      </c>
      <c r="Q27" s="140">
        <f t="shared" si="14"/>
        <v>0</v>
      </c>
      <c r="R27" s="140">
        <f t="shared" si="14"/>
        <v>0</v>
      </c>
      <c r="S27" s="140">
        <f t="shared" si="14"/>
        <v>0</v>
      </c>
      <c r="T27" s="140">
        <f t="shared" si="14"/>
        <v>0</v>
      </c>
      <c r="U27" s="140">
        <f t="shared" si="14"/>
        <v>0</v>
      </c>
      <c r="V27" s="140">
        <f t="shared" si="14"/>
        <v>0</v>
      </c>
      <c r="W27" s="140">
        <f t="shared" si="14"/>
        <v>0</v>
      </c>
      <c r="X27" s="140">
        <f t="shared" si="14"/>
        <v>0</v>
      </c>
      <c r="Y27" s="140">
        <f t="shared" si="14"/>
        <v>0</v>
      </c>
      <c r="Z27" s="140">
        <f t="shared" si="14"/>
        <v>0</v>
      </c>
      <c r="AA27" s="140">
        <f t="shared" si="14"/>
        <v>0</v>
      </c>
      <c r="AB27" s="140">
        <f t="shared" si="14"/>
        <v>0</v>
      </c>
      <c r="AC27" s="140">
        <f t="shared" si="14"/>
        <v>0</v>
      </c>
      <c r="AD27" s="140">
        <f t="shared" si="14"/>
        <v>0</v>
      </c>
      <c r="AE27" s="140">
        <f t="shared" si="14"/>
        <v>0</v>
      </c>
      <c r="AF27" s="140">
        <f t="shared" si="14"/>
        <v>0</v>
      </c>
      <c r="AG27" s="140">
        <f t="shared" si="14"/>
        <v>0</v>
      </c>
      <c r="AH27" s="140">
        <f t="shared" si="14"/>
        <v>0</v>
      </c>
      <c r="AI27" s="140">
        <f t="shared" si="14"/>
        <v>0</v>
      </c>
      <c r="AJ27" s="140">
        <f t="shared" si="14"/>
        <v>0</v>
      </c>
      <c r="AK27" s="140">
        <f t="shared" si="14"/>
        <v>0</v>
      </c>
      <c r="AL27" s="140">
        <f t="shared" si="14"/>
        <v>0</v>
      </c>
      <c r="AM27" s="140">
        <f t="shared" si="14"/>
        <v>0</v>
      </c>
      <c r="AN27" s="140">
        <f t="shared" si="14"/>
        <v>0</v>
      </c>
      <c r="AO27" s="140">
        <f t="shared" si="14"/>
        <v>0</v>
      </c>
      <c r="AP27" s="140">
        <f t="shared" si="14"/>
        <v>0</v>
      </c>
    </row>
    <row r="28" spans="1:42" x14ac:dyDescent="0.2">
      <c r="A28" s="18"/>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row>
    <row r="29" spans="1:42" x14ac:dyDescent="0.2">
      <c r="A29" s="18" t="s">
        <v>116</v>
      </c>
      <c r="C29" s="122">
        <f>PropertyTaxAssessedValue</f>
        <v>0</v>
      </c>
      <c r="D29" s="122">
        <f t="shared" ref="D29:AP29" si="15">IF(D$2&lt;=analysis_period,PropertyTaxAssessedValue*(100-(D$2-1)*prop_tax_assessed_decline)/100,0)</f>
        <v>0</v>
      </c>
      <c r="E29" s="122">
        <f t="shared" si="15"/>
        <v>0</v>
      </c>
      <c r="F29" s="122">
        <f t="shared" si="15"/>
        <v>0</v>
      </c>
      <c r="G29" s="122">
        <f t="shared" si="15"/>
        <v>0</v>
      </c>
      <c r="H29" s="122">
        <f t="shared" si="15"/>
        <v>0</v>
      </c>
      <c r="I29" s="122">
        <f t="shared" si="15"/>
        <v>0</v>
      </c>
      <c r="J29" s="122">
        <f t="shared" si="15"/>
        <v>0</v>
      </c>
      <c r="K29" s="122">
        <f t="shared" si="15"/>
        <v>0</v>
      </c>
      <c r="L29" s="122">
        <f t="shared" si="15"/>
        <v>0</v>
      </c>
      <c r="M29" s="122">
        <f t="shared" si="15"/>
        <v>0</v>
      </c>
      <c r="N29" s="122">
        <f t="shared" si="15"/>
        <v>0</v>
      </c>
      <c r="O29" s="122">
        <f t="shared" si="15"/>
        <v>0</v>
      </c>
      <c r="P29" s="122">
        <f t="shared" si="15"/>
        <v>0</v>
      </c>
      <c r="Q29" s="122">
        <f t="shared" si="15"/>
        <v>0</v>
      </c>
      <c r="R29" s="122">
        <f t="shared" si="15"/>
        <v>0</v>
      </c>
      <c r="S29" s="122">
        <f t="shared" si="15"/>
        <v>0</v>
      </c>
      <c r="T29" s="122">
        <f t="shared" si="15"/>
        <v>0</v>
      </c>
      <c r="U29" s="122">
        <f t="shared" si="15"/>
        <v>0</v>
      </c>
      <c r="V29" s="122">
        <f t="shared" si="15"/>
        <v>0</v>
      </c>
      <c r="W29" s="122">
        <f t="shared" si="15"/>
        <v>0</v>
      </c>
      <c r="X29" s="122">
        <f t="shared" si="15"/>
        <v>0</v>
      </c>
      <c r="Y29" s="122">
        <f t="shared" si="15"/>
        <v>0</v>
      </c>
      <c r="Z29" s="122">
        <f t="shared" si="15"/>
        <v>0</v>
      </c>
      <c r="AA29" s="122">
        <f t="shared" si="15"/>
        <v>0</v>
      </c>
      <c r="AB29" s="122">
        <f t="shared" si="15"/>
        <v>0</v>
      </c>
      <c r="AC29" s="122">
        <f t="shared" si="15"/>
        <v>0</v>
      </c>
      <c r="AD29" s="122">
        <f t="shared" si="15"/>
        <v>0</v>
      </c>
      <c r="AE29" s="122">
        <f t="shared" si="15"/>
        <v>0</v>
      </c>
      <c r="AF29" s="122">
        <f t="shared" si="15"/>
        <v>0</v>
      </c>
      <c r="AG29" s="122">
        <f t="shared" si="15"/>
        <v>0</v>
      </c>
      <c r="AH29" s="122">
        <f t="shared" si="15"/>
        <v>0</v>
      </c>
      <c r="AI29" s="122">
        <f t="shared" si="15"/>
        <v>0</v>
      </c>
      <c r="AJ29" s="122">
        <f t="shared" si="15"/>
        <v>0</v>
      </c>
      <c r="AK29" s="122">
        <f t="shared" si="15"/>
        <v>0</v>
      </c>
      <c r="AL29" s="122">
        <f t="shared" si="15"/>
        <v>0</v>
      </c>
      <c r="AM29" s="122">
        <f t="shared" si="15"/>
        <v>0</v>
      </c>
      <c r="AN29" s="122">
        <f t="shared" si="15"/>
        <v>0</v>
      </c>
      <c r="AO29" s="122">
        <f t="shared" si="15"/>
        <v>0</v>
      </c>
      <c r="AP29" s="122">
        <f t="shared" si="15"/>
        <v>0</v>
      </c>
    </row>
    <row r="30" spans="1:42" x14ac:dyDescent="0.2">
      <c r="A30" s="21"/>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83" t="s">
        <v>238</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row>
    <row r="32" spans="1:42" x14ac:dyDescent="0.2">
      <c r="A32" s="4" t="s">
        <v>220</v>
      </c>
      <c r="C32" s="15"/>
      <c r="D32" s="15"/>
      <c r="E32" s="15"/>
      <c r="F32" s="15"/>
      <c r="G32" s="15"/>
      <c r="H32" s="15"/>
      <c r="I32" s="15"/>
      <c r="J32" s="15"/>
      <c r="K32" s="15"/>
      <c r="L32" s="15"/>
      <c r="M32" s="15"/>
      <c r="N32" s="15"/>
      <c r="O32" s="15"/>
      <c r="P32" s="15"/>
      <c r="Q32" s="15"/>
      <c r="R32" s="15"/>
      <c r="S32" s="15"/>
    </row>
    <row r="33" spans="1:42" x14ac:dyDescent="0.2">
      <c r="A33" s="89" t="s">
        <v>221</v>
      </c>
      <c r="C33" s="122">
        <f>IF(C$2&lt;=analysis_period,IF(om_fixed="n/a",Inputs!D159,om_fixed*(1+inflation_rate/100+om_fixed_escal/100)^B$2),0)</f>
        <v>0</v>
      </c>
      <c r="D33" s="122">
        <f>IF(D$2&lt;=analysis_period,IF(om_fixed="n/a",Inputs!E159,om_fixed*(1+inflation_rate/100+om_fixed_escal/100)^C$2),0)</f>
        <v>0</v>
      </c>
      <c r="E33" s="122">
        <f>IF(E$2&lt;=analysis_period,IF(om_fixed="n/a",Inputs!F159,om_fixed*(1+inflation_rate/100+om_fixed_escal/100)^D$2),0)</f>
        <v>0</v>
      </c>
      <c r="F33" s="122">
        <f>IF(F$2&lt;=analysis_period,IF(om_fixed="n/a",Inputs!G159,om_fixed*(1+inflation_rate/100+om_fixed_escal/100)^E$2),0)</f>
        <v>0</v>
      </c>
      <c r="G33" s="122">
        <f>IF(G$2&lt;=analysis_period,IF(om_fixed="n/a",Inputs!H159,om_fixed*(1+inflation_rate/100+om_fixed_escal/100)^F$2),0)</f>
        <v>0</v>
      </c>
      <c r="H33" s="122">
        <f>IF(H$2&lt;=analysis_period,IF(om_fixed="n/a",Inputs!I159,om_fixed*(1+inflation_rate/100+om_fixed_escal/100)^G$2),0)</f>
        <v>0</v>
      </c>
      <c r="I33" s="122">
        <f>IF(I$2&lt;=analysis_period,IF(om_fixed="n/a",Inputs!J159,om_fixed*(1+inflation_rate/100+om_fixed_escal/100)^H$2),0)</f>
        <v>0</v>
      </c>
      <c r="J33" s="122">
        <f>IF(J$2&lt;=analysis_period,IF(om_fixed="n/a",Inputs!K159,om_fixed*(1+inflation_rate/100+om_fixed_escal/100)^I$2),0)</f>
        <v>0</v>
      </c>
      <c r="K33" s="122">
        <f>IF(K$2&lt;=analysis_period,IF(om_fixed="n/a",Inputs!L159,om_fixed*(1+inflation_rate/100+om_fixed_escal/100)^J$2),0)</f>
        <v>0</v>
      </c>
      <c r="L33" s="122">
        <f>IF(L$2&lt;=analysis_period,IF(om_fixed="n/a",Inputs!M159,om_fixed*(1+inflation_rate/100+om_fixed_escal/100)^K$2),0)</f>
        <v>0</v>
      </c>
      <c r="M33" s="122">
        <f>IF(M$2&lt;=analysis_period,IF(om_fixed="n/a",Inputs!N159,om_fixed*(1+inflation_rate/100+om_fixed_escal/100)^L$2),0)</f>
        <v>0</v>
      </c>
      <c r="N33" s="122">
        <f>IF(N$2&lt;=analysis_period,IF(om_fixed="n/a",Inputs!O159,om_fixed*(1+inflation_rate/100+om_fixed_escal/100)^M$2),0)</f>
        <v>0</v>
      </c>
      <c r="O33" s="122">
        <f>IF(O$2&lt;=analysis_period,IF(om_fixed="n/a",Inputs!P159,om_fixed*(1+inflation_rate/100+om_fixed_escal/100)^N$2),0)</f>
        <v>0</v>
      </c>
      <c r="P33" s="122">
        <f>IF(P$2&lt;=analysis_period,IF(om_fixed="n/a",Inputs!Q159,om_fixed*(1+inflation_rate/100+om_fixed_escal/100)^O$2),0)</f>
        <v>0</v>
      </c>
      <c r="Q33" s="122">
        <f>IF(Q$2&lt;=analysis_period,IF(om_fixed="n/a",Inputs!R159,om_fixed*(1+inflation_rate/100+om_fixed_escal/100)^P$2),0)</f>
        <v>0</v>
      </c>
      <c r="R33" s="122">
        <f>IF(R$2&lt;=analysis_period,IF(om_fixed="n/a",Inputs!S159,om_fixed*(1+inflation_rate/100+om_fixed_escal/100)^Q$2),0)</f>
        <v>0</v>
      </c>
      <c r="S33" s="122">
        <f>IF(S$2&lt;=analysis_period,IF(om_fixed="n/a",Inputs!T159,om_fixed*(1+inflation_rate/100+om_fixed_escal/100)^R$2),0)</f>
        <v>0</v>
      </c>
      <c r="T33" s="122">
        <f>IF(T$2&lt;=analysis_period,IF(om_fixed="n/a",Inputs!U159,om_fixed*(1+inflation_rate/100+om_fixed_escal/100)^S$2),0)</f>
        <v>0</v>
      </c>
      <c r="U33" s="122">
        <f>IF(U$2&lt;=analysis_period,IF(om_fixed="n/a",Inputs!V159,om_fixed*(1+inflation_rate/100+om_fixed_escal/100)^T$2),0)</f>
        <v>0</v>
      </c>
      <c r="V33" s="122">
        <f>IF(V$2&lt;=analysis_period,IF(om_fixed="n/a",Inputs!W159,om_fixed*(1+inflation_rate/100+om_fixed_escal/100)^U$2),0)</f>
        <v>0</v>
      </c>
      <c r="W33" s="122">
        <f>IF(W$2&lt;=analysis_period,IF(om_fixed="n/a",Inputs!X159,om_fixed*(1+inflation_rate/100+om_fixed_escal/100)^V$2),0)</f>
        <v>0</v>
      </c>
      <c r="X33" s="122">
        <f>IF(X$2&lt;=analysis_period,IF(om_fixed="n/a",Inputs!Y159,om_fixed*(1+inflation_rate/100+om_fixed_escal/100)^W$2),0)</f>
        <v>0</v>
      </c>
      <c r="Y33" s="122">
        <f>IF(Y$2&lt;=analysis_period,IF(om_fixed="n/a",Inputs!Z159,om_fixed*(1+inflation_rate/100+om_fixed_escal/100)^X$2),0)</f>
        <v>0</v>
      </c>
      <c r="Z33" s="122">
        <f>IF(Z$2&lt;=analysis_period,IF(om_fixed="n/a",Inputs!AA159,om_fixed*(1+inflation_rate/100+om_fixed_escal/100)^Y$2),0)</f>
        <v>0</v>
      </c>
      <c r="AA33" s="122">
        <f>IF(AA$2&lt;=analysis_period,IF(om_fixed="n/a",Inputs!AB159,om_fixed*(1+inflation_rate/100+om_fixed_escal/100)^Z$2),0)</f>
        <v>0</v>
      </c>
      <c r="AB33" s="122">
        <f>IF(AB$2&lt;=analysis_period,IF(om_fixed="n/a",Inputs!AC159,om_fixed*(1+inflation_rate/100+om_fixed_escal/100)^AA$2),0)</f>
        <v>0</v>
      </c>
      <c r="AC33" s="122">
        <f>IF(AC$2&lt;=analysis_period,IF(om_fixed="n/a",Inputs!AD159,om_fixed*(1+inflation_rate/100+om_fixed_escal/100)^AB$2),0)</f>
        <v>0</v>
      </c>
      <c r="AD33" s="122">
        <f>IF(AD$2&lt;=analysis_period,IF(om_fixed="n/a",Inputs!AE159,om_fixed*(1+inflation_rate/100+om_fixed_escal/100)^AC$2),0)</f>
        <v>0</v>
      </c>
      <c r="AE33" s="122">
        <f>IF(AE$2&lt;=analysis_period,IF(om_fixed="n/a",Inputs!AF159,om_fixed*(1+inflation_rate/100+om_fixed_escal/100)^AD$2),0)</f>
        <v>0</v>
      </c>
      <c r="AF33" s="122">
        <f>IF(AF$2&lt;=analysis_period,IF(om_fixed="n/a",Inputs!AG159,om_fixed*(1+inflation_rate/100+om_fixed_escal/100)^AE$2),0)</f>
        <v>0</v>
      </c>
      <c r="AG33" s="122">
        <f>IF(AG$2&lt;=analysis_period,IF(om_fixed="n/a",Inputs!AH159,om_fixed*(1+inflation_rate/100+om_fixed_escal/100)^AF$2),0)</f>
        <v>0</v>
      </c>
      <c r="AH33" s="122">
        <f>IF(AH$2&lt;=analysis_period,IF(om_fixed="n/a",Inputs!AI159,om_fixed*(1+inflation_rate/100+om_fixed_escal/100)^AG$2),0)</f>
        <v>0</v>
      </c>
      <c r="AI33" s="122">
        <f>IF(AI$2&lt;=analysis_period,IF(om_fixed="n/a",Inputs!AJ159,om_fixed*(1+inflation_rate/100+om_fixed_escal/100)^AH$2),0)</f>
        <v>0</v>
      </c>
      <c r="AJ33" s="122">
        <f>IF(AJ$2&lt;=analysis_period,IF(om_fixed="n/a",Inputs!AK159,om_fixed*(1+inflation_rate/100+om_fixed_escal/100)^AI$2),0)</f>
        <v>0</v>
      </c>
      <c r="AK33" s="122">
        <f>IF(AK$2&lt;=analysis_period,IF(om_fixed="n/a",Inputs!AL159,om_fixed*(1+inflation_rate/100+om_fixed_escal/100)^AJ$2),0)</f>
        <v>0</v>
      </c>
      <c r="AL33" s="122">
        <f>IF(AL$2&lt;=analysis_period,IF(om_fixed="n/a",Inputs!AM159,om_fixed*(1+inflation_rate/100+om_fixed_escal/100)^AK$2),0)</f>
        <v>0</v>
      </c>
      <c r="AM33" s="122">
        <f>IF(AM$2&lt;=analysis_period,IF(om_fixed="n/a",Inputs!AN159,om_fixed*(1+inflation_rate/100+om_fixed_escal/100)^AL$2),0)</f>
        <v>0</v>
      </c>
      <c r="AN33" s="122">
        <f>IF(AN$2&lt;=analysis_period,IF(om_fixed="n/a",Inputs!AO159,om_fixed*(1+inflation_rate/100+om_fixed_escal/100)^AM$2),0)</f>
        <v>0</v>
      </c>
      <c r="AO33" s="122">
        <f>IF(AO$2&lt;=analysis_period,IF(om_fixed="n/a",Inputs!AP159,om_fixed*(1+inflation_rate/100+om_fixed_escal/100)^AN$2),0)</f>
        <v>0</v>
      </c>
      <c r="AP33" s="122">
        <f>IF(AP$2&lt;=analysis_period,IF(om_fixed="n/a",Inputs!AQ159,om_fixed*(1+inflation_rate/100+om_fixed_escal/100)^AO$2),0)</f>
        <v>0</v>
      </c>
    </row>
    <row r="34" spans="1:42" x14ac:dyDescent="0.2">
      <c r="A34" s="89" t="s">
        <v>222</v>
      </c>
    </row>
    <row r="35" spans="1:42" x14ac:dyDescent="0.2">
      <c r="A35" s="90" t="s">
        <v>10</v>
      </c>
      <c r="C35" s="156">
        <f t="shared" ref="C35:AP35" si="16">IF(C$2&lt;=analysis_period,system_capacity,0)</f>
        <v>0</v>
      </c>
      <c r="D35" s="156">
        <f t="shared" si="16"/>
        <v>0</v>
      </c>
      <c r="E35" s="156">
        <f t="shared" si="16"/>
        <v>0</v>
      </c>
      <c r="F35" s="156">
        <f t="shared" si="16"/>
        <v>0</v>
      </c>
      <c r="G35" s="156">
        <f t="shared" si="16"/>
        <v>0</v>
      </c>
      <c r="H35" s="156">
        <f t="shared" si="16"/>
        <v>0</v>
      </c>
      <c r="I35" s="156">
        <f t="shared" si="16"/>
        <v>0</v>
      </c>
      <c r="J35" s="156">
        <f t="shared" si="16"/>
        <v>0</v>
      </c>
      <c r="K35" s="156">
        <f t="shared" si="16"/>
        <v>0</v>
      </c>
      <c r="L35" s="156">
        <f t="shared" si="16"/>
        <v>0</v>
      </c>
      <c r="M35" s="156">
        <f t="shared" si="16"/>
        <v>0</v>
      </c>
      <c r="N35" s="156">
        <f t="shared" si="16"/>
        <v>0</v>
      </c>
      <c r="O35" s="156">
        <f t="shared" si="16"/>
        <v>0</v>
      </c>
      <c r="P35" s="156">
        <f t="shared" si="16"/>
        <v>0</v>
      </c>
      <c r="Q35" s="156">
        <f t="shared" si="16"/>
        <v>0</v>
      </c>
      <c r="R35" s="156">
        <f t="shared" si="16"/>
        <v>0</v>
      </c>
      <c r="S35" s="156">
        <f t="shared" si="16"/>
        <v>0</v>
      </c>
      <c r="T35" s="156">
        <f t="shared" si="16"/>
        <v>0</v>
      </c>
      <c r="U35" s="156">
        <f t="shared" si="16"/>
        <v>0</v>
      </c>
      <c r="V35" s="156">
        <f t="shared" si="16"/>
        <v>0</v>
      </c>
      <c r="W35" s="156">
        <f t="shared" si="16"/>
        <v>0</v>
      </c>
      <c r="X35" s="156">
        <f t="shared" si="16"/>
        <v>0</v>
      </c>
      <c r="Y35" s="156">
        <f t="shared" si="16"/>
        <v>0</v>
      </c>
      <c r="Z35" s="156">
        <f t="shared" si="16"/>
        <v>0</v>
      </c>
      <c r="AA35" s="156">
        <f t="shared" si="16"/>
        <v>0</v>
      </c>
      <c r="AB35" s="156">
        <f t="shared" si="16"/>
        <v>0</v>
      </c>
      <c r="AC35" s="156">
        <f t="shared" si="16"/>
        <v>0</v>
      </c>
      <c r="AD35" s="156">
        <f t="shared" si="16"/>
        <v>0</v>
      </c>
      <c r="AE35" s="156">
        <f t="shared" si="16"/>
        <v>0</v>
      </c>
      <c r="AF35" s="156">
        <f t="shared" si="16"/>
        <v>0</v>
      </c>
      <c r="AG35" s="156">
        <f t="shared" si="16"/>
        <v>0</v>
      </c>
      <c r="AH35" s="156">
        <f t="shared" si="16"/>
        <v>0</v>
      </c>
      <c r="AI35" s="156">
        <f t="shared" si="16"/>
        <v>0</v>
      </c>
      <c r="AJ35" s="156">
        <f t="shared" si="16"/>
        <v>0</v>
      </c>
      <c r="AK35" s="156">
        <f t="shared" si="16"/>
        <v>0</v>
      </c>
      <c r="AL35" s="156">
        <f t="shared" si="16"/>
        <v>0</v>
      </c>
      <c r="AM35" s="156">
        <f t="shared" si="16"/>
        <v>0</v>
      </c>
      <c r="AN35" s="156">
        <f t="shared" si="16"/>
        <v>0</v>
      </c>
      <c r="AO35" s="156">
        <f t="shared" si="16"/>
        <v>0</v>
      </c>
      <c r="AP35" s="156">
        <f t="shared" si="16"/>
        <v>0</v>
      </c>
    </row>
    <row r="36" spans="1:42" x14ac:dyDescent="0.2">
      <c r="A36" s="90" t="s">
        <v>11</v>
      </c>
      <c r="C36" s="154">
        <f>IF(C$2&lt;=analysis_period,IF(om_capacity="n/a",Inputs!D160,om_capacity*(1+inflation_rate/100+om_capacity_escal/100)^B$2),0)</f>
        <v>0</v>
      </c>
      <c r="D36" s="154">
        <f>IF(D$2&lt;=analysis_period,IF(om_capacity="n/a",Inputs!E160,om_capacity*(1+inflation_rate/100+om_capacity_escal/100)^C$2),0)</f>
        <v>0</v>
      </c>
      <c r="E36" s="154">
        <f>IF(E$2&lt;=analysis_period,IF(om_capacity="n/a",Inputs!F160,om_capacity*(1+inflation_rate/100+om_capacity_escal/100)^D$2),0)</f>
        <v>0</v>
      </c>
      <c r="F36" s="154">
        <f>IF(F$2&lt;=analysis_period,IF(om_capacity="n/a",Inputs!G160,om_capacity*(1+inflation_rate/100+om_capacity_escal/100)^E$2),0)</f>
        <v>0</v>
      </c>
      <c r="G36" s="154">
        <f>IF(G$2&lt;=analysis_period,IF(om_capacity="n/a",Inputs!H160,om_capacity*(1+inflation_rate/100+om_capacity_escal/100)^F$2),0)</f>
        <v>0</v>
      </c>
      <c r="H36" s="154">
        <f>IF(H$2&lt;=analysis_period,IF(om_capacity="n/a",Inputs!I160,om_capacity*(1+inflation_rate/100+om_capacity_escal/100)^G$2),0)</f>
        <v>0</v>
      </c>
      <c r="I36" s="154">
        <f>IF(I$2&lt;=analysis_period,IF(om_capacity="n/a",Inputs!J160,om_capacity*(1+inflation_rate/100+om_capacity_escal/100)^H$2),0)</f>
        <v>0</v>
      </c>
      <c r="J36" s="154">
        <f>IF(J$2&lt;=analysis_period,IF(om_capacity="n/a",Inputs!K160,om_capacity*(1+inflation_rate/100+om_capacity_escal/100)^I$2),0)</f>
        <v>0</v>
      </c>
      <c r="K36" s="154">
        <f>IF(K$2&lt;=analysis_period,IF(om_capacity="n/a",Inputs!L160,om_capacity*(1+inflation_rate/100+om_capacity_escal/100)^J$2),0)</f>
        <v>0</v>
      </c>
      <c r="L36" s="154">
        <f>IF(L$2&lt;=analysis_period,IF(om_capacity="n/a",Inputs!M160,om_capacity*(1+inflation_rate/100+om_capacity_escal/100)^K$2),0)</f>
        <v>0</v>
      </c>
      <c r="M36" s="154">
        <f>IF(M$2&lt;=analysis_period,IF(om_capacity="n/a",Inputs!N160,om_capacity*(1+inflation_rate/100+om_capacity_escal/100)^L$2),0)</f>
        <v>0</v>
      </c>
      <c r="N36" s="154">
        <f>IF(N$2&lt;=analysis_period,IF(om_capacity="n/a",Inputs!O160,om_capacity*(1+inflation_rate/100+om_capacity_escal/100)^M$2),0)</f>
        <v>0</v>
      </c>
      <c r="O36" s="154">
        <f>IF(O$2&lt;=analysis_period,IF(om_capacity="n/a",Inputs!P160,om_capacity*(1+inflation_rate/100+om_capacity_escal/100)^N$2),0)</f>
        <v>0</v>
      </c>
      <c r="P36" s="154">
        <f>IF(P$2&lt;=analysis_period,IF(om_capacity="n/a",Inputs!Q160,om_capacity*(1+inflation_rate/100+om_capacity_escal/100)^O$2),0)</f>
        <v>0</v>
      </c>
      <c r="Q36" s="154">
        <f>IF(Q$2&lt;=analysis_period,IF(om_capacity="n/a",Inputs!R160,om_capacity*(1+inflation_rate/100+om_capacity_escal/100)^P$2),0)</f>
        <v>0</v>
      </c>
      <c r="R36" s="154">
        <f>IF(R$2&lt;=analysis_period,IF(om_capacity="n/a",Inputs!S160,om_capacity*(1+inflation_rate/100+om_capacity_escal/100)^Q$2),0)</f>
        <v>0</v>
      </c>
      <c r="S36" s="154">
        <f>IF(S$2&lt;=analysis_period,IF(om_capacity="n/a",Inputs!T160,om_capacity*(1+inflation_rate/100+om_capacity_escal/100)^R$2),0)</f>
        <v>0</v>
      </c>
      <c r="T36" s="154">
        <f>IF(T$2&lt;=analysis_period,IF(om_capacity="n/a",Inputs!U160,om_capacity*(1+inflation_rate/100+om_capacity_escal/100)^S$2),0)</f>
        <v>0</v>
      </c>
      <c r="U36" s="154">
        <f>IF(U$2&lt;=analysis_period,IF(om_capacity="n/a",Inputs!V160,om_capacity*(1+inflation_rate/100+om_capacity_escal/100)^T$2),0)</f>
        <v>0</v>
      </c>
      <c r="V36" s="154">
        <f>IF(V$2&lt;=analysis_period,IF(om_capacity="n/a",Inputs!W160,om_capacity*(1+inflation_rate/100+om_capacity_escal/100)^U$2),0)</f>
        <v>0</v>
      </c>
      <c r="W36" s="154">
        <f>IF(W$2&lt;=analysis_period,IF(om_capacity="n/a",Inputs!X160,om_capacity*(1+inflation_rate/100+om_capacity_escal/100)^V$2),0)</f>
        <v>0</v>
      </c>
      <c r="X36" s="154">
        <f>IF(X$2&lt;=analysis_period,IF(om_capacity="n/a",Inputs!Y160,om_capacity*(1+inflation_rate/100+om_capacity_escal/100)^W$2),0)</f>
        <v>0</v>
      </c>
      <c r="Y36" s="154">
        <f>IF(Y$2&lt;=analysis_period,IF(om_capacity="n/a",Inputs!Z160,om_capacity*(1+inflation_rate/100+om_capacity_escal/100)^X$2),0)</f>
        <v>0</v>
      </c>
      <c r="Z36" s="154">
        <f>IF(Z$2&lt;=analysis_period,IF(om_capacity="n/a",Inputs!AA160,om_capacity*(1+inflation_rate/100+om_capacity_escal/100)^Y$2),0)</f>
        <v>0</v>
      </c>
      <c r="AA36" s="154">
        <f>IF(AA$2&lt;=analysis_period,IF(om_capacity="n/a",Inputs!AB160,om_capacity*(1+inflation_rate/100+om_capacity_escal/100)^Z$2),0)</f>
        <v>0</v>
      </c>
      <c r="AB36" s="154">
        <f>IF(AB$2&lt;=analysis_period,IF(om_capacity="n/a",Inputs!AC160,om_capacity*(1+inflation_rate/100+om_capacity_escal/100)^AA$2),0)</f>
        <v>0</v>
      </c>
      <c r="AC36" s="154">
        <f>IF(AC$2&lt;=analysis_period,IF(om_capacity="n/a",Inputs!AD160,om_capacity*(1+inflation_rate/100+om_capacity_escal/100)^AB$2),0)</f>
        <v>0</v>
      </c>
      <c r="AD36" s="154">
        <f>IF(AD$2&lt;=analysis_period,IF(om_capacity="n/a",Inputs!AE160,om_capacity*(1+inflation_rate/100+om_capacity_escal/100)^AC$2),0)</f>
        <v>0</v>
      </c>
      <c r="AE36" s="154">
        <f>IF(AE$2&lt;=analysis_period,IF(om_capacity="n/a",Inputs!AF160,om_capacity*(1+inflation_rate/100+om_capacity_escal/100)^AD$2),0)</f>
        <v>0</v>
      </c>
      <c r="AF36" s="154">
        <f>IF(AF$2&lt;=analysis_period,IF(om_capacity="n/a",Inputs!AG160,om_capacity*(1+inflation_rate/100+om_capacity_escal/100)^AE$2),0)</f>
        <v>0</v>
      </c>
      <c r="AG36" s="154">
        <f>IF(AG$2&lt;=analysis_period,IF(om_capacity="n/a",Inputs!AH160,om_capacity*(1+inflation_rate/100+om_capacity_escal/100)^AF$2),0)</f>
        <v>0</v>
      </c>
      <c r="AH36" s="154">
        <f>IF(AH$2&lt;=analysis_period,IF(om_capacity="n/a",Inputs!AI160,om_capacity*(1+inflation_rate/100+om_capacity_escal/100)^AG$2),0)</f>
        <v>0</v>
      </c>
      <c r="AI36" s="154">
        <f>IF(AI$2&lt;=analysis_period,IF(om_capacity="n/a",Inputs!AJ160,om_capacity*(1+inflation_rate/100+om_capacity_escal/100)^AH$2),0)</f>
        <v>0</v>
      </c>
      <c r="AJ36" s="154">
        <f>IF(AJ$2&lt;=analysis_period,IF(om_capacity="n/a",Inputs!AK160,om_capacity*(1+inflation_rate/100+om_capacity_escal/100)^AI$2),0)</f>
        <v>0</v>
      </c>
      <c r="AK36" s="154">
        <f>IF(AK$2&lt;=analysis_period,IF(om_capacity="n/a",Inputs!AL160,om_capacity*(1+inflation_rate/100+om_capacity_escal/100)^AJ$2),0)</f>
        <v>0</v>
      </c>
      <c r="AL36" s="154">
        <f>IF(AL$2&lt;=analysis_period,IF(om_capacity="n/a",Inputs!AM160,om_capacity*(1+inflation_rate/100+om_capacity_escal/100)^AK$2),0)</f>
        <v>0</v>
      </c>
      <c r="AM36" s="154">
        <f>IF(AM$2&lt;=analysis_period,IF(om_capacity="n/a",Inputs!AN160,om_capacity*(1+inflation_rate/100+om_capacity_escal/100)^AL$2),0)</f>
        <v>0</v>
      </c>
      <c r="AN36" s="154">
        <f>IF(AN$2&lt;=analysis_period,IF(om_capacity="n/a",Inputs!AO160,om_capacity*(1+inflation_rate/100+om_capacity_escal/100)^AM$2),0)</f>
        <v>0</v>
      </c>
      <c r="AO36" s="154">
        <f>IF(AO$2&lt;=analysis_period,IF(om_capacity="n/a",Inputs!AP160,om_capacity*(1+inflation_rate/100+om_capacity_escal/100)^AN$2),0)</f>
        <v>0</v>
      </c>
      <c r="AP36" s="154">
        <f>IF(AP$2&lt;=analysis_period,IF(om_capacity="n/a",Inputs!AQ160,om_capacity*(1+inflation_rate/100+om_capacity_escal/100)^AO$2),0)</f>
        <v>0</v>
      </c>
    </row>
    <row r="37" spans="1:42" x14ac:dyDescent="0.2">
      <c r="A37" s="90" t="s">
        <v>118</v>
      </c>
      <c r="C37" s="122">
        <f>C35*C36</f>
        <v>0</v>
      </c>
      <c r="D37" s="122">
        <f t="shared" ref="D37:AP37" si="17">D35*D36</f>
        <v>0</v>
      </c>
      <c r="E37" s="122">
        <f t="shared" si="17"/>
        <v>0</v>
      </c>
      <c r="F37" s="122">
        <f t="shared" si="17"/>
        <v>0</v>
      </c>
      <c r="G37" s="122">
        <f t="shared" si="17"/>
        <v>0</v>
      </c>
      <c r="H37" s="122">
        <f t="shared" si="17"/>
        <v>0</v>
      </c>
      <c r="I37" s="122">
        <f t="shared" si="17"/>
        <v>0</v>
      </c>
      <c r="J37" s="122">
        <f t="shared" si="17"/>
        <v>0</v>
      </c>
      <c r="K37" s="122">
        <f t="shared" si="17"/>
        <v>0</v>
      </c>
      <c r="L37" s="122">
        <f t="shared" si="17"/>
        <v>0</v>
      </c>
      <c r="M37" s="122">
        <f t="shared" si="17"/>
        <v>0</v>
      </c>
      <c r="N37" s="122">
        <f t="shared" si="17"/>
        <v>0</v>
      </c>
      <c r="O37" s="122">
        <f t="shared" si="17"/>
        <v>0</v>
      </c>
      <c r="P37" s="122">
        <f t="shared" si="17"/>
        <v>0</v>
      </c>
      <c r="Q37" s="122">
        <f t="shared" si="17"/>
        <v>0</v>
      </c>
      <c r="R37" s="122">
        <f t="shared" si="17"/>
        <v>0</v>
      </c>
      <c r="S37" s="122">
        <f t="shared" si="17"/>
        <v>0</v>
      </c>
      <c r="T37" s="122">
        <f t="shared" si="17"/>
        <v>0</v>
      </c>
      <c r="U37" s="122">
        <f t="shared" si="17"/>
        <v>0</v>
      </c>
      <c r="V37" s="122">
        <f t="shared" si="17"/>
        <v>0</v>
      </c>
      <c r="W37" s="122">
        <f t="shared" si="17"/>
        <v>0</v>
      </c>
      <c r="X37" s="122">
        <f t="shared" si="17"/>
        <v>0</v>
      </c>
      <c r="Y37" s="122">
        <f t="shared" si="17"/>
        <v>0</v>
      </c>
      <c r="Z37" s="122">
        <f t="shared" si="17"/>
        <v>0</v>
      </c>
      <c r="AA37" s="122">
        <f t="shared" si="17"/>
        <v>0</v>
      </c>
      <c r="AB37" s="122">
        <f t="shared" si="17"/>
        <v>0</v>
      </c>
      <c r="AC37" s="122">
        <f t="shared" si="17"/>
        <v>0</v>
      </c>
      <c r="AD37" s="122">
        <f t="shared" si="17"/>
        <v>0</v>
      </c>
      <c r="AE37" s="122">
        <f t="shared" si="17"/>
        <v>0</v>
      </c>
      <c r="AF37" s="122">
        <f t="shared" si="17"/>
        <v>0</v>
      </c>
      <c r="AG37" s="122">
        <f t="shared" si="17"/>
        <v>0</v>
      </c>
      <c r="AH37" s="122">
        <f t="shared" si="17"/>
        <v>0</v>
      </c>
      <c r="AI37" s="122">
        <f t="shared" si="17"/>
        <v>0</v>
      </c>
      <c r="AJ37" s="122">
        <f t="shared" si="17"/>
        <v>0</v>
      </c>
      <c r="AK37" s="122">
        <f t="shared" si="17"/>
        <v>0</v>
      </c>
      <c r="AL37" s="122">
        <f t="shared" si="17"/>
        <v>0</v>
      </c>
      <c r="AM37" s="122">
        <f t="shared" si="17"/>
        <v>0</v>
      </c>
      <c r="AN37" s="122">
        <f t="shared" si="17"/>
        <v>0</v>
      </c>
      <c r="AO37" s="122">
        <f t="shared" si="17"/>
        <v>0</v>
      </c>
      <c r="AP37" s="122">
        <f t="shared" si="17"/>
        <v>0</v>
      </c>
    </row>
    <row r="38" spans="1:42" x14ac:dyDescent="0.2">
      <c r="A38" s="89" t="s">
        <v>223</v>
      </c>
    </row>
    <row r="39" spans="1:42" x14ac:dyDescent="0.2">
      <c r="A39" s="90" t="s">
        <v>13</v>
      </c>
      <c r="C39" s="122">
        <f>IF(C$8=0,C$5,C$8)/1000</f>
        <v>0</v>
      </c>
      <c r="D39" s="122">
        <f t="shared" ref="D39:AP39" si="18">IF(D$8=0,D$5,D$8)/1000</f>
        <v>0</v>
      </c>
      <c r="E39" s="122">
        <f t="shared" si="18"/>
        <v>0</v>
      </c>
      <c r="F39" s="122">
        <f t="shared" si="18"/>
        <v>0</v>
      </c>
      <c r="G39" s="122">
        <f t="shared" si="18"/>
        <v>0</v>
      </c>
      <c r="H39" s="122">
        <f t="shared" si="18"/>
        <v>0</v>
      </c>
      <c r="I39" s="122">
        <f t="shared" si="18"/>
        <v>0</v>
      </c>
      <c r="J39" s="122">
        <f t="shared" si="18"/>
        <v>0</v>
      </c>
      <c r="K39" s="122">
        <f t="shared" si="18"/>
        <v>0</v>
      </c>
      <c r="L39" s="122">
        <f t="shared" si="18"/>
        <v>0</v>
      </c>
      <c r="M39" s="122">
        <f t="shared" si="18"/>
        <v>0</v>
      </c>
      <c r="N39" s="122">
        <f t="shared" si="18"/>
        <v>0</v>
      </c>
      <c r="O39" s="122">
        <f t="shared" si="18"/>
        <v>0</v>
      </c>
      <c r="P39" s="122">
        <f t="shared" si="18"/>
        <v>0</v>
      </c>
      <c r="Q39" s="122">
        <f t="shared" si="18"/>
        <v>0</v>
      </c>
      <c r="R39" s="122">
        <f t="shared" si="18"/>
        <v>0</v>
      </c>
      <c r="S39" s="122">
        <f t="shared" si="18"/>
        <v>0</v>
      </c>
      <c r="T39" s="122">
        <f t="shared" si="18"/>
        <v>0</v>
      </c>
      <c r="U39" s="122">
        <f t="shared" si="18"/>
        <v>0</v>
      </c>
      <c r="V39" s="122">
        <f t="shared" si="18"/>
        <v>0</v>
      </c>
      <c r="W39" s="122">
        <f t="shared" si="18"/>
        <v>0</v>
      </c>
      <c r="X39" s="122">
        <f t="shared" si="18"/>
        <v>0</v>
      </c>
      <c r="Y39" s="122">
        <f t="shared" si="18"/>
        <v>0</v>
      </c>
      <c r="Z39" s="122">
        <f t="shared" si="18"/>
        <v>0</v>
      </c>
      <c r="AA39" s="122">
        <f t="shared" si="18"/>
        <v>0</v>
      </c>
      <c r="AB39" s="122">
        <f t="shared" si="18"/>
        <v>0</v>
      </c>
      <c r="AC39" s="122">
        <f t="shared" si="18"/>
        <v>0</v>
      </c>
      <c r="AD39" s="122">
        <f t="shared" si="18"/>
        <v>0</v>
      </c>
      <c r="AE39" s="122">
        <f t="shared" si="18"/>
        <v>0</v>
      </c>
      <c r="AF39" s="122">
        <f t="shared" si="18"/>
        <v>0</v>
      </c>
      <c r="AG39" s="122">
        <f t="shared" si="18"/>
        <v>0</v>
      </c>
      <c r="AH39" s="122">
        <f t="shared" si="18"/>
        <v>0</v>
      </c>
      <c r="AI39" s="122">
        <f t="shared" si="18"/>
        <v>0</v>
      </c>
      <c r="AJ39" s="122">
        <f t="shared" si="18"/>
        <v>0</v>
      </c>
      <c r="AK39" s="122">
        <f t="shared" si="18"/>
        <v>0</v>
      </c>
      <c r="AL39" s="122">
        <f t="shared" si="18"/>
        <v>0</v>
      </c>
      <c r="AM39" s="122">
        <f t="shared" si="18"/>
        <v>0</v>
      </c>
      <c r="AN39" s="122">
        <f t="shared" si="18"/>
        <v>0</v>
      </c>
      <c r="AO39" s="122">
        <f t="shared" si="18"/>
        <v>0</v>
      </c>
      <c r="AP39" s="122">
        <f t="shared" si="18"/>
        <v>0</v>
      </c>
    </row>
    <row r="40" spans="1:42" x14ac:dyDescent="0.2">
      <c r="A40" s="90" t="s">
        <v>14</v>
      </c>
      <c r="C40" s="154">
        <f>IF(C$2&lt;=analysis_period,IF(om_production="n/a",Inputs!D161,om_production*(1+inflation_rate/100+om_production_escal/100)^B$2),0)</f>
        <v>0</v>
      </c>
      <c r="D40" s="154">
        <f>IF(D$2&lt;=analysis_period,IF(om_production="n/a",Inputs!E161,om_production*(1+inflation_rate/100+om_production_escal/100)^C$2),0)</f>
        <v>0</v>
      </c>
      <c r="E40" s="154">
        <f>IF(E$2&lt;=analysis_period,IF(om_production="n/a",Inputs!F161,om_production*(1+inflation_rate/100+om_production_escal/100)^D$2),0)</f>
        <v>0</v>
      </c>
      <c r="F40" s="154">
        <f>IF(F$2&lt;=analysis_period,IF(om_production="n/a",Inputs!G161,om_production*(1+inflation_rate/100+om_production_escal/100)^E$2),0)</f>
        <v>0</v>
      </c>
      <c r="G40" s="154">
        <f>IF(G$2&lt;=analysis_period,IF(om_production="n/a",Inputs!H161,om_production*(1+inflation_rate/100+om_production_escal/100)^F$2),0)</f>
        <v>0</v>
      </c>
      <c r="H40" s="154">
        <f>IF(H$2&lt;=analysis_period,IF(om_production="n/a",Inputs!I161,om_production*(1+inflation_rate/100+om_production_escal/100)^G$2),0)</f>
        <v>0</v>
      </c>
      <c r="I40" s="154">
        <f>IF(I$2&lt;=analysis_period,IF(om_production="n/a",Inputs!J161,om_production*(1+inflation_rate/100+om_production_escal/100)^H$2),0)</f>
        <v>0</v>
      </c>
      <c r="J40" s="154">
        <f>IF(J$2&lt;=analysis_period,IF(om_production="n/a",Inputs!K161,om_production*(1+inflation_rate/100+om_production_escal/100)^I$2),0)</f>
        <v>0</v>
      </c>
      <c r="K40" s="154">
        <f>IF(K$2&lt;=analysis_period,IF(om_production="n/a",Inputs!L161,om_production*(1+inflation_rate/100+om_production_escal/100)^J$2),0)</f>
        <v>0</v>
      </c>
      <c r="L40" s="154">
        <f>IF(L$2&lt;=analysis_period,IF(om_production="n/a",Inputs!M161,om_production*(1+inflation_rate/100+om_production_escal/100)^K$2),0)</f>
        <v>0</v>
      </c>
      <c r="M40" s="154">
        <f>IF(M$2&lt;=analysis_period,IF(om_production="n/a",Inputs!N161,om_production*(1+inflation_rate/100+om_production_escal/100)^L$2),0)</f>
        <v>0</v>
      </c>
      <c r="N40" s="154">
        <f>IF(N$2&lt;=analysis_period,IF(om_production="n/a",Inputs!O161,om_production*(1+inflation_rate/100+om_production_escal/100)^M$2),0)</f>
        <v>0</v>
      </c>
      <c r="O40" s="154">
        <f>IF(O$2&lt;=analysis_period,IF(om_production="n/a",Inputs!P161,om_production*(1+inflation_rate/100+om_production_escal/100)^N$2),0)</f>
        <v>0</v>
      </c>
      <c r="P40" s="154">
        <f>IF(P$2&lt;=analysis_period,IF(om_production="n/a",Inputs!Q161,om_production*(1+inflation_rate/100+om_production_escal/100)^O$2),0)</f>
        <v>0</v>
      </c>
      <c r="Q40" s="154">
        <f>IF(Q$2&lt;=analysis_period,IF(om_production="n/a",Inputs!R161,om_production*(1+inflation_rate/100+om_production_escal/100)^P$2),0)</f>
        <v>0</v>
      </c>
      <c r="R40" s="154">
        <f>IF(R$2&lt;=analysis_period,IF(om_production="n/a",Inputs!S161,om_production*(1+inflation_rate/100+om_production_escal/100)^Q$2),0)</f>
        <v>0</v>
      </c>
      <c r="S40" s="154">
        <f>IF(S$2&lt;=analysis_period,IF(om_production="n/a",Inputs!T161,om_production*(1+inflation_rate/100+om_production_escal/100)^R$2),0)</f>
        <v>0</v>
      </c>
      <c r="T40" s="154">
        <f>IF(T$2&lt;=analysis_period,IF(om_production="n/a",Inputs!U161,om_production*(1+inflation_rate/100+om_production_escal/100)^S$2),0)</f>
        <v>0</v>
      </c>
      <c r="U40" s="154">
        <f>IF(U$2&lt;=analysis_period,IF(om_production="n/a",Inputs!V161,om_production*(1+inflation_rate/100+om_production_escal/100)^T$2),0)</f>
        <v>0</v>
      </c>
      <c r="V40" s="154">
        <f>IF(V$2&lt;=analysis_period,IF(om_production="n/a",Inputs!W161,om_production*(1+inflation_rate/100+om_production_escal/100)^U$2),0)</f>
        <v>0</v>
      </c>
      <c r="W40" s="154">
        <f>IF(W$2&lt;=analysis_period,IF(om_production="n/a",Inputs!X161,om_production*(1+inflation_rate/100+om_production_escal/100)^V$2),0)</f>
        <v>0</v>
      </c>
      <c r="X40" s="154">
        <f>IF(X$2&lt;=analysis_period,IF(om_production="n/a",Inputs!Y161,om_production*(1+inflation_rate/100+om_production_escal/100)^W$2),0)</f>
        <v>0</v>
      </c>
      <c r="Y40" s="154">
        <f>IF(Y$2&lt;=analysis_period,IF(om_production="n/a",Inputs!Z161,om_production*(1+inflation_rate/100+om_production_escal/100)^X$2),0)</f>
        <v>0</v>
      </c>
      <c r="Z40" s="154">
        <f>IF(Z$2&lt;=analysis_period,IF(om_production="n/a",Inputs!AA161,om_production*(1+inflation_rate/100+om_production_escal/100)^Y$2),0)</f>
        <v>0</v>
      </c>
      <c r="AA40" s="154">
        <f>IF(AA$2&lt;=analysis_period,IF(om_production="n/a",Inputs!AB161,om_production*(1+inflation_rate/100+om_production_escal/100)^Z$2),0)</f>
        <v>0</v>
      </c>
      <c r="AB40" s="154">
        <f>IF(AB$2&lt;=analysis_period,IF(om_production="n/a",Inputs!AC161,om_production*(1+inflation_rate/100+om_production_escal/100)^AA$2),0)</f>
        <v>0</v>
      </c>
      <c r="AC40" s="154">
        <f>IF(AC$2&lt;=analysis_period,IF(om_production="n/a",Inputs!AD161,om_production*(1+inflation_rate/100+om_production_escal/100)^AB$2),0)</f>
        <v>0</v>
      </c>
      <c r="AD40" s="154">
        <f>IF(AD$2&lt;=analysis_period,IF(om_production="n/a",Inputs!AE161,om_production*(1+inflation_rate/100+om_production_escal/100)^AC$2),0)</f>
        <v>0</v>
      </c>
      <c r="AE40" s="154">
        <f>IF(AE$2&lt;=analysis_period,IF(om_production="n/a",Inputs!AF161,om_production*(1+inflation_rate/100+om_production_escal/100)^AD$2),0)</f>
        <v>0</v>
      </c>
      <c r="AF40" s="154">
        <f>IF(AF$2&lt;=analysis_period,IF(om_production="n/a",Inputs!AG161,om_production*(1+inflation_rate/100+om_production_escal/100)^AE$2),0)</f>
        <v>0</v>
      </c>
      <c r="AG40" s="154">
        <f>IF(AG$2&lt;=analysis_period,IF(om_production="n/a",Inputs!AH161,om_production*(1+inflation_rate/100+om_production_escal/100)^AF$2),0)</f>
        <v>0</v>
      </c>
      <c r="AH40" s="154">
        <f>IF(AH$2&lt;=analysis_period,IF(om_production="n/a",Inputs!AI161,om_production*(1+inflation_rate/100+om_production_escal/100)^AG$2),0)</f>
        <v>0</v>
      </c>
      <c r="AI40" s="154">
        <f>IF(AI$2&lt;=analysis_period,IF(om_production="n/a",Inputs!AJ161,om_production*(1+inflation_rate/100+om_production_escal/100)^AH$2),0)</f>
        <v>0</v>
      </c>
      <c r="AJ40" s="154">
        <f>IF(AJ$2&lt;=analysis_period,IF(om_production="n/a",Inputs!AK161,om_production*(1+inflation_rate/100+om_production_escal/100)^AI$2),0)</f>
        <v>0</v>
      </c>
      <c r="AK40" s="154">
        <f>IF(AK$2&lt;=analysis_period,IF(om_production="n/a",Inputs!AL161,om_production*(1+inflation_rate/100+om_production_escal/100)^AJ$2),0)</f>
        <v>0</v>
      </c>
      <c r="AL40" s="154">
        <f>IF(AL$2&lt;=analysis_period,IF(om_production="n/a",Inputs!AM161,om_production*(1+inflation_rate/100+om_production_escal/100)^AK$2),0)</f>
        <v>0</v>
      </c>
      <c r="AM40" s="154">
        <f>IF(AM$2&lt;=analysis_period,IF(om_production="n/a",Inputs!AN161,om_production*(1+inflation_rate/100+om_production_escal/100)^AL$2),0)</f>
        <v>0</v>
      </c>
      <c r="AN40" s="154">
        <f>IF(AN$2&lt;=analysis_period,IF(om_production="n/a",Inputs!AO161,om_production*(1+inflation_rate/100+om_production_escal/100)^AM$2),0)</f>
        <v>0</v>
      </c>
      <c r="AO40" s="154">
        <f>IF(AO$2&lt;=analysis_period,IF(om_production="n/a",Inputs!AP161,om_production*(1+inflation_rate/100+om_production_escal/100)^AN$2),0)</f>
        <v>0</v>
      </c>
      <c r="AP40" s="154">
        <f>IF(AP$2&lt;=analysis_period,IF(om_production="n/a",Inputs!AQ161,om_production*(1+inflation_rate/100+om_production_escal/100)^AO$2),0)</f>
        <v>0</v>
      </c>
    </row>
    <row r="41" spans="1:42" x14ac:dyDescent="0.2">
      <c r="A41" s="90" t="s">
        <v>117</v>
      </c>
      <c r="C41" s="157">
        <f>C39*C40</f>
        <v>0</v>
      </c>
      <c r="D41" s="157">
        <f t="shared" ref="D41:AP41" si="19">D39*D40</f>
        <v>0</v>
      </c>
      <c r="E41" s="157">
        <f t="shared" si="19"/>
        <v>0</v>
      </c>
      <c r="F41" s="157">
        <f t="shared" si="19"/>
        <v>0</v>
      </c>
      <c r="G41" s="157">
        <f t="shared" si="19"/>
        <v>0</v>
      </c>
      <c r="H41" s="157">
        <f t="shared" si="19"/>
        <v>0</v>
      </c>
      <c r="I41" s="157">
        <f t="shared" si="19"/>
        <v>0</v>
      </c>
      <c r="J41" s="157">
        <f t="shared" si="19"/>
        <v>0</v>
      </c>
      <c r="K41" s="157">
        <f t="shared" si="19"/>
        <v>0</v>
      </c>
      <c r="L41" s="157">
        <f t="shared" si="19"/>
        <v>0</v>
      </c>
      <c r="M41" s="157">
        <f t="shared" si="19"/>
        <v>0</v>
      </c>
      <c r="N41" s="157">
        <f t="shared" si="19"/>
        <v>0</v>
      </c>
      <c r="O41" s="157">
        <f t="shared" si="19"/>
        <v>0</v>
      </c>
      <c r="P41" s="157">
        <f t="shared" si="19"/>
        <v>0</v>
      </c>
      <c r="Q41" s="157">
        <f t="shared" si="19"/>
        <v>0</v>
      </c>
      <c r="R41" s="157">
        <f t="shared" si="19"/>
        <v>0</v>
      </c>
      <c r="S41" s="157">
        <f t="shared" si="19"/>
        <v>0</v>
      </c>
      <c r="T41" s="157">
        <f t="shared" si="19"/>
        <v>0</v>
      </c>
      <c r="U41" s="157">
        <f t="shared" si="19"/>
        <v>0</v>
      </c>
      <c r="V41" s="157">
        <f t="shared" si="19"/>
        <v>0</v>
      </c>
      <c r="W41" s="157">
        <f t="shared" si="19"/>
        <v>0</v>
      </c>
      <c r="X41" s="157">
        <f t="shared" si="19"/>
        <v>0</v>
      </c>
      <c r="Y41" s="157">
        <f t="shared" si="19"/>
        <v>0</v>
      </c>
      <c r="Z41" s="157">
        <f t="shared" si="19"/>
        <v>0</v>
      </c>
      <c r="AA41" s="157">
        <f t="shared" si="19"/>
        <v>0</v>
      </c>
      <c r="AB41" s="157">
        <f t="shared" si="19"/>
        <v>0</v>
      </c>
      <c r="AC41" s="157">
        <f t="shared" si="19"/>
        <v>0</v>
      </c>
      <c r="AD41" s="157">
        <f t="shared" si="19"/>
        <v>0</v>
      </c>
      <c r="AE41" s="157">
        <f t="shared" si="19"/>
        <v>0</v>
      </c>
      <c r="AF41" s="157">
        <f t="shared" si="19"/>
        <v>0</v>
      </c>
      <c r="AG41" s="157">
        <f t="shared" si="19"/>
        <v>0</v>
      </c>
      <c r="AH41" s="157">
        <f t="shared" si="19"/>
        <v>0</v>
      </c>
      <c r="AI41" s="157">
        <f t="shared" si="19"/>
        <v>0</v>
      </c>
      <c r="AJ41" s="157">
        <f t="shared" si="19"/>
        <v>0</v>
      </c>
      <c r="AK41" s="157">
        <f t="shared" si="19"/>
        <v>0</v>
      </c>
      <c r="AL41" s="157">
        <f t="shared" si="19"/>
        <v>0</v>
      </c>
      <c r="AM41" s="157">
        <f t="shared" si="19"/>
        <v>0</v>
      </c>
      <c r="AN41" s="157">
        <f t="shared" si="19"/>
        <v>0</v>
      </c>
      <c r="AO41" s="157">
        <f t="shared" si="19"/>
        <v>0</v>
      </c>
      <c r="AP41" s="157">
        <f t="shared" si="19"/>
        <v>0</v>
      </c>
    </row>
    <row r="42" spans="1:42" x14ac:dyDescent="0.2">
      <c r="A42" s="89" t="s">
        <v>305</v>
      </c>
      <c r="C42" s="122">
        <f t="array" ref="C42:AP42">Inputs!D230:AQ230</f>
        <v>0</v>
      </c>
      <c r="D42" s="122">
        <v>0</v>
      </c>
      <c r="E42" s="122">
        <v>0</v>
      </c>
      <c r="F42" s="122">
        <v>0</v>
      </c>
      <c r="G42" s="122">
        <v>0</v>
      </c>
      <c r="H42" s="122">
        <v>0</v>
      </c>
      <c r="I42" s="122">
        <v>0</v>
      </c>
      <c r="J42" s="122">
        <v>0</v>
      </c>
      <c r="K42" s="122">
        <v>0</v>
      </c>
      <c r="L42" s="122">
        <v>0</v>
      </c>
      <c r="M42" s="122">
        <v>0</v>
      </c>
      <c r="N42" s="122">
        <v>0</v>
      </c>
      <c r="O42" s="122">
        <v>0</v>
      </c>
      <c r="P42" s="122">
        <v>0</v>
      </c>
      <c r="Q42" s="122">
        <v>0</v>
      </c>
      <c r="R42" s="122">
        <v>0</v>
      </c>
      <c r="S42" s="122">
        <v>0</v>
      </c>
      <c r="T42" s="122">
        <v>0</v>
      </c>
      <c r="U42" s="122">
        <v>0</v>
      </c>
      <c r="V42" s="122">
        <v>0</v>
      </c>
      <c r="W42" s="122">
        <v>0</v>
      </c>
      <c r="X42" s="122">
        <v>0</v>
      </c>
      <c r="Y42" s="122">
        <v>0</v>
      </c>
      <c r="Z42" s="122">
        <v>0</v>
      </c>
      <c r="AA42" s="122">
        <v>0</v>
      </c>
      <c r="AB42" s="122">
        <v>0</v>
      </c>
      <c r="AC42" s="122">
        <v>0</v>
      </c>
      <c r="AD42" s="122">
        <v>0</v>
      </c>
      <c r="AE42" s="122">
        <v>0</v>
      </c>
      <c r="AF42" s="122">
        <v>0</v>
      </c>
      <c r="AG42" s="122">
        <v>0</v>
      </c>
      <c r="AH42" s="122">
        <v>0</v>
      </c>
      <c r="AI42" s="122">
        <v>0</v>
      </c>
      <c r="AJ42" s="122">
        <v>0</v>
      </c>
      <c r="AK42" s="122">
        <v>0</v>
      </c>
      <c r="AL42" s="122">
        <v>0</v>
      </c>
      <c r="AM42" s="122">
        <v>0</v>
      </c>
      <c r="AN42" s="122">
        <v>0</v>
      </c>
      <c r="AO42" s="122">
        <v>0</v>
      </c>
      <c r="AP42" s="122">
        <v>0</v>
      </c>
    </row>
    <row r="43" spans="1:42" x14ac:dyDescent="0.2">
      <c r="A43" s="89" t="s">
        <v>435</v>
      </c>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c r="AC43" s="122"/>
      <c r="AD43" s="122"/>
      <c r="AE43" s="122"/>
      <c r="AF43" s="122"/>
      <c r="AG43" s="122"/>
      <c r="AH43" s="122"/>
      <c r="AI43" s="122"/>
      <c r="AJ43" s="122"/>
      <c r="AK43" s="122"/>
      <c r="AL43" s="122"/>
      <c r="AM43" s="122"/>
      <c r="AN43" s="122"/>
      <c r="AO43" s="122"/>
      <c r="AP43" s="122"/>
    </row>
    <row r="44" spans="1:42" x14ac:dyDescent="0.2">
      <c r="A44" s="21" t="s">
        <v>324</v>
      </c>
      <c r="B44" s="4">
        <f t="array" ref="B44:AP47">Inputs!C163:AQ166</f>
        <v>0</v>
      </c>
      <c r="C44" s="122">
        <v>0</v>
      </c>
      <c r="D44" s="122">
        <v>0</v>
      </c>
      <c r="E44" s="122">
        <v>0</v>
      </c>
      <c r="F44" s="122">
        <v>0</v>
      </c>
      <c r="G44" s="122">
        <v>0</v>
      </c>
      <c r="H44" s="122">
        <v>0</v>
      </c>
      <c r="I44" s="122">
        <v>0</v>
      </c>
      <c r="J44" s="122">
        <v>0</v>
      </c>
      <c r="K44" s="122">
        <v>0</v>
      </c>
      <c r="L44" s="122">
        <v>0</v>
      </c>
      <c r="M44" s="122">
        <v>0</v>
      </c>
      <c r="N44" s="122">
        <v>0</v>
      </c>
      <c r="O44" s="122">
        <v>0</v>
      </c>
      <c r="P44" s="122">
        <v>0</v>
      </c>
      <c r="Q44" s="122">
        <v>0</v>
      </c>
      <c r="R44" s="122">
        <v>0</v>
      </c>
      <c r="S44" s="122">
        <v>0</v>
      </c>
      <c r="T44" s="122">
        <v>0</v>
      </c>
      <c r="U44" s="122">
        <v>0</v>
      </c>
      <c r="V44" s="122">
        <v>0</v>
      </c>
      <c r="W44" s="122">
        <v>0</v>
      </c>
      <c r="X44" s="122">
        <v>0</v>
      </c>
      <c r="Y44" s="122">
        <v>0</v>
      </c>
      <c r="Z44" s="122">
        <v>0</v>
      </c>
      <c r="AA44" s="122">
        <v>0</v>
      </c>
      <c r="AB44" s="122">
        <v>0</v>
      </c>
      <c r="AC44" s="122">
        <v>0</v>
      </c>
      <c r="AD44" s="122">
        <v>0</v>
      </c>
      <c r="AE44" s="122">
        <v>0</v>
      </c>
      <c r="AF44" s="122">
        <v>0</v>
      </c>
      <c r="AG44" s="122">
        <v>0</v>
      </c>
      <c r="AH44" s="122">
        <v>0</v>
      </c>
      <c r="AI44" s="122">
        <v>0</v>
      </c>
      <c r="AJ44" s="122">
        <v>0</v>
      </c>
      <c r="AK44" s="122">
        <v>0</v>
      </c>
      <c r="AL44" s="122">
        <v>0</v>
      </c>
      <c r="AM44" s="122">
        <v>0</v>
      </c>
      <c r="AN44" s="122">
        <v>0</v>
      </c>
      <c r="AO44" s="122">
        <v>0</v>
      </c>
      <c r="AP44" s="122">
        <v>0</v>
      </c>
    </row>
    <row r="45" spans="1:42" x14ac:dyDescent="0.2">
      <c r="A45" s="21" t="s">
        <v>325</v>
      </c>
      <c r="B45" s="4">
        <v>0</v>
      </c>
      <c r="C45" s="122">
        <v>0</v>
      </c>
      <c r="D45" s="122">
        <v>0</v>
      </c>
      <c r="E45" s="122">
        <v>0</v>
      </c>
      <c r="F45" s="122">
        <v>0</v>
      </c>
      <c r="G45" s="122">
        <v>0</v>
      </c>
      <c r="H45" s="122">
        <v>0</v>
      </c>
      <c r="I45" s="122">
        <v>0</v>
      </c>
      <c r="J45" s="122">
        <v>0</v>
      </c>
      <c r="K45" s="122">
        <v>0</v>
      </c>
      <c r="L45" s="122">
        <v>0</v>
      </c>
      <c r="M45" s="122">
        <v>0</v>
      </c>
      <c r="N45" s="122">
        <v>0</v>
      </c>
      <c r="O45" s="122">
        <v>0</v>
      </c>
      <c r="P45" s="122">
        <v>0</v>
      </c>
      <c r="Q45" s="122">
        <v>0</v>
      </c>
      <c r="R45" s="122">
        <v>0</v>
      </c>
      <c r="S45" s="122">
        <v>0</v>
      </c>
      <c r="T45" s="122">
        <v>0</v>
      </c>
      <c r="U45" s="122">
        <v>0</v>
      </c>
      <c r="V45" s="122">
        <v>0</v>
      </c>
      <c r="W45" s="122">
        <v>0</v>
      </c>
      <c r="X45" s="122">
        <v>0</v>
      </c>
      <c r="Y45" s="122">
        <v>0</v>
      </c>
      <c r="Z45" s="122">
        <v>0</v>
      </c>
      <c r="AA45" s="122">
        <v>0</v>
      </c>
      <c r="AB45" s="122">
        <v>0</v>
      </c>
      <c r="AC45" s="122">
        <v>0</v>
      </c>
      <c r="AD45" s="122">
        <v>0</v>
      </c>
      <c r="AE45" s="122">
        <v>0</v>
      </c>
      <c r="AF45" s="122">
        <v>0</v>
      </c>
      <c r="AG45" s="122">
        <v>0</v>
      </c>
      <c r="AH45" s="122">
        <v>0</v>
      </c>
      <c r="AI45" s="122">
        <v>0</v>
      </c>
      <c r="AJ45" s="122">
        <v>0</v>
      </c>
      <c r="AK45" s="122">
        <v>0</v>
      </c>
      <c r="AL45" s="122">
        <v>0</v>
      </c>
      <c r="AM45" s="122">
        <v>0</v>
      </c>
      <c r="AN45" s="122">
        <v>0</v>
      </c>
      <c r="AO45" s="122">
        <v>0</v>
      </c>
      <c r="AP45" s="122">
        <v>0</v>
      </c>
    </row>
    <row r="46" spans="1:42" x14ac:dyDescent="0.2">
      <c r="A46" s="21" t="s">
        <v>428</v>
      </c>
      <c r="B46" s="4">
        <v>0</v>
      </c>
      <c r="C46" s="122">
        <v>0</v>
      </c>
      <c r="D46" s="122">
        <v>0</v>
      </c>
      <c r="E46" s="122">
        <v>0</v>
      </c>
      <c r="F46" s="122">
        <v>0</v>
      </c>
      <c r="G46" s="122">
        <v>0</v>
      </c>
      <c r="H46" s="122">
        <v>0</v>
      </c>
      <c r="I46" s="122">
        <v>0</v>
      </c>
      <c r="J46" s="122">
        <v>0</v>
      </c>
      <c r="K46" s="122">
        <v>0</v>
      </c>
      <c r="L46" s="122">
        <v>0</v>
      </c>
      <c r="M46" s="122">
        <v>0</v>
      </c>
      <c r="N46" s="122">
        <v>0</v>
      </c>
      <c r="O46" s="122">
        <v>0</v>
      </c>
      <c r="P46" s="122">
        <v>0</v>
      </c>
      <c r="Q46" s="122">
        <v>0</v>
      </c>
      <c r="R46" s="122">
        <v>0</v>
      </c>
      <c r="S46" s="122">
        <v>0</v>
      </c>
      <c r="T46" s="122">
        <v>0</v>
      </c>
      <c r="U46" s="122">
        <v>0</v>
      </c>
      <c r="V46" s="122">
        <v>0</v>
      </c>
      <c r="W46" s="122">
        <v>0</v>
      </c>
      <c r="X46" s="122">
        <v>0</v>
      </c>
      <c r="Y46" s="122">
        <v>0</v>
      </c>
      <c r="Z46" s="122">
        <v>0</v>
      </c>
      <c r="AA46" s="122">
        <v>0</v>
      </c>
      <c r="AB46" s="122">
        <v>0</v>
      </c>
      <c r="AC46" s="122">
        <v>0</v>
      </c>
      <c r="AD46" s="122">
        <v>0</v>
      </c>
      <c r="AE46" s="122">
        <v>0</v>
      </c>
      <c r="AF46" s="122">
        <v>0</v>
      </c>
      <c r="AG46" s="122">
        <v>0</v>
      </c>
      <c r="AH46" s="122">
        <v>0</v>
      </c>
      <c r="AI46" s="122">
        <v>0</v>
      </c>
      <c r="AJ46" s="122">
        <v>0</v>
      </c>
      <c r="AK46" s="122">
        <v>0</v>
      </c>
      <c r="AL46" s="122">
        <v>0</v>
      </c>
      <c r="AM46" s="122">
        <v>0</v>
      </c>
      <c r="AN46" s="122">
        <v>0</v>
      </c>
      <c r="AO46" s="122">
        <v>0</v>
      </c>
      <c r="AP46" s="122">
        <v>0</v>
      </c>
    </row>
    <row r="47" spans="1:42" x14ac:dyDescent="0.2">
      <c r="A47" s="21" t="s">
        <v>300</v>
      </c>
      <c r="B47" s="4">
        <v>0</v>
      </c>
      <c r="C47" s="122">
        <v>0</v>
      </c>
      <c r="D47" s="122">
        <v>0</v>
      </c>
      <c r="E47" s="122">
        <v>0</v>
      </c>
      <c r="F47" s="122">
        <v>0</v>
      </c>
      <c r="G47" s="122">
        <v>0</v>
      </c>
      <c r="H47" s="122">
        <v>0</v>
      </c>
      <c r="I47" s="122">
        <v>0</v>
      </c>
      <c r="J47" s="122">
        <v>0</v>
      </c>
      <c r="K47" s="122">
        <v>0</v>
      </c>
      <c r="L47" s="122">
        <v>0</v>
      </c>
      <c r="M47" s="122">
        <v>0</v>
      </c>
      <c r="N47" s="122">
        <v>0</v>
      </c>
      <c r="O47" s="122">
        <v>0</v>
      </c>
      <c r="P47" s="122">
        <v>0</v>
      </c>
      <c r="Q47" s="122">
        <v>0</v>
      </c>
      <c r="R47" s="122">
        <v>0</v>
      </c>
      <c r="S47" s="122">
        <v>0</v>
      </c>
      <c r="T47" s="122">
        <v>0</v>
      </c>
      <c r="U47" s="122">
        <v>0</v>
      </c>
      <c r="V47" s="122">
        <v>0</v>
      </c>
      <c r="W47" s="122">
        <v>0</v>
      </c>
      <c r="X47" s="122">
        <v>0</v>
      </c>
      <c r="Y47" s="122">
        <v>0</v>
      </c>
      <c r="Z47" s="122">
        <v>0</v>
      </c>
      <c r="AA47" s="122">
        <v>0</v>
      </c>
      <c r="AB47" s="122">
        <v>0</v>
      </c>
      <c r="AC47" s="122">
        <v>0</v>
      </c>
      <c r="AD47" s="122">
        <v>0</v>
      </c>
      <c r="AE47" s="122">
        <v>0</v>
      </c>
      <c r="AF47" s="122">
        <v>0</v>
      </c>
      <c r="AG47" s="122">
        <v>0</v>
      </c>
      <c r="AH47" s="122">
        <v>0</v>
      </c>
      <c r="AI47" s="122">
        <v>0</v>
      </c>
      <c r="AJ47" s="122">
        <v>0</v>
      </c>
      <c r="AK47" s="122">
        <v>0</v>
      </c>
      <c r="AL47" s="122">
        <v>0</v>
      </c>
      <c r="AM47" s="122">
        <v>0</v>
      </c>
      <c r="AN47" s="122">
        <v>0</v>
      </c>
      <c r="AO47" s="122">
        <v>0</v>
      </c>
      <c r="AP47" s="122">
        <v>0</v>
      </c>
    </row>
    <row r="48" spans="1:42" x14ac:dyDescent="0.2">
      <c r="A48" s="89" t="s">
        <v>327</v>
      </c>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row>
    <row r="49" spans="1:42" x14ac:dyDescent="0.2">
      <c r="A49" s="21" t="s">
        <v>322</v>
      </c>
      <c r="B49" s="4">
        <f t="array" ref="B49:AP52">Inputs!C168:AQ172</f>
        <v>0</v>
      </c>
      <c r="C49" s="122">
        <v>0</v>
      </c>
      <c r="D49" s="122">
        <v>0</v>
      </c>
      <c r="E49" s="122">
        <v>0</v>
      </c>
      <c r="F49" s="122">
        <v>0</v>
      </c>
      <c r="G49" s="122">
        <v>0</v>
      </c>
      <c r="H49" s="122">
        <v>0</v>
      </c>
      <c r="I49" s="122">
        <v>0</v>
      </c>
      <c r="J49" s="122">
        <v>0</v>
      </c>
      <c r="K49" s="122">
        <v>0</v>
      </c>
      <c r="L49" s="122">
        <v>0</v>
      </c>
      <c r="M49" s="122">
        <v>0</v>
      </c>
      <c r="N49" s="122">
        <v>0</v>
      </c>
      <c r="O49" s="122">
        <v>0</v>
      </c>
      <c r="P49" s="122">
        <v>0</v>
      </c>
      <c r="Q49" s="122">
        <v>0</v>
      </c>
      <c r="R49" s="122">
        <v>0</v>
      </c>
      <c r="S49" s="122">
        <v>0</v>
      </c>
      <c r="T49" s="122">
        <v>0</v>
      </c>
      <c r="U49" s="122">
        <v>0</v>
      </c>
      <c r="V49" s="122">
        <v>0</v>
      </c>
      <c r="W49" s="122">
        <v>0</v>
      </c>
      <c r="X49" s="122">
        <v>0</v>
      </c>
      <c r="Y49" s="122">
        <v>0</v>
      </c>
      <c r="Z49" s="122">
        <v>0</v>
      </c>
      <c r="AA49" s="122">
        <v>0</v>
      </c>
      <c r="AB49" s="122">
        <v>0</v>
      </c>
      <c r="AC49" s="122">
        <v>0</v>
      </c>
      <c r="AD49" s="122">
        <v>0</v>
      </c>
      <c r="AE49" s="122">
        <v>0</v>
      </c>
      <c r="AF49" s="122">
        <v>0</v>
      </c>
      <c r="AG49" s="122">
        <v>0</v>
      </c>
      <c r="AH49" s="122">
        <v>0</v>
      </c>
      <c r="AI49" s="122">
        <v>0</v>
      </c>
      <c r="AJ49" s="122">
        <v>0</v>
      </c>
      <c r="AK49" s="122">
        <v>0</v>
      </c>
      <c r="AL49" s="122">
        <v>0</v>
      </c>
      <c r="AM49" s="122">
        <v>0</v>
      </c>
      <c r="AN49" s="122">
        <v>0</v>
      </c>
      <c r="AO49" s="122">
        <v>0</v>
      </c>
      <c r="AP49" s="122">
        <v>0</v>
      </c>
    </row>
    <row r="50" spans="1:42" x14ac:dyDescent="0.2">
      <c r="A50" s="21" t="s">
        <v>323</v>
      </c>
      <c r="B50" s="4">
        <v>0</v>
      </c>
      <c r="C50" s="122">
        <v>0</v>
      </c>
      <c r="D50" s="122">
        <v>0</v>
      </c>
      <c r="E50" s="122">
        <v>0</v>
      </c>
      <c r="F50" s="122">
        <v>0</v>
      </c>
      <c r="G50" s="122">
        <v>0</v>
      </c>
      <c r="H50" s="122">
        <v>0</v>
      </c>
      <c r="I50" s="122">
        <v>0</v>
      </c>
      <c r="J50" s="122">
        <v>0</v>
      </c>
      <c r="K50" s="122">
        <v>0</v>
      </c>
      <c r="L50" s="122">
        <v>0</v>
      </c>
      <c r="M50" s="122">
        <v>0</v>
      </c>
      <c r="N50" s="122">
        <v>0</v>
      </c>
      <c r="O50" s="122">
        <v>0</v>
      </c>
      <c r="P50" s="122">
        <v>0</v>
      </c>
      <c r="Q50" s="122">
        <v>0</v>
      </c>
      <c r="R50" s="122">
        <v>0</v>
      </c>
      <c r="S50" s="122">
        <v>0</v>
      </c>
      <c r="T50" s="122">
        <v>0</v>
      </c>
      <c r="U50" s="122">
        <v>0</v>
      </c>
      <c r="V50" s="122">
        <v>0</v>
      </c>
      <c r="W50" s="122">
        <v>0</v>
      </c>
      <c r="X50" s="122">
        <v>0</v>
      </c>
      <c r="Y50" s="122">
        <v>0</v>
      </c>
      <c r="Z50" s="122">
        <v>0</v>
      </c>
      <c r="AA50" s="122">
        <v>0</v>
      </c>
      <c r="AB50" s="122">
        <v>0</v>
      </c>
      <c r="AC50" s="122">
        <v>0</v>
      </c>
      <c r="AD50" s="122">
        <v>0</v>
      </c>
      <c r="AE50" s="122">
        <v>0</v>
      </c>
      <c r="AF50" s="122">
        <v>0</v>
      </c>
      <c r="AG50" s="122">
        <v>0</v>
      </c>
      <c r="AH50" s="122">
        <v>0</v>
      </c>
      <c r="AI50" s="122">
        <v>0</v>
      </c>
      <c r="AJ50" s="122">
        <v>0</v>
      </c>
      <c r="AK50" s="122">
        <v>0</v>
      </c>
      <c r="AL50" s="122">
        <v>0</v>
      </c>
      <c r="AM50" s="122">
        <v>0</v>
      </c>
      <c r="AN50" s="122">
        <v>0</v>
      </c>
      <c r="AO50" s="122">
        <v>0</v>
      </c>
      <c r="AP50" s="122">
        <v>0</v>
      </c>
    </row>
    <row r="51" spans="1:42" x14ac:dyDescent="0.2">
      <c r="A51" s="21" t="s">
        <v>326</v>
      </c>
      <c r="B51" s="4">
        <v>0</v>
      </c>
      <c r="C51" s="122">
        <v>0</v>
      </c>
      <c r="D51" s="122">
        <v>0</v>
      </c>
      <c r="E51" s="122">
        <v>0</v>
      </c>
      <c r="F51" s="122">
        <v>0</v>
      </c>
      <c r="G51" s="122">
        <v>0</v>
      </c>
      <c r="H51" s="122">
        <v>0</v>
      </c>
      <c r="I51" s="122">
        <v>0</v>
      </c>
      <c r="J51" s="122">
        <v>0</v>
      </c>
      <c r="K51" s="122">
        <v>0</v>
      </c>
      <c r="L51" s="122">
        <v>0</v>
      </c>
      <c r="M51" s="122">
        <v>0</v>
      </c>
      <c r="N51" s="122">
        <v>0</v>
      </c>
      <c r="O51" s="122">
        <v>0</v>
      </c>
      <c r="P51" s="122">
        <v>0</v>
      </c>
      <c r="Q51" s="122">
        <v>0</v>
      </c>
      <c r="R51" s="122">
        <v>0</v>
      </c>
      <c r="S51" s="122">
        <v>0</v>
      </c>
      <c r="T51" s="122">
        <v>0</v>
      </c>
      <c r="U51" s="122">
        <v>0</v>
      </c>
      <c r="V51" s="122">
        <v>0</v>
      </c>
      <c r="W51" s="122">
        <v>0</v>
      </c>
      <c r="X51" s="122">
        <v>0</v>
      </c>
      <c r="Y51" s="122">
        <v>0</v>
      </c>
      <c r="Z51" s="122">
        <v>0</v>
      </c>
      <c r="AA51" s="122">
        <v>0</v>
      </c>
      <c r="AB51" s="122">
        <v>0</v>
      </c>
      <c r="AC51" s="122">
        <v>0</v>
      </c>
      <c r="AD51" s="122">
        <v>0</v>
      </c>
      <c r="AE51" s="122">
        <v>0</v>
      </c>
      <c r="AF51" s="122">
        <v>0</v>
      </c>
      <c r="AG51" s="122">
        <v>0</v>
      </c>
      <c r="AH51" s="122">
        <v>0</v>
      </c>
      <c r="AI51" s="122">
        <v>0</v>
      </c>
      <c r="AJ51" s="122">
        <v>0</v>
      </c>
      <c r="AK51" s="122">
        <v>0</v>
      </c>
      <c r="AL51" s="122">
        <v>0</v>
      </c>
      <c r="AM51" s="122">
        <v>0</v>
      </c>
      <c r="AN51" s="122">
        <v>0</v>
      </c>
      <c r="AO51" s="122">
        <v>0</v>
      </c>
      <c r="AP51" s="122">
        <v>0</v>
      </c>
    </row>
    <row r="52" spans="1:42" x14ac:dyDescent="0.2">
      <c r="A52" s="21" t="s">
        <v>330</v>
      </c>
      <c r="B52" s="4">
        <v>0</v>
      </c>
      <c r="C52" s="122">
        <v>0</v>
      </c>
      <c r="D52" s="122">
        <v>0</v>
      </c>
      <c r="E52" s="122">
        <v>0</v>
      </c>
      <c r="F52" s="122">
        <v>0</v>
      </c>
      <c r="G52" s="122">
        <v>0</v>
      </c>
      <c r="H52" s="122">
        <v>0</v>
      </c>
      <c r="I52" s="122">
        <v>0</v>
      </c>
      <c r="J52" s="122">
        <v>0</v>
      </c>
      <c r="K52" s="122">
        <v>0</v>
      </c>
      <c r="L52" s="122">
        <v>0</v>
      </c>
      <c r="M52" s="122">
        <v>0</v>
      </c>
      <c r="N52" s="122">
        <v>0</v>
      </c>
      <c r="O52" s="122">
        <v>0</v>
      </c>
      <c r="P52" s="122">
        <v>0</v>
      </c>
      <c r="Q52" s="122">
        <v>0</v>
      </c>
      <c r="R52" s="122">
        <v>0</v>
      </c>
      <c r="S52" s="122">
        <v>0</v>
      </c>
      <c r="T52" s="122">
        <v>0</v>
      </c>
      <c r="U52" s="122">
        <v>0</v>
      </c>
      <c r="V52" s="122">
        <v>0</v>
      </c>
      <c r="W52" s="122">
        <v>0</v>
      </c>
      <c r="X52" s="122">
        <v>0</v>
      </c>
      <c r="Y52" s="122">
        <v>0</v>
      </c>
      <c r="Z52" s="122">
        <v>0</v>
      </c>
      <c r="AA52" s="122">
        <v>0</v>
      </c>
      <c r="AB52" s="122">
        <v>0</v>
      </c>
      <c r="AC52" s="122">
        <v>0</v>
      </c>
      <c r="AD52" s="122">
        <v>0</v>
      </c>
      <c r="AE52" s="122">
        <v>0</v>
      </c>
      <c r="AF52" s="122">
        <v>0</v>
      </c>
      <c r="AG52" s="122">
        <v>0</v>
      </c>
      <c r="AH52" s="122">
        <v>0</v>
      </c>
      <c r="AI52" s="122">
        <v>0</v>
      </c>
      <c r="AJ52" s="122">
        <v>0</v>
      </c>
      <c r="AK52" s="122">
        <v>0</v>
      </c>
      <c r="AL52" s="122">
        <v>0</v>
      </c>
      <c r="AM52" s="122">
        <v>0</v>
      </c>
      <c r="AN52" s="122">
        <v>0</v>
      </c>
      <c r="AO52" s="122">
        <v>0</v>
      </c>
      <c r="AP52" s="122">
        <v>0</v>
      </c>
    </row>
    <row r="53" spans="1:42" x14ac:dyDescent="0.2">
      <c r="A53" s="89" t="s">
        <v>329</v>
      </c>
      <c r="B53" s="4">
        <f t="array" ref="B53:AP55">Inputs!C174:AQ176</f>
        <v>0</v>
      </c>
      <c r="C53" s="122">
        <v>0</v>
      </c>
      <c r="D53" s="122">
        <v>0</v>
      </c>
      <c r="E53" s="122">
        <v>0</v>
      </c>
      <c r="F53" s="122">
        <v>0</v>
      </c>
      <c r="G53" s="122">
        <v>0</v>
      </c>
      <c r="H53" s="122">
        <v>0</v>
      </c>
      <c r="I53" s="122">
        <v>0</v>
      </c>
      <c r="J53" s="122">
        <v>0</v>
      </c>
      <c r="K53" s="122">
        <v>0</v>
      </c>
      <c r="L53" s="122">
        <v>0</v>
      </c>
      <c r="M53" s="122">
        <v>0</v>
      </c>
      <c r="N53" s="122">
        <v>0</v>
      </c>
      <c r="O53" s="122">
        <v>0</v>
      </c>
      <c r="P53" s="122">
        <v>0</v>
      </c>
      <c r="Q53" s="122">
        <v>0</v>
      </c>
      <c r="R53" s="122">
        <v>0</v>
      </c>
      <c r="S53" s="122">
        <v>0</v>
      </c>
      <c r="T53" s="122">
        <v>0</v>
      </c>
      <c r="U53" s="122">
        <v>0</v>
      </c>
      <c r="V53" s="122">
        <v>0</v>
      </c>
      <c r="W53" s="122">
        <v>0</v>
      </c>
      <c r="X53" s="122">
        <v>0</v>
      </c>
      <c r="Y53" s="122">
        <v>0</v>
      </c>
      <c r="Z53" s="122">
        <v>0</v>
      </c>
      <c r="AA53" s="122">
        <v>0</v>
      </c>
      <c r="AB53" s="122">
        <v>0</v>
      </c>
      <c r="AC53" s="122">
        <v>0</v>
      </c>
      <c r="AD53" s="122">
        <v>0</v>
      </c>
      <c r="AE53" s="122">
        <v>0</v>
      </c>
      <c r="AF53" s="122">
        <v>0</v>
      </c>
      <c r="AG53" s="122">
        <v>0</v>
      </c>
      <c r="AH53" s="122">
        <v>0</v>
      </c>
      <c r="AI53" s="122">
        <v>0</v>
      </c>
      <c r="AJ53" s="122">
        <v>0</v>
      </c>
      <c r="AK53" s="122">
        <v>0</v>
      </c>
      <c r="AL53" s="122">
        <v>0</v>
      </c>
      <c r="AM53" s="122">
        <v>0</v>
      </c>
      <c r="AN53" s="122">
        <v>0</v>
      </c>
      <c r="AO53" s="122">
        <v>0</v>
      </c>
      <c r="AP53" s="122">
        <v>0</v>
      </c>
    </row>
    <row r="54" spans="1:42" x14ac:dyDescent="0.2">
      <c r="A54" s="89" t="s">
        <v>224</v>
      </c>
      <c r="B54" s="4">
        <v>0</v>
      </c>
      <c r="C54" s="122">
        <v>0</v>
      </c>
      <c r="D54" s="122">
        <v>0</v>
      </c>
      <c r="E54" s="122">
        <v>0</v>
      </c>
      <c r="F54" s="122">
        <v>0</v>
      </c>
      <c r="G54" s="122">
        <v>0</v>
      </c>
      <c r="H54" s="122">
        <v>0</v>
      </c>
      <c r="I54" s="122">
        <v>0</v>
      </c>
      <c r="J54" s="122">
        <v>0</v>
      </c>
      <c r="K54" s="122">
        <v>0</v>
      </c>
      <c r="L54" s="122">
        <v>0</v>
      </c>
      <c r="M54" s="122">
        <v>0</v>
      </c>
      <c r="N54" s="122">
        <v>0</v>
      </c>
      <c r="O54" s="122">
        <v>0</v>
      </c>
      <c r="P54" s="122">
        <v>0</v>
      </c>
      <c r="Q54" s="122">
        <v>0</v>
      </c>
      <c r="R54" s="122">
        <v>0</v>
      </c>
      <c r="S54" s="122">
        <v>0</v>
      </c>
      <c r="T54" s="122">
        <v>0</v>
      </c>
      <c r="U54" s="122">
        <v>0</v>
      </c>
      <c r="V54" s="122">
        <v>0</v>
      </c>
      <c r="W54" s="122">
        <v>0</v>
      </c>
      <c r="X54" s="122">
        <v>0</v>
      </c>
      <c r="Y54" s="122">
        <v>0</v>
      </c>
      <c r="Z54" s="122">
        <v>0</v>
      </c>
      <c r="AA54" s="122">
        <v>0</v>
      </c>
      <c r="AB54" s="122">
        <v>0</v>
      </c>
      <c r="AC54" s="122">
        <v>0</v>
      </c>
      <c r="AD54" s="122">
        <v>0</v>
      </c>
      <c r="AE54" s="122">
        <v>0</v>
      </c>
      <c r="AF54" s="122">
        <v>0</v>
      </c>
      <c r="AG54" s="122">
        <v>0</v>
      </c>
      <c r="AH54" s="122">
        <v>0</v>
      </c>
      <c r="AI54" s="122">
        <v>0</v>
      </c>
      <c r="AJ54" s="122">
        <v>0</v>
      </c>
      <c r="AK54" s="122">
        <v>0</v>
      </c>
      <c r="AL54" s="122">
        <v>0</v>
      </c>
      <c r="AM54" s="122">
        <v>0</v>
      </c>
      <c r="AN54" s="122">
        <v>0</v>
      </c>
      <c r="AO54" s="122">
        <v>0</v>
      </c>
      <c r="AP54" s="122">
        <v>0</v>
      </c>
    </row>
    <row r="55" spans="1:42" x14ac:dyDescent="0.2">
      <c r="A55" s="89" t="s">
        <v>225</v>
      </c>
      <c r="B55" s="4">
        <v>0</v>
      </c>
      <c r="C55" s="122">
        <v>0</v>
      </c>
      <c r="D55" s="122">
        <v>0</v>
      </c>
      <c r="E55" s="122">
        <v>0</v>
      </c>
      <c r="F55" s="122">
        <v>0</v>
      </c>
      <c r="G55" s="122">
        <v>0</v>
      </c>
      <c r="H55" s="122">
        <v>0</v>
      </c>
      <c r="I55" s="122">
        <v>0</v>
      </c>
      <c r="J55" s="122">
        <v>0</v>
      </c>
      <c r="K55" s="122">
        <v>0</v>
      </c>
      <c r="L55" s="122">
        <v>0</v>
      </c>
      <c r="M55" s="122">
        <v>0</v>
      </c>
      <c r="N55" s="122">
        <v>0</v>
      </c>
      <c r="O55" s="122">
        <v>0</v>
      </c>
      <c r="P55" s="122">
        <v>0</v>
      </c>
      <c r="Q55" s="122">
        <v>0</v>
      </c>
      <c r="R55" s="122">
        <v>0</v>
      </c>
      <c r="S55" s="122">
        <v>0</v>
      </c>
      <c r="T55" s="122">
        <v>0</v>
      </c>
      <c r="U55" s="122">
        <v>0</v>
      </c>
      <c r="V55" s="122">
        <v>0</v>
      </c>
      <c r="W55" s="122">
        <v>0</v>
      </c>
      <c r="X55" s="122">
        <v>0</v>
      </c>
      <c r="Y55" s="122">
        <v>0</v>
      </c>
      <c r="Z55" s="122">
        <v>0</v>
      </c>
      <c r="AA55" s="122">
        <v>0</v>
      </c>
      <c r="AB55" s="122">
        <v>0</v>
      </c>
      <c r="AC55" s="122">
        <v>0</v>
      </c>
      <c r="AD55" s="122">
        <v>0</v>
      </c>
      <c r="AE55" s="122">
        <v>0</v>
      </c>
      <c r="AF55" s="122">
        <v>0</v>
      </c>
      <c r="AG55" s="122">
        <v>0</v>
      </c>
      <c r="AH55" s="122">
        <v>0</v>
      </c>
      <c r="AI55" s="122">
        <v>0</v>
      </c>
      <c r="AJ55" s="122">
        <v>0</v>
      </c>
      <c r="AK55" s="122">
        <v>0</v>
      </c>
      <c r="AL55" s="122">
        <v>0</v>
      </c>
      <c r="AM55" s="122">
        <v>0</v>
      </c>
      <c r="AN55" s="122">
        <v>0</v>
      </c>
      <c r="AO55" s="122">
        <v>0</v>
      </c>
      <c r="AP55" s="122">
        <v>0</v>
      </c>
    </row>
    <row r="56" spans="1:42" x14ac:dyDescent="0.2">
      <c r="A56" s="89" t="s">
        <v>433</v>
      </c>
      <c r="B56" s="4">
        <f t="array" ref="B56:AP56">Inputs!C178:AQ178</f>
        <v>0</v>
      </c>
      <c r="C56" s="122">
        <v>0</v>
      </c>
      <c r="D56" s="122">
        <v>0</v>
      </c>
      <c r="E56" s="122">
        <v>0</v>
      </c>
      <c r="F56" s="122">
        <v>0</v>
      </c>
      <c r="G56" s="122">
        <v>0</v>
      </c>
      <c r="H56" s="122">
        <v>0</v>
      </c>
      <c r="I56" s="122">
        <v>0</v>
      </c>
      <c r="J56" s="122">
        <v>0</v>
      </c>
      <c r="K56" s="122">
        <v>0</v>
      </c>
      <c r="L56" s="122">
        <v>0</v>
      </c>
      <c r="M56" s="122">
        <v>0</v>
      </c>
      <c r="N56" s="122">
        <v>0</v>
      </c>
      <c r="O56" s="122">
        <v>0</v>
      </c>
      <c r="P56" s="122">
        <v>0</v>
      </c>
      <c r="Q56" s="122">
        <v>0</v>
      </c>
      <c r="R56" s="122">
        <v>0</v>
      </c>
      <c r="S56" s="122">
        <v>0</v>
      </c>
      <c r="T56" s="122">
        <v>0</v>
      </c>
      <c r="U56" s="122">
        <v>0</v>
      </c>
      <c r="V56" s="122">
        <v>0</v>
      </c>
      <c r="W56" s="122">
        <v>0</v>
      </c>
      <c r="X56" s="122">
        <v>0</v>
      </c>
      <c r="Y56" s="122">
        <v>0</v>
      </c>
      <c r="Z56" s="122">
        <v>0</v>
      </c>
      <c r="AA56" s="122">
        <v>0</v>
      </c>
      <c r="AB56" s="122">
        <v>0</v>
      </c>
      <c r="AC56" s="122">
        <v>0</v>
      </c>
      <c r="AD56" s="122">
        <v>0</v>
      </c>
      <c r="AE56" s="122">
        <v>0</v>
      </c>
      <c r="AF56" s="122">
        <v>0</v>
      </c>
      <c r="AG56" s="122">
        <v>0</v>
      </c>
      <c r="AH56" s="122">
        <v>0</v>
      </c>
      <c r="AI56" s="122">
        <v>0</v>
      </c>
      <c r="AJ56" s="122">
        <v>0</v>
      </c>
      <c r="AK56" s="122">
        <v>0</v>
      </c>
      <c r="AL56" s="122">
        <v>0</v>
      </c>
      <c r="AM56" s="122">
        <v>0</v>
      </c>
      <c r="AN56" s="122">
        <v>0</v>
      </c>
      <c r="AO56" s="122">
        <v>0</v>
      </c>
      <c r="AP56" s="122">
        <v>0</v>
      </c>
    </row>
    <row r="57" spans="1:42" x14ac:dyDescent="0.2">
      <c r="A57" s="18" t="s">
        <v>358</v>
      </c>
      <c r="C57" s="122">
        <f>IF(C$2&lt;=analysis_period,IF(om_land_lease="n/a",Inputs!D$180*total_land_area,om_land_lease*total_land_area*(1+inflation_rate/100+om_land_lease_escal/100)^B$2),0)</f>
        <v>0</v>
      </c>
      <c r="D57" s="122">
        <f>IF(D$2&lt;=analysis_period,IF(om_land_lease="n/a",Inputs!E$180*total_land_area,om_land_lease*total_land_area*(1+inflation_rate/100+om_land_lease_escal/100)^C$2),0)</f>
        <v>0</v>
      </c>
      <c r="E57" s="122">
        <f>IF(E$2&lt;=analysis_period,IF(om_land_lease="n/a",Inputs!F$180*total_land_area,om_land_lease*total_land_area*(1+inflation_rate/100+om_land_lease_escal/100)^D$2),0)</f>
        <v>0</v>
      </c>
      <c r="F57" s="122">
        <f>IF(F$2&lt;=analysis_period,IF(om_land_lease="n/a",Inputs!G$180*total_land_area,om_land_lease*total_land_area*(1+inflation_rate/100+om_land_lease_escal/100)^E$2),0)</f>
        <v>0</v>
      </c>
      <c r="G57" s="122">
        <f>IF(G$2&lt;=analysis_period,IF(om_land_lease="n/a",Inputs!H$180*total_land_area,om_land_lease*total_land_area*(1+inflation_rate/100+om_land_lease_escal/100)^F$2),0)</f>
        <v>0</v>
      </c>
      <c r="H57" s="122">
        <f>IF(H$2&lt;=analysis_period,IF(om_land_lease="n/a",Inputs!I$180*total_land_area,om_land_lease*total_land_area*(1+inflation_rate/100+om_land_lease_escal/100)^G$2),0)</f>
        <v>0</v>
      </c>
      <c r="I57" s="122">
        <f>IF(I$2&lt;=analysis_period,IF(om_land_lease="n/a",Inputs!J$180*total_land_area,om_land_lease*total_land_area*(1+inflation_rate/100+om_land_lease_escal/100)^H$2),0)</f>
        <v>0</v>
      </c>
      <c r="J57" s="122">
        <f>IF(J$2&lt;=analysis_period,IF(om_land_lease="n/a",Inputs!K$180*total_land_area,om_land_lease*total_land_area*(1+inflation_rate/100+om_land_lease_escal/100)^I$2),0)</f>
        <v>0</v>
      </c>
      <c r="K57" s="122">
        <f>IF(K$2&lt;=analysis_period,IF(om_land_lease="n/a",Inputs!L$180*total_land_area,om_land_lease*total_land_area*(1+inflation_rate/100+om_land_lease_escal/100)^J$2),0)</f>
        <v>0</v>
      </c>
      <c r="L57" s="122">
        <f>IF(L$2&lt;=analysis_period,IF(om_land_lease="n/a",Inputs!M$180*total_land_area,om_land_lease*total_land_area*(1+inflation_rate/100+om_land_lease_escal/100)^K$2),0)</f>
        <v>0</v>
      </c>
      <c r="M57" s="122">
        <f>IF(M$2&lt;=analysis_period,IF(om_land_lease="n/a",Inputs!N$180*total_land_area,om_land_lease*total_land_area*(1+inflation_rate/100+om_land_lease_escal/100)^L$2),0)</f>
        <v>0</v>
      </c>
      <c r="N57" s="122">
        <f>IF(N$2&lt;=analysis_period,IF(om_land_lease="n/a",Inputs!O$180*total_land_area,om_land_lease*total_land_area*(1+inflation_rate/100+om_land_lease_escal/100)^M$2),0)</f>
        <v>0</v>
      </c>
      <c r="O57" s="122">
        <f>IF(O$2&lt;=analysis_period,IF(om_land_lease="n/a",Inputs!P$180*total_land_area,om_land_lease*total_land_area*(1+inflation_rate/100+om_land_lease_escal/100)^N$2),0)</f>
        <v>0</v>
      </c>
      <c r="P57" s="122">
        <f>IF(P$2&lt;=analysis_period,IF(om_land_lease="n/a",Inputs!Q$180*total_land_area,om_land_lease*total_land_area*(1+inflation_rate/100+om_land_lease_escal/100)^O$2),0)</f>
        <v>0</v>
      </c>
      <c r="Q57" s="122">
        <f>IF(Q$2&lt;=analysis_period,IF(om_land_lease="n/a",Inputs!R$180*total_land_area,om_land_lease*total_land_area*(1+inflation_rate/100+om_land_lease_escal/100)^P$2),0)</f>
        <v>0</v>
      </c>
      <c r="R57" s="122">
        <f>IF(R$2&lt;=analysis_period,IF(om_land_lease="n/a",Inputs!S$180*total_land_area,om_land_lease*total_land_area*(1+inflation_rate/100+om_land_lease_escal/100)^Q$2),0)</f>
        <v>0</v>
      </c>
      <c r="S57" s="122">
        <f>IF(S$2&lt;=analysis_period,IF(om_land_lease="n/a",Inputs!T$180*total_land_area,om_land_lease*total_land_area*(1+inflation_rate/100+om_land_lease_escal/100)^R$2),0)</f>
        <v>0</v>
      </c>
      <c r="T57" s="122">
        <f>IF(T$2&lt;=analysis_period,IF(om_land_lease="n/a",Inputs!U$180*total_land_area,om_land_lease*total_land_area*(1+inflation_rate/100+om_land_lease_escal/100)^S$2),0)</f>
        <v>0</v>
      </c>
      <c r="U57" s="122">
        <f>IF(U$2&lt;=analysis_period,IF(om_land_lease="n/a",Inputs!V$180*total_land_area,om_land_lease*total_land_area*(1+inflation_rate/100+om_land_lease_escal/100)^T$2),0)</f>
        <v>0</v>
      </c>
      <c r="V57" s="122">
        <f>IF(V$2&lt;=analysis_period,IF(om_land_lease="n/a",Inputs!W$180*total_land_area,om_land_lease*total_land_area*(1+inflation_rate/100+om_land_lease_escal/100)^U$2),0)</f>
        <v>0</v>
      </c>
      <c r="W57" s="122">
        <f>IF(W$2&lt;=analysis_period,IF(om_land_lease="n/a",Inputs!X$180*total_land_area,om_land_lease*total_land_area*(1+inflation_rate/100+om_land_lease_escal/100)^V$2),0)</f>
        <v>0</v>
      </c>
      <c r="X57" s="122">
        <f>IF(X$2&lt;=analysis_period,IF(om_land_lease="n/a",Inputs!Y$180*total_land_area,om_land_lease*total_land_area*(1+inflation_rate/100+om_land_lease_escal/100)^W$2),0)</f>
        <v>0</v>
      </c>
      <c r="Y57" s="122">
        <f>IF(Y$2&lt;=analysis_period,IF(om_land_lease="n/a",Inputs!Z$180*total_land_area,om_land_lease*total_land_area*(1+inflation_rate/100+om_land_lease_escal/100)^X$2),0)</f>
        <v>0</v>
      </c>
      <c r="Z57" s="122">
        <f>IF(Z$2&lt;=analysis_period,IF(om_land_lease="n/a",Inputs!AA$180*total_land_area,om_land_lease*total_land_area*(1+inflation_rate/100+om_land_lease_escal/100)^Y$2),0)</f>
        <v>0</v>
      </c>
      <c r="AA57" s="122">
        <f>IF(AA$2&lt;=analysis_period,IF(om_land_lease="n/a",Inputs!AB$180*total_land_area,om_land_lease*total_land_area*(1+inflation_rate/100+om_land_lease_escal/100)^Z$2),0)</f>
        <v>0</v>
      </c>
      <c r="AB57" s="122">
        <f>IF(AB$2&lt;=analysis_period,IF(om_land_lease="n/a",Inputs!AC$180*total_land_area,om_land_lease*total_land_area*(1+inflation_rate/100+om_land_lease_escal/100)^AA$2),0)</f>
        <v>0</v>
      </c>
      <c r="AC57" s="122">
        <f>IF(AC$2&lt;=analysis_period,IF(om_land_lease="n/a",Inputs!AD$180*total_land_area,om_land_lease*total_land_area*(1+inflation_rate/100+om_land_lease_escal/100)^AB$2),0)</f>
        <v>0</v>
      </c>
      <c r="AD57" s="122">
        <f>IF(AD$2&lt;=analysis_period,IF(om_land_lease="n/a",Inputs!AE$180*total_land_area,om_land_lease*total_land_area*(1+inflation_rate/100+om_land_lease_escal/100)^AC$2),0)</f>
        <v>0</v>
      </c>
      <c r="AE57" s="122">
        <f>IF(AE$2&lt;=analysis_period,IF(om_land_lease="n/a",Inputs!AF$180*total_land_area,om_land_lease*total_land_area*(1+inflation_rate/100+om_land_lease_escal/100)^AD$2),0)</f>
        <v>0</v>
      </c>
      <c r="AF57" s="122">
        <f>IF(AF$2&lt;=analysis_period,IF(om_land_lease="n/a",Inputs!AG$180*total_land_area,om_land_lease*total_land_area*(1+inflation_rate/100+om_land_lease_escal/100)^AE$2),0)</f>
        <v>0</v>
      </c>
      <c r="AG57" s="122">
        <f>IF(AG$2&lt;=analysis_period,IF(om_land_lease="n/a",Inputs!AH$180*total_land_area,om_land_lease*total_land_area*(1+inflation_rate/100+om_land_lease_escal/100)^AF$2),0)</f>
        <v>0</v>
      </c>
      <c r="AH57" s="122">
        <f>IF(AH$2&lt;=analysis_period,IF(om_land_lease="n/a",Inputs!AI$180*total_land_area,om_land_lease*total_land_area*(1+inflation_rate/100+om_land_lease_escal/100)^AG$2),0)</f>
        <v>0</v>
      </c>
      <c r="AI57" s="122">
        <f>IF(AI$2&lt;=analysis_period,IF(om_land_lease="n/a",Inputs!AJ$180*total_land_area,om_land_lease*total_land_area*(1+inflation_rate/100+om_land_lease_escal/100)^AH$2),0)</f>
        <v>0</v>
      </c>
      <c r="AJ57" s="122">
        <f>IF(AJ$2&lt;=analysis_period,IF(om_land_lease="n/a",Inputs!AK$180*total_land_area,om_land_lease*total_land_area*(1+inflation_rate/100+om_land_lease_escal/100)^AI$2),0)</f>
        <v>0</v>
      </c>
      <c r="AK57" s="122">
        <f>IF(AK$2&lt;=analysis_period,IF(om_land_lease="n/a",Inputs!AL$180*total_land_area,om_land_lease*total_land_area*(1+inflation_rate/100+om_land_lease_escal/100)^AJ$2),0)</f>
        <v>0</v>
      </c>
      <c r="AL57" s="122">
        <f>IF(AL$2&lt;=analysis_period,IF(om_land_lease="n/a",Inputs!AM$180*total_land_area,om_land_lease*total_land_area*(1+inflation_rate/100+om_land_lease_escal/100)^AK$2),0)</f>
        <v>0</v>
      </c>
      <c r="AM57" s="122">
        <f>IF(AM$2&lt;=analysis_period,IF(om_land_lease="n/a",Inputs!AN$180*total_land_area,om_land_lease*total_land_area*(1+inflation_rate/100+om_land_lease_escal/100)^AL$2),0)</f>
        <v>0</v>
      </c>
      <c r="AN57" s="122">
        <f>IF(AN$2&lt;=analysis_period,IF(om_land_lease="n/a",Inputs!AO$180*total_land_area,om_land_lease*total_land_area*(1+inflation_rate/100+om_land_lease_escal/100)^AM$2),0)</f>
        <v>0</v>
      </c>
      <c r="AO57" s="122">
        <f>IF(AO$2&lt;=analysis_period,IF(om_land_lease="n/a",Inputs!AP$180*total_land_area,om_land_lease*total_land_area*(1+inflation_rate/100+om_land_lease_escal/100)^AN$2),0)</f>
        <v>0</v>
      </c>
      <c r="AP57" s="122">
        <f>IF(AP$2&lt;=analysis_period,IF(om_land_lease="n/a",Inputs!AQ$180*total_land_area,om_land_lease*total_land_area*(1+inflation_rate/100+om_land_lease_escal/100)^AO$2),0)</f>
        <v>0</v>
      </c>
    </row>
    <row r="58" spans="1:42" x14ac:dyDescent="0.2">
      <c r="A58" s="18" t="s">
        <v>0</v>
      </c>
      <c r="C58" s="122">
        <f t="shared" ref="C58:AP58" si="20">C29*property_tax_rate/100</f>
        <v>0</v>
      </c>
      <c r="D58" s="122">
        <f t="shared" si="20"/>
        <v>0</v>
      </c>
      <c r="E58" s="122">
        <f t="shared" si="20"/>
        <v>0</v>
      </c>
      <c r="F58" s="122">
        <f t="shared" si="20"/>
        <v>0</v>
      </c>
      <c r="G58" s="122">
        <f t="shared" si="20"/>
        <v>0</v>
      </c>
      <c r="H58" s="122">
        <f t="shared" si="20"/>
        <v>0</v>
      </c>
      <c r="I58" s="122">
        <f t="shared" si="20"/>
        <v>0</v>
      </c>
      <c r="J58" s="122">
        <f t="shared" si="20"/>
        <v>0</v>
      </c>
      <c r="K58" s="122">
        <f t="shared" si="20"/>
        <v>0</v>
      </c>
      <c r="L58" s="122">
        <f t="shared" si="20"/>
        <v>0</v>
      </c>
      <c r="M58" s="122">
        <f t="shared" si="20"/>
        <v>0</v>
      </c>
      <c r="N58" s="122">
        <f t="shared" si="20"/>
        <v>0</v>
      </c>
      <c r="O58" s="122">
        <f t="shared" si="20"/>
        <v>0</v>
      </c>
      <c r="P58" s="122">
        <f t="shared" si="20"/>
        <v>0</v>
      </c>
      <c r="Q58" s="122">
        <f t="shared" si="20"/>
        <v>0</v>
      </c>
      <c r="R58" s="122">
        <f t="shared" si="20"/>
        <v>0</v>
      </c>
      <c r="S58" s="122">
        <f t="shared" si="20"/>
        <v>0</v>
      </c>
      <c r="T58" s="122">
        <f t="shared" si="20"/>
        <v>0</v>
      </c>
      <c r="U58" s="122">
        <f t="shared" si="20"/>
        <v>0</v>
      </c>
      <c r="V58" s="122">
        <f t="shared" si="20"/>
        <v>0</v>
      </c>
      <c r="W58" s="122">
        <f t="shared" si="20"/>
        <v>0</v>
      </c>
      <c r="X58" s="122">
        <f t="shared" si="20"/>
        <v>0</v>
      </c>
      <c r="Y58" s="122">
        <f t="shared" si="20"/>
        <v>0</v>
      </c>
      <c r="Z58" s="122">
        <f t="shared" si="20"/>
        <v>0</v>
      </c>
      <c r="AA58" s="122">
        <f t="shared" si="20"/>
        <v>0</v>
      </c>
      <c r="AB58" s="122">
        <f t="shared" si="20"/>
        <v>0</v>
      </c>
      <c r="AC58" s="122">
        <f t="shared" si="20"/>
        <v>0</v>
      </c>
      <c r="AD58" s="122">
        <f t="shared" si="20"/>
        <v>0</v>
      </c>
      <c r="AE58" s="122">
        <f t="shared" si="20"/>
        <v>0</v>
      </c>
      <c r="AF58" s="122">
        <f t="shared" si="20"/>
        <v>0</v>
      </c>
      <c r="AG58" s="122">
        <f t="shared" si="20"/>
        <v>0</v>
      </c>
      <c r="AH58" s="122">
        <f t="shared" si="20"/>
        <v>0</v>
      </c>
      <c r="AI58" s="122">
        <f t="shared" si="20"/>
        <v>0</v>
      </c>
      <c r="AJ58" s="122">
        <f t="shared" si="20"/>
        <v>0</v>
      </c>
      <c r="AK58" s="122">
        <f t="shared" si="20"/>
        <v>0</v>
      </c>
      <c r="AL58" s="122">
        <f t="shared" si="20"/>
        <v>0</v>
      </c>
      <c r="AM58" s="122">
        <f t="shared" si="20"/>
        <v>0</v>
      </c>
      <c r="AN58" s="122">
        <f t="shared" si="20"/>
        <v>0</v>
      </c>
      <c r="AO58" s="122">
        <f t="shared" si="20"/>
        <v>0</v>
      </c>
      <c r="AP58" s="122">
        <f t="shared" si="20"/>
        <v>0</v>
      </c>
    </row>
    <row r="59" spans="1:42" x14ac:dyDescent="0.2">
      <c r="A59" s="18" t="s">
        <v>43</v>
      </c>
      <c r="C59" s="122">
        <f t="shared" ref="C59:AP59" si="21">IF(C$2&lt;=analysis_period,total_installed_cost*insurance_rate/100*(1+inflation_rate/100)^B$2,0)</f>
        <v>0</v>
      </c>
      <c r="D59" s="122">
        <f t="shared" si="21"/>
        <v>0</v>
      </c>
      <c r="E59" s="122">
        <f t="shared" si="21"/>
        <v>0</v>
      </c>
      <c r="F59" s="122">
        <f t="shared" si="21"/>
        <v>0</v>
      </c>
      <c r="G59" s="122">
        <f t="shared" si="21"/>
        <v>0</v>
      </c>
      <c r="H59" s="122">
        <f t="shared" si="21"/>
        <v>0</v>
      </c>
      <c r="I59" s="122">
        <f t="shared" si="21"/>
        <v>0</v>
      </c>
      <c r="J59" s="122">
        <f t="shared" si="21"/>
        <v>0</v>
      </c>
      <c r="K59" s="122">
        <f t="shared" si="21"/>
        <v>0</v>
      </c>
      <c r="L59" s="122">
        <f t="shared" si="21"/>
        <v>0</v>
      </c>
      <c r="M59" s="122">
        <f t="shared" si="21"/>
        <v>0</v>
      </c>
      <c r="N59" s="122">
        <f t="shared" si="21"/>
        <v>0</v>
      </c>
      <c r="O59" s="122">
        <f t="shared" si="21"/>
        <v>0</v>
      </c>
      <c r="P59" s="122">
        <f t="shared" si="21"/>
        <v>0</v>
      </c>
      <c r="Q59" s="122">
        <f t="shared" si="21"/>
        <v>0</v>
      </c>
      <c r="R59" s="122">
        <f t="shared" si="21"/>
        <v>0</v>
      </c>
      <c r="S59" s="122">
        <f t="shared" si="21"/>
        <v>0</v>
      </c>
      <c r="T59" s="122">
        <f t="shared" si="21"/>
        <v>0</v>
      </c>
      <c r="U59" s="122">
        <f t="shared" si="21"/>
        <v>0</v>
      </c>
      <c r="V59" s="122">
        <f t="shared" si="21"/>
        <v>0</v>
      </c>
      <c r="W59" s="122">
        <f t="shared" si="21"/>
        <v>0</v>
      </c>
      <c r="X59" s="122">
        <f t="shared" si="21"/>
        <v>0</v>
      </c>
      <c r="Y59" s="122">
        <f t="shared" si="21"/>
        <v>0</v>
      </c>
      <c r="Z59" s="122">
        <f t="shared" si="21"/>
        <v>0</v>
      </c>
      <c r="AA59" s="122">
        <f t="shared" si="21"/>
        <v>0</v>
      </c>
      <c r="AB59" s="122">
        <f t="shared" si="21"/>
        <v>0</v>
      </c>
      <c r="AC59" s="122">
        <f t="shared" si="21"/>
        <v>0</v>
      </c>
      <c r="AD59" s="122">
        <f t="shared" si="21"/>
        <v>0</v>
      </c>
      <c r="AE59" s="122">
        <f t="shared" si="21"/>
        <v>0</v>
      </c>
      <c r="AF59" s="122">
        <f t="shared" si="21"/>
        <v>0</v>
      </c>
      <c r="AG59" s="122">
        <f t="shared" si="21"/>
        <v>0</v>
      </c>
      <c r="AH59" s="122">
        <f t="shared" si="21"/>
        <v>0</v>
      </c>
      <c r="AI59" s="122">
        <f t="shared" si="21"/>
        <v>0</v>
      </c>
      <c r="AJ59" s="122">
        <f t="shared" si="21"/>
        <v>0</v>
      </c>
      <c r="AK59" s="122">
        <f t="shared" si="21"/>
        <v>0</v>
      </c>
      <c r="AL59" s="122">
        <f t="shared" si="21"/>
        <v>0</v>
      </c>
      <c r="AM59" s="122">
        <f t="shared" si="21"/>
        <v>0</v>
      </c>
      <c r="AN59" s="122">
        <f t="shared" si="21"/>
        <v>0</v>
      </c>
      <c r="AO59" s="122">
        <f t="shared" si="21"/>
        <v>0</v>
      </c>
      <c r="AP59" s="122">
        <f t="shared" si="21"/>
        <v>0</v>
      </c>
    </row>
    <row r="60" spans="1:42" x14ac:dyDescent="0.2">
      <c r="A60" s="18" t="s">
        <v>363</v>
      </c>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22"/>
      <c r="AH60" s="122"/>
      <c r="AI60" s="122"/>
      <c r="AJ60" s="122"/>
      <c r="AK60" s="122"/>
      <c r="AL60" s="122"/>
      <c r="AM60" s="122"/>
      <c r="AN60" s="122"/>
      <c r="AO60" s="122"/>
      <c r="AP60" s="122"/>
    </row>
    <row r="61" spans="1:42" x14ac:dyDescent="0.2">
      <c r="A61" s="89" t="s">
        <v>221</v>
      </c>
      <c r="C61" s="122">
        <f>IF(C$2&lt;=analysis_period,IF(cs_cost_recurring_fixed="n/a",Inputs!D$182,cs_cost_recurring_fixed*(1+inflation_rate/100+cs_cost_recurring_fixed_escal/100)^B$2),0)</f>
        <v>0</v>
      </c>
      <c r="D61" s="122">
        <f>IF(D$2&lt;=analysis_period,IF(cs_cost_recurring_fixed="n/a",Inputs!E$182,cs_cost_recurring_fixed*(1+inflation_rate/100+cs_cost_recurring_fixed_escal/100)^C$2),0)</f>
        <v>0</v>
      </c>
      <c r="E61" s="122">
        <f>IF(E$2&lt;=analysis_period,IF(cs_cost_recurring_fixed="n/a",Inputs!F$182,cs_cost_recurring_fixed*(1+inflation_rate/100+cs_cost_recurring_fixed_escal/100)^D$2),0)</f>
        <v>0</v>
      </c>
      <c r="F61" s="122">
        <f>IF(F$2&lt;=analysis_period,IF(cs_cost_recurring_fixed="n/a",Inputs!G$182,cs_cost_recurring_fixed*(1+inflation_rate/100+cs_cost_recurring_fixed_escal/100)^E$2),0)</f>
        <v>0</v>
      </c>
      <c r="G61" s="122">
        <f>IF(G$2&lt;=analysis_period,IF(cs_cost_recurring_fixed="n/a",Inputs!H$182,cs_cost_recurring_fixed*(1+inflation_rate/100+cs_cost_recurring_fixed_escal/100)^F$2),0)</f>
        <v>0</v>
      </c>
      <c r="H61" s="122">
        <f>IF(H$2&lt;=analysis_period,IF(cs_cost_recurring_fixed="n/a",Inputs!I$182,cs_cost_recurring_fixed*(1+inflation_rate/100+cs_cost_recurring_fixed_escal/100)^G$2),0)</f>
        <v>0</v>
      </c>
      <c r="I61" s="122">
        <f>IF(I$2&lt;=analysis_period,IF(cs_cost_recurring_fixed="n/a",Inputs!J$182,cs_cost_recurring_fixed*(1+inflation_rate/100+cs_cost_recurring_fixed_escal/100)^H$2),0)</f>
        <v>0</v>
      </c>
      <c r="J61" s="122">
        <f>IF(J$2&lt;=analysis_period,IF(cs_cost_recurring_fixed="n/a",Inputs!K$182,cs_cost_recurring_fixed*(1+inflation_rate/100+cs_cost_recurring_fixed_escal/100)^I$2),0)</f>
        <v>0</v>
      </c>
      <c r="K61" s="122">
        <f>IF(K$2&lt;=analysis_period,IF(cs_cost_recurring_fixed="n/a",Inputs!L$182,cs_cost_recurring_fixed*(1+inflation_rate/100+cs_cost_recurring_fixed_escal/100)^J$2),0)</f>
        <v>0</v>
      </c>
      <c r="L61" s="122">
        <f>IF(L$2&lt;=analysis_period,IF(cs_cost_recurring_fixed="n/a",Inputs!M$182,cs_cost_recurring_fixed*(1+inflation_rate/100+cs_cost_recurring_fixed_escal/100)^K$2),0)</f>
        <v>0</v>
      </c>
      <c r="M61" s="122">
        <f>IF(M$2&lt;=analysis_period,IF(cs_cost_recurring_fixed="n/a",Inputs!N$182,cs_cost_recurring_fixed*(1+inflation_rate/100+cs_cost_recurring_fixed_escal/100)^L$2),0)</f>
        <v>0</v>
      </c>
      <c r="N61" s="122">
        <f>IF(N$2&lt;=analysis_period,IF(cs_cost_recurring_fixed="n/a",Inputs!O$182,cs_cost_recurring_fixed*(1+inflation_rate/100+cs_cost_recurring_fixed_escal/100)^M$2),0)</f>
        <v>0</v>
      </c>
      <c r="O61" s="122">
        <f>IF(O$2&lt;=analysis_period,IF(cs_cost_recurring_fixed="n/a",Inputs!P$182,cs_cost_recurring_fixed*(1+inflation_rate/100+cs_cost_recurring_fixed_escal/100)^N$2),0)</f>
        <v>0</v>
      </c>
      <c r="P61" s="122">
        <f>IF(P$2&lt;=analysis_period,IF(cs_cost_recurring_fixed="n/a",Inputs!Q$182,cs_cost_recurring_fixed*(1+inflation_rate/100+cs_cost_recurring_fixed_escal/100)^O$2),0)</f>
        <v>0</v>
      </c>
      <c r="Q61" s="122">
        <f>IF(Q$2&lt;=analysis_period,IF(cs_cost_recurring_fixed="n/a",Inputs!R$182,cs_cost_recurring_fixed*(1+inflation_rate/100+cs_cost_recurring_fixed_escal/100)^P$2),0)</f>
        <v>0</v>
      </c>
      <c r="R61" s="122">
        <f>IF(R$2&lt;=analysis_period,IF(cs_cost_recurring_fixed="n/a",Inputs!S$182,cs_cost_recurring_fixed*(1+inflation_rate/100+cs_cost_recurring_fixed_escal/100)^Q$2),0)</f>
        <v>0</v>
      </c>
      <c r="S61" s="122">
        <f>IF(S$2&lt;=analysis_period,IF(cs_cost_recurring_fixed="n/a",Inputs!T$182,cs_cost_recurring_fixed*(1+inflation_rate/100+cs_cost_recurring_fixed_escal/100)^R$2),0)</f>
        <v>0</v>
      </c>
      <c r="T61" s="122">
        <f>IF(T$2&lt;=analysis_period,IF(cs_cost_recurring_fixed="n/a",Inputs!U$182,cs_cost_recurring_fixed*(1+inflation_rate/100+cs_cost_recurring_fixed_escal/100)^S$2),0)</f>
        <v>0</v>
      </c>
      <c r="U61" s="122">
        <f>IF(U$2&lt;=analysis_period,IF(cs_cost_recurring_fixed="n/a",Inputs!V$182,cs_cost_recurring_fixed*(1+inflation_rate/100+cs_cost_recurring_fixed_escal/100)^T$2),0)</f>
        <v>0</v>
      </c>
      <c r="V61" s="122">
        <f>IF(V$2&lt;=analysis_period,IF(cs_cost_recurring_fixed="n/a",Inputs!W$182,cs_cost_recurring_fixed*(1+inflation_rate/100+cs_cost_recurring_fixed_escal/100)^U$2),0)</f>
        <v>0</v>
      </c>
      <c r="W61" s="122">
        <f>IF(W$2&lt;=analysis_period,IF(cs_cost_recurring_fixed="n/a",Inputs!X$182,cs_cost_recurring_fixed*(1+inflation_rate/100+cs_cost_recurring_fixed_escal/100)^V$2),0)</f>
        <v>0</v>
      </c>
      <c r="X61" s="122">
        <f>IF(X$2&lt;=analysis_period,IF(cs_cost_recurring_fixed="n/a",Inputs!Y$182,cs_cost_recurring_fixed*(1+inflation_rate/100+cs_cost_recurring_fixed_escal/100)^W$2),0)</f>
        <v>0</v>
      </c>
      <c r="Y61" s="122">
        <f>IF(Y$2&lt;=analysis_period,IF(cs_cost_recurring_fixed="n/a",Inputs!Z$182,cs_cost_recurring_fixed*(1+inflation_rate/100+cs_cost_recurring_fixed_escal/100)^X$2),0)</f>
        <v>0</v>
      </c>
      <c r="Z61" s="122">
        <f>IF(Z$2&lt;=analysis_period,IF(cs_cost_recurring_fixed="n/a",Inputs!AA$182,cs_cost_recurring_fixed*(1+inflation_rate/100+cs_cost_recurring_fixed_escal/100)^Y$2),0)</f>
        <v>0</v>
      </c>
      <c r="AA61" s="122">
        <f>IF(AA$2&lt;=analysis_period,IF(cs_cost_recurring_fixed="n/a",Inputs!AB$182,cs_cost_recurring_fixed*(1+inflation_rate/100+cs_cost_recurring_fixed_escal/100)^Z$2),0)</f>
        <v>0</v>
      </c>
      <c r="AB61" s="122">
        <f>IF(AB$2&lt;=analysis_period,IF(cs_cost_recurring_fixed="n/a",Inputs!AC$182,cs_cost_recurring_fixed*(1+inflation_rate/100+cs_cost_recurring_fixed_escal/100)^AA$2),0)</f>
        <v>0</v>
      </c>
      <c r="AC61" s="122">
        <f>IF(AC$2&lt;=analysis_period,IF(cs_cost_recurring_fixed="n/a",Inputs!AD$182,cs_cost_recurring_fixed*(1+inflation_rate/100+cs_cost_recurring_fixed_escal/100)^AB$2),0)</f>
        <v>0</v>
      </c>
      <c r="AD61" s="122">
        <f>IF(AD$2&lt;=analysis_period,IF(cs_cost_recurring_fixed="n/a",Inputs!AE$182,cs_cost_recurring_fixed*(1+inflation_rate/100+cs_cost_recurring_fixed_escal/100)^AC$2),0)</f>
        <v>0</v>
      </c>
      <c r="AE61" s="122">
        <f>IF(AE$2&lt;=analysis_period,IF(cs_cost_recurring_fixed="n/a",Inputs!AF$182,cs_cost_recurring_fixed*(1+inflation_rate/100+cs_cost_recurring_fixed_escal/100)^AD$2),0)</f>
        <v>0</v>
      </c>
      <c r="AF61" s="122">
        <f>IF(AF$2&lt;=analysis_period,IF(cs_cost_recurring_fixed="n/a",Inputs!AG$182,cs_cost_recurring_fixed*(1+inflation_rate/100+cs_cost_recurring_fixed_escal/100)^AE$2),0)</f>
        <v>0</v>
      </c>
      <c r="AG61" s="122">
        <f>IF(AG$2&lt;=analysis_period,IF(cs_cost_recurring_fixed="n/a",Inputs!AH$182,cs_cost_recurring_fixed*(1+inflation_rate/100+cs_cost_recurring_fixed_escal/100)^AF$2),0)</f>
        <v>0</v>
      </c>
      <c r="AH61" s="122">
        <f>IF(AH$2&lt;=analysis_period,IF(cs_cost_recurring_fixed="n/a",Inputs!AI$182,cs_cost_recurring_fixed*(1+inflation_rate/100+cs_cost_recurring_fixed_escal/100)^AG$2),0)</f>
        <v>0</v>
      </c>
      <c r="AI61" s="122">
        <f>IF(AI$2&lt;=analysis_period,IF(cs_cost_recurring_fixed="n/a",Inputs!AJ$182,cs_cost_recurring_fixed*(1+inflation_rate/100+cs_cost_recurring_fixed_escal/100)^AH$2),0)</f>
        <v>0</v>
      </c>
      <c r="AJ61" s="122">
        <f>IF(AJ$2&lt;=analysis_period,IF(cs_cost_recurring_fixed="n/a",Inputs!AK$182,cs_cost_recurring_fixed*(1+inflation_rate/100+cs_cost_recurring_fixed_escal/100)^AI$2),0)</f>
        <v>0</v>
      </c>
      <c r="AK61" s="122">
        <f>IF(AK$2&lt;=analysis_period,IF(cs_cost_recurring_fixed="n/a",Inputs!AL$182,cs_cost_recurring_fixed*(1+inflation_rate/100+cs_cost_recurring_fixed_escal/100)^AJ$2),0)</f>
        <v>0</v>
      </c>
      <c r="AL61" s="122">
        <f>IF(AL$2&lt;=analysis_period,IF(cs_cost_recurring_fixed="n/a",Inputs!AM$182,cs_cost_recurring_fixed*(1+inflation_rate/100+cs_cost_recurring_fixed_escal/100)^AK$2),0)</f>
        <v>0</v>
      </c>
      <c r="AM61" s="122">
        <f>IF(AM$2&lt;=analysis_period,IF(cs_cost_recurring_fixed="n/a",Inputs!AN$182,cs_cost_recurring_fixed*(1+inflation_rate/100+cs_cost_recurring_fixed_escal/100)^AL$2),0)</f>
        <v>0</v>
      </c>
      <c r="AN61" s="122">
        <f>IF(AN$2&lt;=analysis_period,IF(cs_cost_recurring_fixed="n/a",Inputs!AO$182,cs_cost_recurring_fixed*(1+inflation_rate/100+cs_cost_recurring_fixed_escal/100)^AM$2),0)</f>
        <v>0</v>
      </c>
      <c r="AO61" s="122">
        <f>IF(AO$2&lt;=analysis_period,IF(cs_cost_recurring_fixed="n/a",Inputs!AP$182,cs_cost_recurring_fixed*(1+inflation_rate/100+cs_cost_recurring_fixed_escal/100)^AN$2),0)</f>
        <v>0</v>
      </c>
      <c r="AP61" s="122">
        <f>IF(AP$2&lt;=analysis_period,IF(cs_cost_recurring_fixed="n/a",Inputs!AQ$182,cs_cost_recurring_fixed*(1+inflation_rate/100+cs_cost_recurring_fixed_escal/100)^AO$2),0)</f>
        <v>0</v>
      </c>
    </row>
    <row r="62" spans="1:42" x14ac:dyDescent="0.2">
      <c r="A62" s="89" t="s">
        <v>397</v>
      </c>
      <c r="C62" s="122">
        <f>IF(C$2&lt;=analysis_period,IF(cs_cost_recurring_capacity="n/a",Inputs!D$183,cs_cost_recurring_capacity*C$35*(1+inflation_rate/100+cs_cost_recurring_capacity_escal/100)^B$2),0)</f>
        <v>0</v>
      </c>
      <c r="D62" s="122">
        <f>IF(D$2&lt;=analysis_period,IF(cs_cost_recurring_capacity="n/a",Inputs!E$183,cs_cost_recurring_capacity*D$35*(1+inflation_rate/100+cs_cost_recurring_capacity_escal/100)^C$2),0)</f>
        <v>0</v>
      </c>
      <c r="E62" s="122">
        <f>IF(E$2&lt;=analysis_period,IF(cs_cost_recurring_capacity="n/a",Inputs!F$183,cs_cost_recurring_capacity*E$35*(1+inflation_rate/100+cs_cost_recurring_capacity_escal/100)^D$2),0)</f>
        <v>0</v>
      </c>
      <c r="F62" s="122">
        <f>IF(F$2&lt;=analysis_period,IF(cs_cost_recurring_capacity="n/a",Inputs!G$183,cs_cost_recurring_capacity*F$35*(1+inflation_rate/100+cs_cost_recurring_capacity_escal/100)^E$2),0)</f>
        <v>0</v>
      </c>
      <c r="G62" s="122">
        <f>IF(G$2&lt;=analysis_period,IF(cs_cost_recurring_capacity="n/a",Inputs!H$183,cs_cost_recurring_capacity*G$35*(1+inflation_rate/100+cs_cost_recurring_capacity_escal/100)^F$2),0)</f>
        <v>0</v>
      </c>
      <c r="H62" s="122">
        <f>IF(H$2&lt;=analysis_period,IF(cs_cost_recurring_capacity="n/a",Inputs!I$183,cs_cost_recurring_capacity*H$35*(1+inflation_rate/100+cs_cost_recurring_capacity_escal/100)^G$2),0)</f>
        <v>0</v>
      </c>
      <c r="I62" s="122">
        <f>IF(I$2&lt;=analysis_period,IF(cs_cost_recurring_capacity="n/a",Inputs!J$183,cs_cost_recurring_capacity*I$35*(1+inflation_rate/100+cs_cost_recurring_capacity_escal/100)^H$2),0)</f>
        <v>0</v>
      </c>
      <c r="J62" s="122">
        <f>IF(J$2&lt;=analysis_period,IF(cs_cost_recurring_capacity="n/a",Inputs!K$183,cs_cost_recurring_capacity*J$35*(1+inflation_rate/100+cs_cost_recurring_capacity_escal/100)^I$2),0)</f>
        <v>0</v>
      </c>
      <c r="K62" s="122">
        <f>IF(K$2&lt;=analysis_period,IF(cs_cost_recurring_capacity="n/a",Inputs!L$183,cs_cost_recurring_capacity*K$35*(1+inflation_rate/100+cs_cost_recurring_capacity_escal/100)^J$2),0)</f>
        <v>0</v>
      </c>
      <c r="L62" s="122">
        <f>IF(L$2&lt;=analysis_period,IF(cs_cost_recurring_capacity="n/a",Inputs!M$183,cs_cost_recurring_capacity*L$35*(1+inflation_rate/100+cs_cost_recurring_capacity_escal/100)^K$2),0)</f>
        <v>0</v>
      </c>
      <c r="M62" s="122">
        <f>IF(M$2&lt;=analysis_period,IF(cs_cost_recurring_capacity="n/a",Inputs!N$183,cs_cost_recurring_capacity*M$35*(1+inflation_rate/100+cs_cost_recurring_capacity_escal/100)^L$2),0)</f>
        <v>0</v>
      </c>
      <c r="N62" s="122">
        <f>IF(N$2&lt;=analysis_period,IF(cs_cost_recurring_capacity="n/a",Inputs!O$183,cs_cost_recurring_capacity*N$35*(1+inflation_rate/100+cs_cost_recurring_capacity_escal/100)^M$2),0)</f>
        <v>0</v>
      </c>
      <c r="O62" s="122">
        <f>IF(O$2&lt;=analysis_period,IF(cs_cost_recurring_capacity="n/a",Inputs!P$183,cs_cost_recurring_capacity*O$35*(1+inflation_rate/100+cs_cost_recurring_capacity_escal/100)^N$2),0)</f>
        <v>0</v>
      </c>
      <c r="P62" s="122">
        <f>IF(P$2&lt;=analysis_period,IF(cs_cost_recurring_capacity="n/a",Inputs!Q$183,cs_cost_recurring_capacity*P$35*(1+inflation_rate/100+cs_cost_recurring_capacity_escal/100)^O$2),0)</f>
        <v>0</v>
      </c>
      <c r="Q62" s="122">
        <f>IF(Q$2&lt;=analysis_period,IF(cs_cost_recurring_capacity="n/a",Inputs!R$183,cs_cost_recurring_capacity*Q$35*(1+inflation_rate/100+cs_cost_recurring_capacity_escal/100)^P$2),0)</f>
        <v>0</v>
      </c>
      <c r="R62" s="122">
        <f>IF(R$2&lt;=analysis_period,IF(cs_cost_recurring_capacity="n/a",Inputs!S$183,cs_cost_recurring_capacity*R$35*(1+inflation_rate/100+cs_cost_recurring_capacity_escal/100)^Q$2),0)</f>
        <v>0</v>
      </c>
      <c r="S62" s="122">
        <f>IF(S$2&lt;=analysis_period,IF(cs_cost_recurring_capacity="n/a",Inputs!T$183,cs_cost_recurring_capacity*S$35*(1+inflation_rate/100+cs_cost_recurring_capacity_escal/100)^R$2),0)</f>
        <v>0</v>
      </c>
      <c r="T62" s="122">
        <f>IF(T$2&lt;=analysis_period,IF(cs_cost_recurring_capacity="n/a",Inputs!U$183,cs_cost_recurring_capacity*T$35*(1+inflation_rate/100+cs_cost_recurring_capacity_escal/100)^S$2),0)</f>
        <v>0</v>
      </c>
      <c r="U62" s="122">
        <f>IF(U$2&lt;=analysis_period,IF(cs_cost_recurring_capacity="n/a",Inputs!V$183,cs_cost_recurring_capacity*U$35*(1+inflation_rate/100+cs_cost_recurring_capacity_escal/100)^T$2),0)</f>
        <v>0</v>
      </c>
      <c r="V62" s="122">
        <f>IF(V$2&lt;=analysis_period,IF(cs_cost_recurring_capacity="n/a",Inputs!W$183,cs_cost_recurring_capacity*V$35*(1+inflation_rate/100+cs_cost_recurring_capacity_escal/100)^U$2),0)</f>
        <v>0</v>
      </c>
      <c r="W62" s="122">
        <f>IF(W$2&lt;=analysis_period,IF(cs_cost_recurring_capacity="n/a",Inputs!X$183,cs_cost_recurring_capacity*W$35*(1+inflation_rate/100+cs_cost_recurring_capacity_escal/100)^V$2),0)</f>
        <v>0</v>
      </c>
      <c r="X62" s="122">
        <f>IF(X$2&lt;=analysis_period,IF(cs_cost_recurring_capacity="n/a",Inputs!Y$183,cs_cost_recurring_capacity*X$35*(1+inflation_rate/100+cs_cost_recurring_capacity_escal/100)^W$2),0)</f>
        <v>0</v>
      </c>
      <c r="Y62" s="122">
        <f>IF(Y$2&lt;=analysis_period,IF(cs_cost_recurring_capacity="n/a",Inputs!Z$183,cs_cost_recurring_capacity*Y$35*(1+inflation_rate/100+cs_cost_recurring_capacity_escal/100)^X$2),0)</f>
        <v>0</v>
      </c>
      <c r="Z62" s="122">
        <f>IF(Z$2&lt;=analysis_period,IF(cs_cost_recurring_capacity="n/a",Inputs!AA$183,cs_cost_recurring_capacity*Z$35*(1+inflation_rate/100+cs_cost_recurring_capacity_escal/100)^Y$2),0)</f>
        <v>0</v>
      </c>
      <c r="AA62" s="122">
        <f>IF(AA$2&lt;=analysis_period,IF(cs_cost_recurring_capacity="n/a",Inputs!AB$183,cs_cost_recurring_capacity*AA$35*(1+inflation_rate/100+cs_cost_recurring_capacity_escal/100)^Z$2),0)</f>
        <v>0</v>
      </c>
      <c r="AB62" s="122">
        <f>IF(AB$2&lt;=analysis_period,IF(cs_cost_recurring_capacity="n/a",Inputs!AC$183,cs_cost_recurring_capacity*AB$35*(1+inflation_rate/100+cs_cost_recurring_capacity_escal/100)^AA$2),0)</f>
        <v>0</v>
      </c>
      <c r="AC62" s="122">
        <f>IF(AC$2&lt;=analysis_period,IF(cs_cost_recurring_capacity="n/a",Inputs!AD$183,cs_cost_recurring_capacity*AC$35*(1+inflation_rate/100+cs_cost_recurring_capacity_escal/100)^AB$2),0)</f>
        <v>0</v>
      </c>
      <c r="AD62" s="122">
        <f>IF(AD$2&lt;=analysis_period,IF(cs_cost_recurring_capacity="n/a",Inputs!AE$183,cs_cost_recurring_capacity*AD$35*(1+inflation_rate/100+cs_cost_recurring_capacity_escal/100)^AC$2),0)</f>
        <v>0</v>
      </c>
      <c r="AE62" s="122">
        <f>IF(AE$2&lt;=analysis_period,IF(cs_cost_recurring_capacity="n/a",Inputs!AF$183,cs_cost_recurring_capacity*AE$35*(1+inflation_rate/100+cs_cost_recurring_capacity_escal/100)^AD$2),0)</f>
        <v>0</v>
      </c>
      <c r="AF62" s="122">
        <f>IF(AF$2&lt;=analysis_period,IF(cs_cost_recurring_capacity="n/a",Inputs!AG$183,cs_cost_recurring_capacity*AF$35*(1+inflation_rate/100+cs_cost_recurring_capacity_escal/100)^AE$2),0)</f>
        <v>0</v>
      </c>
      <c r="AG62" s="122">
        <f>IF(AG$2&lt;=analysis_period,IF(cs_cost_recurring_capacity="n/a",Inputs!AH$183,cs_cost_recurring_capacity*AG$35*(1+inflation_rate/100+cs_cost_recurring_capacity_escal/100)^AF$2),0)</f>
        <v>0</v>
      </c>
      <c r="AH62" s="122">
        <f>IF(AH$2&lt;=analysis_period,IF(cs_cost_recurring_capacity="n/a",Inputs!AI$183,cs_cost_recurring_capacity*AH$35*(1+inflation_rate/100+cs_cost_recurring_capacity_escal/100)^AG$2),0)</f>
        <v>0</v>
      </c>
      <c r="AI62" s="122">
        <f>IF(AI$2&lt;=analysis_period,IF(cs_cost_recurring_capacity="n/a",Inputs!AJ$183,cs_cost_recurring_capacity*AI$35*(1+inflation_rate/100+cs_cost_recurring_capacity_escal/100)^AH$2),0)</f>
        <v>0</v>
      </c>
      <c r="AJ62" s="122">
        <f>IF(AJ$2&lt;=analysis_period,IF(cs_cost_recurring_capacity="n/a",Inputs!AK$183,cs_cost_recurring_capacity*AJ$35*(1+inflation_rate/100+cs_cost_recurring_capacity_escal/100)^AI$2),0)</f>
        <v>0</v>
      </c>
      <c r="AK62" s="122">
        <f>IF(AK$2&lt;=analysis_period,IF(cs_cost_recurring_capacity="n/a",Inputs!AL$183,cs_cost_recurring_capacity*AK$35*(1+inflation_rate/100+cs_cost_recurring_capacity_escal/100)^AJ$2),0)</f>
        <v>0</v>
      </c>
      <c r="AL62" s="122">
        <f>IF(AL$2&lt;=analysis_period,IF(cs_cost_recurring_capacity="n/a",Inputs!AM$183,cs_cost_recurring_capacity*AL$35*(1+inflation_rate/100+cs_cost_recurring_capacity_escal/100)^AK$2),0)</f>
        <v>0</v>
      </c>
      <c r="AM62" s="122">
        <f>IF(AM$2&lt;=analysis_period,IF(cs_cost_recurring_capacity="n/a",Inputs!AN$183,cs_cost_recurring_capacity*AM$35*(1+inflation_rate/100+cs_cost_recurring_capacity_escal/100)^AL$2),0)</f>
        <v>0</v>
      </c>
      <c r="AN62" s="122">
        <f>IF(AN$2&lt;=analysis_period,IF(cs_cost_recurring_capacity="n/a",Inputs!AO$183,cs_cost_recurring_capacity*AN$35*(1+inflation_rate/100+cs_cost_recurring_capacity_escal/100)^AM$2),0)</f>
        <v>0</v>
      </c>
      <c r="AO62" s="122">
        <f>IF(AO$2&lt;=analysis_period,IF(cs_cost_recurring_capacity="n/a",Inputs!AP$183,cs_cost_recurring_capacity*AO$35*(1+inflation_rate/100+cs_cost_recurring_capacity_escal/100)^AN$2),0)</f>
        <v>0</v>
      </c>
      <c r="AP62" s="122">
        <f>IF(AP$2&lt;=analysis_period,IF(cs_cost_recurring_capacity="n/a",Inputs!AQ$183,cs_cost_recurring_capacity*AP$35*(1+inflation_rate/100+cs_cost_recurring_capacity_escal/100)^AO$2),0)</f>
        <v>0</v>
      </c>
    </row>
    <row r="63" spans="1:42" x14ac:dyDescent="0.2">
      <c r="A63" s="89" t="s">
        <v>398</v>
      </c>
      <c r="C63" s="122">
        <f>IF(C$2&lt;=analysis_period,IF(cs_cost_recurring_generation="n/a",Inputs!D$184,cs_cost_recurring_generation*C$5/1000*(1+inflation_rate/100+cs_cost_recurring_generation_escal/100)^B$2),0)</f>
        <v>0</v>
      </c>
      <c r="D63" s="122">
        <f>IF(D$2&lt;=analysis_period,IF(cs_cost_recurring_generation="n/a",Inputs!E$184,cs_cost_recurring_generation*D$5/1000*(1+inflation_rate/100+cs_cost_recurring_generation_escal/100)^C$2),0)</f>
        <v>0</v>
      </c>
      <c r="E63" s="122">
        <f>IF(E$2&lt;=analysis_period,IF(cs_cost_recurring_generation="n/a",Inputs!F$184,cs_cost_recurring_generation*E$5/1000*(1+inflation_rate/100+cs_cost_recurring_generation_escal/100)^D$2),0)</f>
        <v>0</v>
      </c>
      <c r="F63" s="122">
        <f>IF(F$2&lt;=analysis_period,IF(cs_cost_recurring_generation="n/a",Inputs!G$184,cs_cost_recurring_generation*F$5/1000*(1+inflation_rate/100+cs_cost_recurring_generation_escal/100)^E$2),0)</f>
        <v>0</v>
      </c>
      <c r="G63" s="122">
        <f>IF(G$2&lt;=analysis_period,IF(cs_cost_recurring_generation="n/a",Inputs!H$184,cs_cost_recurring_generation*G$5/1000*(1+inflation_rate/100+cs_cost_recurring_generation_escal/100)^F$2),0)</f>
        <v>0</v>
      </c>
      <c r="H63" s="122">
        <f>IF(H$2&lt;=analysis_period,IF(cs_cost_recurring_generation="n/a",Inputs!I$184,cs_cost_recurring_generation*H$5/1000*(1+inflation_rate/100+cs_cost_recurring_generation_escal/100)^G$2),0)</f>
        <v>0</v>
      </c>
      <c r="I63" s="122">
        <f>IF(I$2&lt;=analysis_period,IF(cs_cost_recurring_generation="n/a",Inputs!J$184,cs_cost_recurring_generation*I$5/1000*(1+inflation_rate/100+cs_cost_recurring_generation_escal/100)^H$2),0)</f>
        <v>0</v>
      </c>
      <c r="J63" s="122">
        <f>IF(J$2&lt;=analysis_period,IF(cs_cost_recurring_generation="n/a",Inputs!K$184,cs_cost_recurring_generation*J$5/1000*(1+inflation_rate/100+cs_cost_recurring_generation_escal/100)^I$2),0)</f>
        <v>0</v>
      </c>
      <c r="K63" s="122">
        <f>IF(K$2&lt;=analysis_period,IF(cs_cost_recurring_generation="n/a",Inputs!L$184,cs_cost_recurring_generation*K$5/1000*(1+inflation_rate/100+cs_cost_recurring_generation_escal/100)^J$2),0)</f>
        <v>0</v>
      </c>
      <c r="L63" s="122">
        <f>IF(L$2&lt;=analysis_period,IF(cs_cost_recurring_generation="n/a",Inputs!M$184,cs_cost_recurring_generation*L$5/1000*(1+inflation_rate/100+cs_cost_recurring_generation_escal/100)^K$2),0)</f>
        <v>0</v>
      </c>
      <c r="M63" s="122">
        <f>IF(M$2&lt;=analysis_period,IF(cs_cost_recurring_generation="n/a",Inputs!N$184,cs_cost_recurring_generation*M$5/1000*(1+inflation_rate/100+cs_cost_recurring_generation_escal/100)^L$2),0)</f>
        <v>0</v>
      </c>
      <c r="N63" s="122">
        <f>IF(N$2&lt;=analysis_period,IF(cs_cost_recurring_generation="n/a",Inputs!O$184,cs_cost_recurring_generation*N$5/1000*(1+inflation_rate/100+cs_cost_recurring_generation_escal/100)^M$2),0)</f>
        <v>0</v>
      </c>
      <c r="O63" s="122">
        <f>IF(O$2&lt;=analysis_period,IF(cs_cost_recurring_generation="n/a",Inputs!P$184,cs_cost_recurring_generation*O$5/1000*(1+inflation_rate/100+cs_cost_recurring_generation_escal/100)^N$2),0)</f>
        <v>0</v>
      </c>
      <c r="P63" s="122">
        <f>IF(P$2&lt;=analysis_period,IF(cs_cost_recurring_generation="n/a",Inputs!Q$184,cs_cost_recurring_generation*P$5/1000*(1+inflation_rate/100+cs_cost_recurring_generation_escal/100)^O$2),0)</f>
        <v>0</v>
      </c>
      <c r="Q63" s="122">
        <f>IF(Q$2&lt;=analysis_period,IF(cs_cost_recurring_generation="n/a",Inputs!R$184,cs_cost_recurring_generation*Q$5/1000*(1+inflation_rate/100+cs_cost_recurring_generation_escal/100)^P$2),0)</f>
        <v>0</v>
      </c>
      <c r="R63" s="122">
        <f>IF(R$2&lt;=analysis_period,IF(cs_cost_recurring_generation="n/a",Inputs!S$184,cs_cost_recurring_generation*R$5/1000*(1+inflation_rate/100+cs_cost_recurring_generation_escal/100)^Q$2),0)</f>
        <v>0</v>
      </c>
      <c r="S63" s="122">
        <f>IF(S$2&lt;=analysis_period,IF(cs_cost_recurring_generation="n/a",Inputs!T$184,cs_cost_recurring_generation*S$5/1000*(1+inflation_rate/100+cs_cost_recurring_generation_escal/100)^R$2),0)</f>
        <v>0</v>
      </c>
      <c r="T63" s="122">
        <f>IF(T$2&lt;=analysis_period,IF(cs_cost_recurring_generation="n/a",Inputs!U$184,cs_cost_recurring_generation*T$5/1000*(1+inflation_rate/100+cs_cost_recurring_generation_escal/100)^S$2),0)</f>
        <v>0</v>
      </c>
      <c r="U63" s="122">
        <f>IF(U$2&lt;=analysis_period,IF(cs_cost_recurring_generation="n/a",Inputs!V$184,cs_cost_recurring_generation*U$5/1000*(1+inflation_rate/100+cs_cost_recurring_generation_escal/100)^T$2),0)</f>
        <v>0</v>
      </c>
      <c r="V63" s="122">
        <f>IF(V$2&lt;=analysis_period,IF(cs_cost_recurring_generation="n/a",Inputs!W$184,cs_cost_recurring_generation*V$5/1000*(1+inflation_rate/100+cs_cost_recurring_generation_escal/100)^U$2),0)</f>
        <v>0</v>
      </c>
      <c r="W63" s="122">
        <f>IF(W$2&lt;=analysis_period,IF(cs_cost_recurring_generation="n/a",Inputs!X$184,cs_cost_recurring_generation*W$5/1000*(1+inflation_rate/100+cs_cost_recurring_generation_escal/100)^V$2),0)</f>
        <v>0</v>
      </c>
      <c r="X63" s="122">
        <f>IF(X$2&lt;=analysis_period,IF(cs_cost_recurring_generation="n/a",Inputs!Y$184,cs_cost_recurring_generation*X$5/1000*(1+inflation_rate/100+cs_cost_recurring_generation_escal/100)^W$2),0)</f>
        <v>0</v>
      </c>
      <c r="Y63" s="122">
        <f>IF(Y$2&lt;=analysis_period,IF(cs_cost_recurring_generation="n/a",Inputs!Z$184,cs_cost_recurring_generation*Y$5/1000*(1+inflation_rate/100+cs_cost_recurring_generation_escal/100)^X$2),0)</f>
        <v>0</v>
      </c>
      <c r="Z63" s="122">
        <f>IF(Z$2&lt;=analysis_period,IF(cs_cost_recurring_generation="n/a",Inputs!AA$184,cs_cost_recurring_generation*Z$5/1000*(1+inflation_rate/100+cs_cost_recurring_generation_escal/100)^Y$2),0)</f>
        <v>0</v>
      </c>
      <c r="AA63" s="122">
        <f>IF(AA$2&lt;=analysis_period,IF(cs_cost_recurring_generation="n/a",Inputs!AB$184,cs_cost_recurring_generation*AA$5/1000*(1+inflation_rate/100+cs_cost_recurring_generation_escal/100)^Z$2),0)</f>
        <v>0</v>
      </c>
      <c r="AB63" s="122">
        <f>IF(AB$2&lt;=analysis_period,IF(cs_cost_recurring_generation="n/a",Inputs!AC$184,cs_cost_recurring_generation*AB$5/1000*(1+inflation_rate/100+cs_cost_recurring_generation_escal/100)^AA$2),0)</f>
        <v>0</v>
      </c>
      <c r="AC63" s="122">
        <f>IF(AC$2&lt;=analysis_period,IF(cs_cost_recurring_generation="n/a",Inputs!AD$184,cs_cost_recurring_generation*AC$5/1000*(1+inflation_rate/100+cs_cost_recurring_generation_escal/100)^AB$2),0)</f>
        <v>0</v>
      </c>
      <c r="AD63" s="122">
        <f>IF(AD$2&lt;=analysis_period,IF(cs_cost_recurring_generation="n/a",Inputs!AE$184,cs_cost_recurring_generation*AD$5/1000*(1+inflation_rate/100+cs_cost_recurring_generation_escal/100)^AC$2),0)</f>
        <v>0</v>
      </c>
      <c r="AE63" s="122">
        <f>IF(AE$2&lt;=analysis_period,IF(cs_cost_recurring_generation="n/a",Inputs!AF$184,cs_cost_recurring_generation*AE$5/1000*(1+inflation_rate/100+cs_cost_recurring_generation_escal/100)^AD$2),0)</f>
        <v>0</v>
      </c>
      <c r="AF63" s="122">
        <f>IF(AF$2&lt;=analysis_period,IF(cs_cost_recurring_generation="n/a",Inputs!AG$184,cs_cost_recurring_generation*AF$5/1000*(1+inflation_rate/100+cs_cost_recurring_generation_escal/100)^AE$2),0)</f>
        <v>0</v>
      </c>
      <c r="AG63" s="122">
        <f>IF(AG$2&lt;=analysis_period,IF(cs_cost_recurring_generation="n/a",Inputs!AH$184,cs_cost_recurring_generation*AG$5/1000*(1+inflation_rate/100+cs_cost_recurring_generation_escal/100)^AF$2),0)</f>
        <v>0</v>
      </c>
      <c r="AH63" s="122">
        <f>IF(AH$2&lt;=analysis_period,IF(cs_cost_recurring_generation="n/a",Inputs!AI$184,cs_cost_recurring_generation*AH$5/1000*(1+inflation_rate/100+cs_cost_recurring_generation_escal/100)^AG$2),0)</f>
        <v>0</v>
      </c>
      <c r="AI63" s="122">
        <f>IF(AI$2&lt;=analysis_period,IF(cs_cost_recurring_generation="n/a",Inputs!AJ$184,cs_cost_recurring_generation*AI$5/1000*(1+inflation_rate/100+cs_cost_recurring_generation_escal/100)^AH$2),0)</f>
        <v>0</v>
      </c>
      <c r="AJ63" s="122">
        <f>IF(AJ$2&lt;=analysis_period,IF(cs_cost_recurring_generation="n/a",Inputs!AK$184,cs_cost_recurring_generation*AJ$5/1000*(1+inflation_rate/100+cs_cost_recurring_generation_escal/100)^AI$2),0)</f>
        <v>0</v>
      </c>
      <c r="AK63" s="122">
        <f>IF(AK$2&lt;=analysis_period,IF(cs_cost_recurring_generation="n/a",Inputs!AL$184,cs_cost_recurring_generation*AK$5/1000*(1+inflation_rate/100+cs_cost_recurring_generation_escal/100)^AJ$2),0)</f>
        <v>0</v>
      </c>
      <c r="AL63" s="122">
        <f>IF(AL$2&lt;=analysis_period,IF(cs_cost_recurring_generation="n/a",Inputs!AM$184,cs_cost_recurring_generation*AL$5/1000*(1+inflation_rate/100+cs_cost_recurring_generation_escal/100)^AK$2),0)</f>
        <v>0</v>
      </c>
      <c r="AM63" s="122">
        <f>IF(AM$2&lt;=analysis_period,IF(cs_cost_recurring_generation="n/a",Inputs!AN$184,cs_cost_recurring_generation*AM$5/1000*(1+inflation_rate/100+cs_cost_recurring_generation_escal/100)^AL$2),0)</f>
        <v>0</v>
      </c>
      <c r="AN63" s="122">
        <f>IF(AN$2&lt;=analysis_period,IF(cs_cost_recurring_generation="n/a",Inputs!AO$184,cs_cost_recurring_generation*AN$5/1000*(1+inflation_rate/100+cs_cost_recurring_generation_escal/100)^AM$2),0)</f>
        <v>0</v>
      </c>
      <c r="AO63" s="122">
        <f>IF(AO$2&lt;=analysis_period,IF(cs_cost_recurring_generation="n/a",Inputs!AP$184,cs_cost_recurring_generation*AO$5/1000*(1+inflation_rate/100+cs_cost_recurring_generation_escal/100)^AN$2),0)</f>
        <v>0</v>
      </c>
      <c r="AP63" s="122">
        <f>IF(AP$2&lt;=analysis_period,IF(cs_cost_recurring_generation="n/a",Inputs!AQ$184,cs_cost_recurring_generation*AP$5/1000*(1+inflation_rate/100+cs_cost_recurring_generation_escal/100)^AO$2),0)</f>
        <v>0</v>
      </c>
    </row>
    <row r="64" spans="1:42" x14ac:dyDescent="0.2">
      <c r="A64" s="29" t="s">
        <v>18</v>
      </c>
      <c r="B64" s="29"/>
      <c r="C64" s="140">
        <f>C$33+C$37+C$41+C$42+SUM(C44:C47)+SUM(C49:C59)+SUM(C61:C63)</f>
        <v>0</v>
      </c>
      <c r="D64" s="140">
        <f t="shared" ref="D64:AP64" si="22">D$33+D$37+D$41+D$42+SUM(D44:D47)+SUM(D49:D59)+SUM(D61:D63)</f>
        <v>0</v>
      </c>
      <c r="E64" s="140">
        <f t="shared" si="22"/>
        <v>0</v>
      </c>
      <c r="F64" s="140">
        <f t="shared" si="22"/>
        <v>0</v>
      </c>
      <c r="G64" s="140">
        <f t="shared" si="22"/>
        <v>0</v>
      </c>
      <c r="H64" s="140">
        <f t="shared" si="22"/>
        <v>0</v>
      </c>
      <c r="I64" s="140">
        <f t="shared" si="22"/>
        <v>0</v>
      </c>
      <c r="J64" s="140">
        <f t="shared" si="22"/>
        <v>0</v>
      </c>
      <c r="K64" s="140">
        <f t="shared" si="22"/>
        <v>0</v>
      </c>
      <c r="L64" s="140">
        <f t="shared" si="22"/>
        <v>0</v>
      </c>
      <c r="M64" s="140">
        <f t="shared" si="22"/>
        <v>0</v>
      </c>
      <c r="N64" s="140">
        <f t="shared" si="22"/>
        <v>0</v>
      </c>
      <c r="O64" s="140">
        <f t="shared" si="22"/>
        <v>0</v>
      </c>
      <c r="P64" s="140">
        <f t="shared" si="22"/>
        <v>0</v>
      </c>
      <c r="Q64" s="140">
        <f t="shared" si="22"/>
        <v>0</v>
      </c>
      <c r="R64" s="140">
        <f t="shared" si="22"/>
        <v>0</v>
      </c>
      <c r="S64" s="140">
        <f t="shared" si="22"/>
        <v>0</v>
      </c>
      <c r="T64" s="140">
        <f t="shared" si="22"/>
        <v>0</v>
      </c>
      <c r="U64" s="140">
        <f t="shared" si="22"/>
        <v>0</v>
      </c>
      <c r="V64" s="140">
        <f t="shared" si="22"/>
        <v>0</v>
      </c>
      <c r="W64" s="140">
        <f t="shared" si="22"/>
        <v>0</v>
      </c>
      <c r="X64" s="140">
        <f t="shared" si="22"/>
        <v>0</v>
      </c>
      <c r="Y64" s="140">
        <f t="shared" si="22"/>
        <v>0</v>
      </c>
      <c r="Z64" s="140">
        <f t="shared" si="22"/>
        <v>0</v>
      </c>
      <c r="AA64" s="140">
        <f t="shared" si="22"/>
        <v>0</v>
      </c>
      <c r="AB64" s="140">
        <f t="shared" si="22"/>
        <v>0</v>
      </c>
      <c r="AC64" s="140">
        <f t="shared" si="22"/>
        <v>0</v>
      </c>
      <c r="AD64" s="140">
        <f t="shared" si="22"/>
        <v>0</v>
      </c>
      <c r="AE64" s="140">
        <f t="shared" si="22"/>
        <v>0</v>
      </c>
      <c r="AF64" s="140">
        <f t="shared" si="22"/>
        <v>0</v>
      </c>
      <c r="AG64" s="140">
        <f t="shared" si="22"/>
        <v>0</v>
      </c>
      <c r="AH64" s="140">
        <f t="shared" si="22"/>
        <v>0</v>
      </c>
      <c r="AI64" s="140">
        <f t="shared" si="22"/>
        <v>0</v>
      </c>
      <c r="AJ64" s="140">
        <f t="shared" si="22"/>
        <v>0</v>
      </c>
      <c r="AK64" s="140">
        <f t="shared" si="22"/>
        <v>0</v>
      </c>
      <c r="AL64" s="140">
        <f t="shared" si="22"/>
        <v>0</v>
      </c>
      <c r="AM64" s="140">
        <f t="shared" si="22"/>
        <v>0</v>
      </c>
      <c r="AN64" s="140">
        <f t="shared" si="22"/>
        <v>0</v>
      </c>
      <c r="AO64" s="140">
        <f t="shared" si="22"/>
        <v>0</v>
      </c>
      <c r="AP64" s="140">
        <f t="shared" si="22"/>
        <v>0</v>
      </c>
    </row>
    <row r="66" spans="1:42" x14ac:dyDescent="0.2">
      <c r="A66" s="211" t="s">
        <v>29</v>
      </c>
      <c r="B66" s="29"/>
      <c r="C66" s="140">
        <f t="shared" ref="C66:AP66" si="23">C27-C64</f>
        <v>0</v>
      </c>
      <c r="D66" s="140">
        <f t="shared" si="23"/>
        <v>0</v>
      </c>
      <c r="E66" s="140">
        <f t="shared" si="23"/>
        <v>0</v>
      </c>
      <c r="F66" s="140">
        <f t="shared" si="23"/>
        <v>0</v>
      </c>
      <c r="G66" s="140">
        <f t="shared" si="23"/>
        <v>0</v>
      </c>
      <c r="H66" s="140">
        <f t="shared" si="23"/>
        <v>0</v>
      </c>
      <c r="I66" s="140">
        <f t="shared" si="23"/>
        <v>0</v>
      </c>
      <c r="J66" s="140">
        <f t="shared" si="23"/>
        <v>0</v>
      </c>
      <c r="K66" s="140">
        <f t="shared" si="23"/>
        <v>0</v>
      </c>
      <c r="L66" s="140">
        <f t="shared" si="23"/>
        <v>0</v>
      </c>
      <c r="M66" s="140">
        <f t="shared" si="23"/>
        <v>0</v>
      </c>
      <c r="N66" s="140">
        <f t="shared" si="23"/>
        <v>0</v>
      </c>
      <c r="O66" s="140">
        <f t="shared" si="23"/>
        <v>0</v>
      </c>
      <c r="P66" s="140">
        <f t="shared" si="23"/>
        <v>0</v>
      </c>
      <c r="Q66" s="140">
        <f t="shared" si="23"/>
        <v>0</v>
      </c>
      <c r="R66" s="140">
        <f t="shared" si="23"/>
        <v>0</v>
      </c>
      <c r="S66" s="140">
        <f t="shared" si="23"/>
        <v>0</v>
      </c>
      <c r="T66" s="140">
        <f t="shared" si="23"/>
        <v>0</v>
      </c>
      <c r="U66" s="140">
        <f t="shared" si="23"/>
        <v>0</v>
      </c>
      <c r="V66" s="140">
        <f t="shared" si="23"/>
        <v>0</v>
      </c>
      <c r="W66" s="140">
        <f t="shared" si="23"/>
        <v>0</v>
      </c>
      <c r="X66" s="140">
        <f t="shared" si="23"/>
        <v>0</v>
      </c>
      <c r="Y66" s="140">
        <f t="shared" si="23"/>
        <v>0</v>
      </c>
      <c r="Z66" s="140">
        <f t="shared" si="23"/>
        <v>0</v>
      </c>
      <c r="AA66" s="140">
        <f t="shared" si="23"/>
        <v>0</v>
      </c>
      <c r="AB66" s="140">
        <f t="shared" si="23"/>
        <v>0</v>
      </c>
      <c r="AC66" s="140">
        <f t="shared" si="23"/>
        <v>0</v>
      </c>
      <c r="AD66" s="140">
        <f t="shared" si="23"/>
        <v>0</v>
      </c>
      <c r="AE66" s="140">
        <f t="shared" si="23"/>
        <v>0</v>
      </c>
      <c r="AF66" s="140">
        <f t="shared" si="23"/>
        <v>0</v>
      </c>
      <c r="AG66" s="140">
        <f t="shared" si="23"/>
        <v>0</v>
      </c>
      <c r="AH66" s="140">
        <f t="shared" si="23"/>
        <v>0</v>
      </c>
      <c r="AI66" s="140">
        <f t="shared" si="23"/>
        <v>0</v>
      </c>
      <c r="AJ66" s="140">
        <f t="shared" si="23"/>
        <v>0</v>
      </c>
      <c r="AK66" s="140">
        <f t="shared" si="23"/>
        <v>0</v>
      </c>
      <c r="AL66" s="140">
        <f t="shared" si="23"/>
        <v>0</v>
      </c>
      <c r="AM66" s="140">
        <f t="shared" si="23"/>
        <v>0</v>
      </c>
      <c r="AN66" s="140">
        <f t="shared" si="23"/>
        <v>0</v>
      </c>
      <c r="AO66" s="140">
        <f t="shared" si="23"/>
        <v>0</v>
      </c>
      <c r="AP66" s="140">
        <f t="shared" si="23"/>
        <v>0</v>
      </c>
    </row>
    <row r="67" spans="1:42" x14ac:dyDescent="0.2">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83" t="s">
        <v>86</v>
      </c>
      <c r="B68" s="7"/>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c r="AB68" s="219"/>
      <c r="AC68" s="219"/>
      <c r="AD68" s="219"/>
      <c r="AE68" s="219"/>
      <c r="AF68" s="219"/>
      <c r="AG68" s="219"/>
      <c r="AH68" s="219"/>
      <c r="AI68" s="219"/>
      <c r="AJ68" s="219"/>
      <c r="AK68" s="219"/>
      <c r="AL68" s="219"/>
      <c r="AM68" s="219"/>
      <c r="AN68" s="219"/>
      <c r="AO68" s="219"/>
      <c r="AP68" s="219"/>
    </row>
    <row r="69" spans="1:42" x14ac:dyDescent="0.2">
      <c r="A69" s="20" t="s">
        <v>239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18" t="s">
        <v>29</v>
      </c>
      <c r="B70" s="122"/>
      <c r="C70" s="122">
        <f>C66</f>
        <v>0</v>
      </c>
      <c r="D70" s="122">
        <f t="shared" ref="D70:AP70" si="24">D66</f>
        <v>0</v>
      </c>
      <c r="E70" s="122">
        <f t="shared" si="24"/>
        <v>0</v>
      </c>
      <c r="F70" s="122">
        <f t="shared" si="24"/>
        <v>0</v>
      </c>
      <c r="G70" s="122">
        <f t="shared" si="24"/>
        <v>0</v>
      </c>
      <c r="H70" s="122">
        <f t="shared" si="24"/>
        <v>0</v>
      </c>
      <c r="I70" s="122">
        <f t="shared" si="24"/>
        <v>0</v>
      </c>
      <c r="J70" s="122">
        <f t="shared" si="24"/>
        <v>0</v>
      </c>
      <c r="K70" s="122">
        <f t="shared" si="24"/>
        <v>0</v>
      </c>
      <c r="L70" s="122">
        <f t="shared" si="24"/>
        <v>0</v>
      </c>
      <c r="M70" s="122">
        <f t="shared" si="24"/>
        <v>0</v>
      </c>
      <c r="N70" s="122">
        <f t="shared" si="24"/>
        <v>0</v>
      </c>
      <c r="O70" s="122">
        <f t="shared" si="24"/>
        <v>0</v>
      </c>
      <c r="P70" s="122">
        <f t="shared" si="24"/>
        <v>0</v>
      </c>
      <c r="Q70" s="122">
        <f t="shared" si="24"/>
        <v>0</v>
      </c>
      <c r="R70" s="122">
        <f t="shared" si="24"/>
        <v>0</v>
      </c>
      <c r="S70" s="122">
        <f t="shared" si="24"/>
        <v>0</v>
      </c>
      <c r="T70" s="122">
        <f t="shared" si="24"/>
        <v>0</v>
      </c>
      <c r="U70" s="122">
        <f t="shared" si="24"/>
        <v>0</v>
      </c>
      <c r="V70" s="122">
        <f t="shared" si="24"/>
        <v>0</v>
      </c>
      <c r="W70" s="122">
        <f t="shared" si="24"/>
        <v>0</v>
      </c>
      <c r="X70" s="122">
        <f t="shared" si="24"/>
        <v>0</v>
      </c>
      <c r="Y70" s="122">
        <f t="shared" si="24"/>
        <v>0</v>
      </c>
      <c r="Z70" s="122">
        <f t="shared" si="24"/>
        <v>0</v>
      </c>
      <c r="AA70" s="122">
        <f t="shared" si="24"/>
        <v>0</v>
      </c>
      <c r="AB70" s="122">
        <f t="shared" si="24"/>
        <v>0</v>
      </c>
      <c r="AC70" s="122">
        <f t="shared" si="24"/>
        <v>0</v>
      </c>
      <c r="AD70" s="122">
        <f t="shared" si="24"/>
        <v>0</v>
      </c>
      <c r="AE70" s="122">
        <f t="shared" si="24"/>
        <v>0</v>
      </c>
      <c r="AF70" s="122">
        <f t="shared" si="24"/>
        <v>0</v>
      </c>
      <c r="AG70" s="122">
        <f t="shared" si="24"/>
        <v>0</v>
      </c>
      <c r="AH70" s="122">
        <f t="shared" si="24"/>
        <v>0</v>
      </c>
      <c r="AI70" s="122">
        <f t="shared" si="24"/>
        <v>0</v>
      </c>
      <c r="AJ70" s="122">
        <f t="shared" si="24"/>
        <v>0</v>
      </c>
      <c r="AK70" s="122">
        <f t="shared" si="24"/>
        <v>0</v>
      </c>
      <c r="AL70" s="122">
        <f t="shared" si="24"/>
        <v>0</v>
      </c>
      <c r="AM70" s="122">
        <f t="shared" si="24"/>
        <v>0</v>
      </c>
      <c r="AN70" s="122">
        <f t="shared" si="24"/>
        <v>0</v>
      </c>
      <c r="AO70" s="122">
        <f t="shared" si="24"/>
        <v>0</v>
      </c>
      <c r="AP70" s="122">
        <f t="shared" si="24"/>
        <v>0</v>
      </c>
    </row>
    <row r="71" spans="1:42" x14ac:dyDescent="0.2">
      <c r="A71" s="18" t="s">
        <v>190</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2">
      <c r="A72" s="21" t="str">
        <f>A21</f>
        <v>Federal</v>
      </c>
      <c r="B72" s="100"/>
      <c r="C72" s="122">
        <f t="shared" ref="C72:AP72" si="25">IF(pbi_fed_for_ds="Yes",0,C654)</f>
        <v>0</v>
      </c>
      <c r="D72" s="122">
        <f t="shared" si="25"/>
        <v>0</v>
      </c>
      <c r="E72" s="122">
        <f t="shared" si="25"/>
        <v>0</v>
      </c>
      <c r="F72" s="122">
        <f t="shared" si="25"/>
        <v>0</v>
      </c>
      <c r="G72" s="122">
        <f t="shared" si="25"/>
        <v>0</v>
      </c>
      <c r="H72" s="122">
        <f t="shared" si="25"/>
        <v>0</v>
      </c>
      <c r="I72" s="122">
        <f t="shared" si="25"/>
        <v>0</v>
      </c>
      <c r="J72" s="122">
        <f t="shared" si="25"/>
        <v>0</v>
      </c>
      <c r="K72" s="122">
        <f t="shared" si="25"/>
        <v>0</v>
      </c>
      <c r="L72" s="122">
        <f t="shared" si="25"/>
        <v>0</v>
      </c>
      <c r="M72" s="122">
        <f t="shared" si="25"/>
        <v>0</v>
      </c>
      <c r="N72" s="122">
        <f t="shared" si="25"/>
        <v>0</v>
      </c>
      <c r="O72" s="122">
        <f t="shared" si="25"/>
        <v>0</v>
      </c>
      <c r="P72" s="122">
        <f t="shared" si="25"/>
        <v>0</v>
      </c>
      <c r="Q72" s="122">
        <f t="shared" si="25"/>
        <v>0</v>
      </c>
      <c r="R72" s="122">
        <f t="shared" si="25"/>
        <v>0</v>
      </c>
      <c r="S72" s="122">
        <f t="shared" si="25"/>
        <v>0</v>
      </c>
      <c r="T72" s="122">
        <f t="shared" si="25"/>
        <v>0</v>
      </c>
      <c r="U72" s="122">
        <f t="shared" si="25"/>
        <v>0</v>
      </c>
      <c r="V72" s="122">
        <f t="shared" si="25"/>
        <v>0</v>
      </c>
      <c r="W72" s="122">
        <f t="shared" si="25"/>
        <v>0</v>
      </c>
      <c r="X72" s="122">
        <f t="shared" si="25"/>
        <v>0</v>
      </c>
      <c r="Y72" s="122">
        <f t="shared" si="25"/>
        <v>0</v>
      </c>
      <c r="Z72" s="122">
        <f t="shared" si="25"/>
        <v>0</v>
      </c>
      <c r="AA72" s="122">
        <f t="shared" si="25"/>
        <v>0</v>
      </c>
      <c r="AB72" s="122">
        <f t="shared" si="25"/>
        <v>0</v>
      </c>
      <c r="AC72" s="122">
        <f t="shared" si="25"/>
        <v>0</v>
      </c>
      <c r="AD72" s="122">
        <f t="shared" si="25"/>
        <v>0</v>
      </c>
      <c r="AE72" s="122">
        <f t="shared" si="25"/>
        <v>0</v>
      </c>
      <c r="AF72" s="122">
        <f t="shared" si="25"/>
        <v>0</v>
      </c>
      <c r="AG72" s="122">
        <f t="shared" si="25"/>
        <v>0</v>
      </c>
      <c r="AH72" s="122">
        <f t="shared" si="25"/>
        <v>0</v>
      </c>
      <c r="AI72" s="122">
        <f t="shared" si="25"/>
        <v>0</v>
      </c>
      <c r="AJ72" s="122">
        <f t="shared" si="25"/>
        <v>0</v>
      </c>
      <c r="AK72" s="122">
        <f t="shared" si="25"/>
        <v>0</v>
      </c>
      <c r="AL72" s="122">
        <f t="shared" si="25"/>
        <v>0</v>
      </c>
      <c r="AM72" s="122">
        <f t="shared" si="25"/>
        <v>0</v>
      </c>
      <c r="AN72" s="122">
        <f t="shared" si="25"/>
        <v>0</v>
      </c>
      <c r="AO72" s="122">
        <f t="shared" si="25"/>
        <v>0</v>
      </c>
      <c r="AP72" s="122">
        <f t="shared" si="25"/>
        <v>0</v>
      </c>
    </row>
    <row r="73" spans="1:42" x14ac:dyDescent="0.2">
      <c r="A73" s="21" t="str">
        <f>A22</f>
        <v>State</v>
      </c>
      <c r="B73" s="100"/>
      <c r="C73" s="122">
        <f t="shared" ref="C73:AP73" si="26">IF(pbi_sta_for_ds="Yes",0,C658)</f>
        <v>0</v>
      </c>
      <c r="D73" s="122">
        <f t="shared" si="26"/>
        <v>0</v>
      </c>
      <c r="E73" s="122">
        <f t="shared" si="26"/>
        <v>0</v>
      </c>
      <c r="F73" s="122">
        <f t="shared" si="26"/>
        <v>0</v>
      </c>
      <c r="G73" s="122">
        <f t="shared" si="26"/>
        <v>0</v>
      </c>
      <c r="H73" s="122">
        <f t="shared" si="26"/>
        <v>0</v>
      </c>
      <c r="I73" s="122">
        <f t="shared" si="26"/>
        <v>0</v>
      </c>
      <c r="J73" s="122">
        <f t="shared" si="26"/>
        <v>0</v>
      </c>
      <c r="K73" s="122">
        <f t="shared" si="26"/>
        <v>0</v>
      </c>
      <c r="L73" s="122">
        <f t="shared" si="26"/>
        <v>0</v>
      </c>
      <c r="M73" s="122">
        <f t="shared" si="26"/>
        <v>0</v>
      </c>
      <c r="N73" s="122">
        <f t="shared" si="26"/>
        <v>0</v>
      </c>
      <c r="O73" s="122">
        <f t="shared" si="26"/>
        <v>0</v>
      </c>
      <c r="P73" s="122">
        <f t="shared" si="26"/>
        <v>0</v>
      </c>
      <c r="Q73" s="122">
        <f t="shared" si="26"/>
        <v>0</v>
      </c>
      <c r="R73" s="122">
        <f t="shared" si="26"/>
        <v>0</v>
      </c>
      <c r="S73" s="122">
        <f t="shared" si="26"/>
        <v>0</v>
      </c>
      <c r="T73" s="122">
        <f t="shared" si="26"/>
        <v>0</v>
      </c>
      <c r="U73" s="122">
        <f t="shared" si="26"/>
        <v>0</v>
      </c>
      <c r="V73" s="122">
        <f t="shared" si="26"/>
        <v>0</v>
      </c>
      <c r="W73" s="122">
        <f t="shared" si="26"/>
        <v>0</v>
      </c>
      <c r="X73" s="122">
        <f t="shared" si="26"/>
        <v>0</v>
      </c>
      <c r="Y73" s="122">
        <f t="shared" si="26"/>
        <v>0</v>
      </c>
      <c r="Z73" s="122">
        <f t="shared" si="26"/>
        <v>0</v>
      </c>
      <c r="AA73" s="122">
        <f t="shared" si="26"/>
        <v>0</v>
      </c>
      <c r="AB73" s="122">
        <f t="shared" si="26"/>
        <v>0</v>
      </c>
      <c r="AC73" s="122">
        <f t="shared" si="26"/>
        <v>0</v>
      </c>
      <c r="AD73" s="122">
        <f t="shared" si="26"/>
        <v>0</v>
      </c>
      <c r="AE73" s="122">
        <f t="shared" si="26"/>
        <v>0</v>
      </c>
      <c r="AF73" s="122">
        <f t="shared" si="26"/>
        <v>0</v>
      </c>
      <c r="AG73" s="122">
        <f t="shared" si="26"/>
        <v>0</v>
      </c>
      <c r="AH73" s="122">
        <f t="shared" si="26"/>
        <v>0</v>
      </c>
      <c r="AI73" s="122">
        <f t="shared" si="26"/>
        <v>0</v>
      </c>
      <c r="AJ73" s="122">
        <f t="shared" si="26"/>
        <v>0</v>
      </c>
      <c r="AK73" s="122">
        <f t="shared" si="26"/>
        <v>0</v>
      </c>
      <c r="AL73" s="122">
        <f t="shared" si="26"/>
        <v>0</v>
      </c>
      <c r="AM73" s="122">
        <f t="shared" si="26"/>
        <v>0</v>
      </c>
      <c r="AN73" s="122">
        <f t="shared" si="26"/>
        <v>0</v>
      </c>
      <c r="AO73" s="122">
        <f t="shared" si="26"/>
        <v>0</v>
      </c>
      <c r="AP73" s="122">
        <f t="shared" si="26"/>
        <v>0</v>
      </c>
    </row>
    <row r="74" spans="1:42" x14ac:dyDescent="0.2">
      <c r="A74" s="21" t="str">
        <f>A23</f>
        <v>Utility</v>
      </c>
      <c r="B74" s="100"/>
      <c r="C74" s="122">
        <f t="shared" ref="C74:AP74" si="27">IF(pbi_uti_for_ds="Yes",0,C662)</f>
        <v>0</v>
      </c>
      <c r="D74" s="122">
        <f t="shared" si="27"/>
        <v>0</v>
      </c>
      <c r="E74" s="122">
        <f t="shared" si="27"/>
        <v>0</v>
      </c>
      <c r="F74" s="122">
        <f t="shared" si="27"/>
        <v>0</v>
      </c>
      <c r="G74" s="122">
        <f t="shared" si="27"/>
        <v>0</v>
      </c>
      <c r="H74" s="122">
        <f t="shared" si="27"/>
        <v>0</v>
      </c>
      <c r="I74" s="122">
        <f t="shared" si="27"/>
        <v>0</v>
      </c>
      <c r="J74" s="122">
        <f t="shared" si="27"/>
        <v>0</v>
      </c>
      <c r="K74" s="122">
        <f t="shared" si="27"/>
        <v>0</v>
      </c>
      <c r="L74" s="122">
        <f t="shared" si="27"/>
        <v>0</v>
      </c>
      <c r="M74" s="122">
        <f t="shared" si="27"/>
        <v>0</v>
      </c>
      <c r="N74" s="122">
        <f t="shared" si="27"/>
        <v>0</v>
      </c>
      <c r="O74" s="122">
        <f t="shared" si="27"/>
        <v>0</v>
      </c>
      <c r="P74" s="122">
        <f t="shared" si="27"/>
        <v>0</v>
      </c>
      <c r="Q74" s="122">
        <f t="shared" si="27"/>
        <v>0</v>
      </c>
      <c r="R74" s="122">
        <f t="shared" si="27"/>
        <v>0</v>
      </c>
      <c r="S74" s="122">
        <f t="shared" si="27"/>
        <v>0</v>
      </c>
      <c r="T74" s="122">
        <f t="shared" si="27"/>
        <v>0</v>
      </c>
      <c r="U74" s="122">
        <f t="shared" si="27"/>
        <v>0</v>
      </c>
      <c r="V74" s="122">
        <f t="shared" si="27"/>
        <v>0</v>
      </c>
      <c r="W74" s="122">
        <f t="shared" si="27"/>
        <v>0</v>
      </c>
      <c r="X74" s="122">
        <f t="shared" si="27"/>
        <v>0</v>
      </c>
      <c r="Y74" s="122">
        <f t="shared" si="27"/>
        <v>0</v>
      </c>
      <c r="Z74" s="122">
        <f t="shared" si="27"/>
        <v>0</v>
      </c>
      <c r="AA74" s="122">
        <f t="shared" si="27"/>
        <v>0</v>
      </c>
      <c r="AB74" s="122">
        <f t="shared" si="27"/>
        <v>0</v>
      </c>
      <c r="AC74" s="122">
        <f t="shared" si="27"/>
        <v>0</v>
      </c>
      <c r="AD74" s="122">
        <f t="shared" si="27"/>
        <v>0</v>
      </c>
      <c r="AE74" s="122">
        <f t="shared" si="27"/>
        <v>0</v>
      </c>
      <c r="AF74" s="122">
        <f t="shared" si="27"/>
        <v>0</v>
      </c>
      <c r="AG74" s="122">
        <f t="shared" si="27"/>
        <v>0</v>
      </c>
      <c r="AH74" s="122">
        <f t="shared" si="27"/>
        <v>0</v>
      </c>
      <c r="AI74" s="122">
        <f t="shared" si="27"/>
        <v>0</v>
      </c>
      <c r="AJ74" s="122">
        <f t="shared" si="27"/>
        <v>0</v>
      </c>
      <c r="AK74" s="122">
        <f t="shared" si="27"/>
        <v>0</v>
      </c>
      <c r="AL74" s="122">
        <f t="shared" si="27"/>
        <v>0</v>
      </c>
      <c r="AM74" s="122">
        <f t="shared" si="27"/>
        <v>0</v>
      </c>
      <c r="AN74" s="122">
        <f t="shared" si="27"/>
        <v>0</v>
      </c>
      <c r="AO74" s="122">
        <f t="shared" si="27"/>
        <v>0</v>
      </c>
      <c r="AP74" s="122">
        <f t="shared" si="27"/>
        <v>0</v>
      </c>
    </row>
    <row r="75" spans="1:42" x14ac:dyDescent="0.2">
      <c r="A75" s="21" t="str">
        <f>A24</f>
        <v>Other</v>
      </c>
      <c r="B75" s="100"/>
      <c r="C75" s="123">
        <f t="shared" ref="C75:AP75" si="28">IF(pbi_oth_for_ds="Yes",0,C666)</f>
        <v>0</v>
      </c>
      <c r="D75" s="123">
        <f t="shared" si="28"/>
        <v>0</v>
      </c>
      <c r="E75" s="123">
        <f t="shared" si="28"/>
        <v>0</v>
      </c>
      <c r="F75" s="123">
        <f t="shared" si="28"/>
        <v>0</v>
      </c>
      <c r="G75" s="123">
        <f t="shared" si="28"/>
        <v>0</v>
      </c>
      <c r="H75" s="123">
        <f t="shared" si="28"/>
        <v>0</v>
      </c>
      <c r="I75" s="123">
        <f t="shared" si="28"/>
        <v>0</v>
      </c>
      <c r="J75" s="123">
        <f t="shared" si="28"/>
        <v>0</v>
      </c>
      <c r="K75" s="123">
        <f t="shared" si="28"/>
        <v>0</v>
      </c>
      <c r="L75" s="123">
        <f t="shared" si="28"/>
        <v>0</v>
      </c>
      <c r="M75" s="123">
        <f t="shared" si="28"/>
        <v>0</v>
      </c>
      <c r="N75" s="123">
        <f t="shared" si="28"/>
        <v>0</v>
      </c>
      <c r="O75" s="123">
        <f t="shared" si="28"/>
        <v>0</v>
      </c>
      <c r="P75" s="123">
        <f t="shared" si="28"/>
        <v>0</v>
      </c>
      <c r="Q75" s="123">
        <f t="shared" si="28"/>
        <v>0</v>
      </c>
      <c r="R75" s="123">
        <f t="shared" si="28"/>
        <v>0</v>
      </c>
      <c r="S75" s="123">
        <f t="shared" si="28"/>
        <v>0</v>
      </c>
      <c r="T75" s="123">
        <f t="shared" si="28"/>
        <v>0</v>
      </c>
      <c r="U75" s="123">
        <f t="shared" si="28"/>
        <v>0</v>
      </c>
      <c r="V75" s="123">
        <f t="shared" si="28"/>
        <v>0</v>
      </c>
      <c r="W75" s="123">
        <f t="shared" si="28"/>
        <v>0</v>
      </c>
      <c r="X75" s="123">
        <f t="shared" si="28"/>
        <v>0</v>
      </c>
      <c r="Y75" s="123">
        <f t="shared" si="28"/>
        <v>0</v>
      </c>
      <c r="Z75" s="123">
        <f t="shared" si="28"/>
        <v>0</v>
      </c>
      <c r="AA75" s="123">
        <f t="shared" si="28"/>
        <v>0</v>
      </c>
      <c r="AB75" s="123">
        <f t="shared" si="28"/>
        <v>0</v>
      </c>
      <c r="AC75" s="123">
        <f t="shared" si="28"/>
        <v>0</v>
      </c>
      <c r="AD75" s="123">
        <f t="shared" si="28"/>
        <v>0</v>
      </c>
      <c r="AE75" s="123">
        <f t="shared" si="28"/>
        <v>0</v>
      </c>
      <c r="AF75" s="123">
        <f t="shared" si="28"/>
        <v>0</v>
      </c>
      <c r="AG75" s="123">
        <f t="shared" si="28"/>
        <v>0</v>
      </c>
      <c r="AH75" s="123">
        <f t="shared" si="28"/>
        <v>0</v>
      </c>
      <c r="AI75" s="123">
        <f t="shared" si="28"/>
        <v>0</v>
      </c>
      <c r="AJ75" s="123">
        <f t="shared" si="28"/>
        <v>0</v>
      </c>
      <c r="AK75" s="123">
        <f t="shared" si="28"/>
        <v>0</v>
      </c>
      <c r="AL75" s="123">
        <f t="shared" si="28"/>
        <v>0</v>
      </c>
      <c r="AM75" s="123">
        <f t="shared" si="28"/>
        <v>0</v>
      </c>
      <c r="AN75" s="123">
        <f t="shared" si="28"/>
        <v>0</v>
      </c>
      <c r="AO75" s="123">
        <f t="shared" si="28"/>
        <v>0</v>
      </c>
      <c r="AP75" s="123">
        <f t="shared" si="28"/>
        <v>0</v>
      </c>
    </row>
    <row r="76" spans="1:42" x14ac:dyDescent="0.2">
      <c r="A76" s="21" t="s">
        <v>12</v>
      </c>
      <c r="B76" s="100"/>
      <c r="C76" s="122">
        <f>SUM(C72:C75)</f>
        <v>0</v>
      </c>
      <c r="D76" s="122">
        <f t="shared" ref="D76:AP76" si="29">SUM(D72:D75)</f>
        <v>0</v>
      </c>
      <c r="E76" s="122">
        <f t="shared" si="29"/>
        <v>0</v>
      </c>
      <c r="F76" s="122">
        <f t="shared" si="29"/>
        <v>0</v>
      </c>
      <c r="G76" s="122">
        <f t="shared" si="29"/>
        <v>0</v>
      </c>
      <c r="H76" s="122">
        <f t="shared" si="29"/>
        <v>0</v>
      </c>
      <c r="I76" s="122">
        <f t="shared" si="29"/>
        <v>0</v>
      </c>
      <c r="J76" s="122">
        <f t="shared" si="29"/>
        <v>0</v>
      </c>
      <c r="K76" s="122">
        <f t="shared" si="29"/>
        <v>0</v>
      </c>
      <c r="L76" s="122">
        <f t="shared" si="29"/>
        <v>0</v>
      </c>
      <c r="M76" s="122">
        <f t="shared" si="29"/>
        <v>0</v>
      </c>
      <c r="N76" s="122">
        <f t="shared" si="29"/>
        <v>0</v>
      </c>
      <c r="O76" s="122">
        <f t="shared" si="29"/>
        <v>0</v>
      </c>
      <c r="P76" s="122">
        <f t="shared" si="29"/>
        <v>0</v>
      </c>
      <c r="Q76" s="122">
        <f t="shared" si="29"/>
        <v>0</v>
      </c>
      <c r="R76" s="122">
        <f t="shared" si="29"/>
        <v>0</v>
      </c>
      <c r="S76" s="122">
        <f t="shared" si="29"/>
        <v>0</v>
      </c>
      <c r="T76" s="122">
        <f t="shared" si="29"/>
        <v>0</v>
      </c>
      <c r="U76" s="122">
        <f t="shared" si="29"/>
        <v>0</v>
      </c>
      <c r="V76" s="122">
        <f t="shared" si="29"/>
        <v>0</v>
      </c>
      <c r="W76" s="122">
        <f t="shared" si="29"/>
        <v>0</v>
      </c>
      <c r="X76" s="122">
        <f t="shared" si="29"/>
        <v>0</v>
      </c>
      <c r="Y76" s="122">
        <f t="shared" si="29"/>
        <v>0</v>
      </c>
      <c r="Z76" s="122">
        <f t="shared" si="29"/>
        <v>0</v>
      </c>
      <c r="AA76" s="122">
        <f t="shared" si="29"/>
        <v>0</v>
      </c>
      <c r="AB76" s="122">
        <f t="shared" si="29"/>
        <v>0</v>
      </c>
      <c r="AC76" s="122">
        <f t="shared" si="29"/>
        <v>0</v>
      </c>
      <c r="AD76" s="122">
        <f t="shared" si="29"/>
        <v>0</v>
      </c>
      <c r="AE76" s="122">
        <f t="shared" si="29"/>
        <v>0</v>
      </c>
      <c r="AF76" s="122">
        <f t="shared" si="29"/>
        <v>0</v>
      </c>
      <c r="AG76" s="122">
        <f t="shared" si="29"/>
        <v>0</v>
      </c>
      <c r="AH76" s="122">
        <f t="shared" si="29"/>
        <v>0</v>
      </c>
      <c r="AI76" s="122">
        <f t="shared" si="29"/>
        <v>0</v>
      </c>
      <c r="AJ76" s="122">
        <f t="shared" si="29"/>
        <v>0</v>
      </c>
      <c r="AK76" s="122">
        <f t="shared" si="29"/>
        <v>0</v>
      </c>
      <c r="AL76" s="122">
        <f t="shared" si="29"/>
        <v>0</v>
      </c>
      <c r="AM76" s="122">
        <f t="shared" si="29"/>
        <v>0</v>
      </c>
      <c r="AN76" s="122">
        <f t="shared" si="29"/>
        <v>0</v>
      </c>
      <c r="AO76" s="122">
        <f t="shared" si="29"/>
        <v>0</v>
      </c>
      <c r="AP76" s="122">
        <f t="shared" si="29"/>
        <v>0</v>
      </c>
    </row>
    <row r="77" spans="1:42" x14ac:dyDescent="0.2">
      <c r="A77" s="18" t="s">
        <v>256</v>
      </c>
      <c r="B77" s="122">
        <v>0</v>
      </c>
      <c r="C77" s="122">
        <f t="shared" ref="C77:AP77" si="30">C814</f>
        <v>0</v>
      </c>
      <c r="D77" s="122">
        <f t="shared" si="30"/>
        <v>0</v>
      </c>
      <c r="E77" s="122">
        <f t="shared" si="30"/>
        <v>0</v>
      </c>
      <c r="F77" s="122">
        <f t="shared" si="30"/>
        <v>0</v>
      </c>
      <c r="G77" s="122">
        <f t="shared" si="30"/>
        <v>0</v>
      </c>
      <c r="H77" s="122">
        <f t="shared" si="30"/>
        <v>0</v>
      </c>
      <c r="I77" s="122">
        <f t="shared" si="30"/>
        <v>0</v>
      </c>
      <c r="J77" s="122">
        <f t="shared" si="30"/>
        <v>0</v>
      </c>
      <c r="K77" s="122">
        <f t="shared" si="30"/>
        <v>0</v>
      </c>
      <c r="L77" s="122">
        <f t="shared" si="30"/>
        <v>0</v>
      </c>
      <c r="M77" s="122">
        <f t="shared" si="30"/>
        <v>0</v>
      </c>
      <c r="N77" s="122">
        <f t="shared" si="30"/>
        <v>0</v>
      </c>
      <c r="O77" s="122">
        <f t="shared" si="30"/>
        <v>0</v>
      </c>
      <c r="P77" s="122">
        <f t="shared" si="30"/>
        <v>0</v>
      </c>
      <c r="Q77" s="122">
        <f t="shared" si="30"/>
        <v>0</v>
      </c>
      <c r="R77" s="122">
        <f t="shared" si="30"/>
        <v>0</v>
      </c>
      <c r="S77" s="122">
        <f t="shared" si="30"/>
        <v>0</v>
      </c>
      <c r="T77" s="122">
        <f t="shared" si="30"/>
        <v>0</v>
      </c>
      <c r="U77" s="122">
        <f t="shared" si="30"/>
        <v>0</v>
      </c>
      <c r="V77" s="122">
        <f t="shared" si="30"/>
        <v>0</v>
      </c>
      <c r="W77" s="122">
        <f t="shared" si="30"/>
        <v>0</v>
      </c>
      <c r="X77" s="122">
        <f t="shared" si="30"/>
        <v>0</v>
      </c>
      <c r="Y77" s="122">
        <f t="shared" si="30"/>
        <v>0</v>
      </c>
      <c r="Z77" s="122">
        <f t="shared" si="30"/>
        <v>0</v>
      </c>
      <c r="AA77" s="122">
        <f t="shared" si="30"/>
        <v>0</v>
      </c>
      <c r="AB77" s="122">
        <f t="shared" si="30"/>
        <v>0</v>
      </c>
      <c r="AC77" s="122">
        <f t="shared" si="30"/>
        <v>0</v>
      </c>
      <c r="AD77" s="122">
        <f t="shared" si="30"/>
        <v>0</v>
      </c>
      <c r="AE77" s="122">
        <f t="shared" si="30"/>
        <v>0</v>
      </c>
      <c r="AF77" s="122">
        <f t="shared" si="30"/>
        <v>0</v>
      </c>
      <c r="AG77" s="122">
        <f t="shared" si="30"/>
        <v>0</v>
      </c>
      <c r="AH77" s="122">
        <f t="shared" si="30"/>
        <v>0</v>
      </c>
      <c r="AI77" s="122">
        <f t="shared" si="30"/>
        <v>0</v>
      </c>
      <c r="AJ77" s="122">
        <f t="shared" si="30"/>
        <v>0</v>
      </c>
      <c r="AK77" s="122">
        <f t="shared" si="30"/>
        <v>0</v>
      </c>
      <c r="AL77" s="122">
        <f t="shared" si="30"/>
        <v>0</v>
      </c>
      <c r="AM77" s="122">
        <f t="shared" si="30"/>
        <v>0</v>
      </c>
      <c r="AN77" s="122">
        <f t="shared" si="30"/>
        <v>0</v>
      </c>
      <c r="AO77" s="122">
        <f t="shared" si="30"/>
        <v>0</v>
      </c>
      <c r="AP77" s="122">
        <f t="shared" si="30"/>
        <v>0</v>
      </c>
    </row>
    <row r="78" spans="1:42" x14ac:dyDescent="0.2">
      <c r="A78" s="18" t="s">
        <v>257</v>
      </c>
      <c r="B78" s="123">
        <v>0</v>
      </c>
      <c r="C78" s="123">
        <f t="shared" ref="C78:AP78" si="31">-C673</f>
        <v>0</v>
      </c>
      <c r="D78" s="123">
        <f t="shared" si="31"/>
        <v>0</v>
      </c>
      <c r="E78" s="123">
        <f t="shared" si="31"/>
        <v>0</v>
      </c>
      <c r="F78" s="123">
        <f t="shared" si="31"/>
        <v>0</v>
      </c>
      <c r="G78" s="123">
        <f t="shared" si="31"/>
        <v>0</v>
      </c>
      <c r="H78" s="123">
        <f t="shared" si="31"/>
        <v>0</v>
      </c>
      <c r="I78" s="123">
        <f t="shared" si="31"/>
        <v>0</v>
      </c>
      <c r="J78" s="123">
        <f t="shared" si="31"/>
        <v>0</v>
      </c>
      <c r="K78" s="123">
        <f t="shared" si="31"/>
        <v>0</v>
      </c>
      <c r="L78" s="123">
        <f t="shared" si="31"/>
        <v>0</v>
      </c>
      <c r="M78" s="123">
        <f t="shared" si="31"/>
        <v>0</v>
      </c>
      <c r="N78" s="123">
        <f t="shared" si="31"/>
        <v>0</v>
      </c>
      <c r="O78" s="123">
        <f t="shared" si="31"/>
        <v>0</v>
      </c>
      <c r="P78" s="123">
        <f t="shared" si="31"/>
        <v>0</v>
      </c>
      <c r="Q78" s="123">
        <f t="shared" si="31"/>
        <v>0</v>
      </c>
      <c r="R78" s="123">
        <f t="shared" si="31"/>
        <v>0</v>
      </c>
      <c r="S78" s="123">
        <f t="shared" si="31"/>
        <v>0</v>
      </c>
      <c r="T78" s="123">
        <f t="shared" si="31"/>
        <v>0</v>
      </c>
      <c r="U78" s="123">
        <f t="shared" si="31"/>
        <v>0</v>
      </c>
      <c r="V78" s="123">
        <f t="shared" si="31"/>
        <v>0</v>
      </c>
      <c r="W78" s="123">
        <f t="shared" si="31"/>
        <v>0</v>
      </c>
      <c r="X78" s="123">
        <f t="shared" si="31"/>
        <v>0</v>
      </c>
      <c r="Y78" s="123">
        <f t="shared" si="31"/>
        <v>0</v>
      </c>
      <c r="Z78" s="123">
        <f t="shared" si="31"/>
        <v>0</v>
      </c>
      <c r="AA78" s="123">
        <f t="shared" si="31"/>
        <v>0</v>
      </c>
      <c r="AB78" s="123">
        <f t="shared" si="31"/>
        <v>0</v>
      </c>
      <c r="AC78" s="123">
        <f t="shared" si="31"/>
        <v>0</v>
      </c>
      <c r="AD78" s="123">
        <f t="shared" si="31"/>
        <v>0</v>
      </c>
      <c r="AE78" s="123">
        <f t="shared" si="31"/>
        <v>0</v>
      </c>
      <c r="AF78" s="123">
        <f t="shared" si="31"/>
        <v>0</v>
      </c>
      <c r="AG78" s="123">
        <f t="shared" si="31"/>
        <v>0</v>
      </c>
      <c r="AH78" s="123">
        <f t="shared" si="31"/>
        <v>0</v>
      </c>
      <c r="AI78" s="123">
        <f t="shared" si="31"/>
        <v>0</v>
      </c>
      <c r="AJ78" s="123">
        <f t="shared" si="31"/>
        <v>0</v>
      </c>
      <c r="AK78" s="123">
        <f t="shared" si="31"/>
        <v>0</v>
      </c>
      <c r="AL78" s="123">
        <f t="shared" si="31"/>
        <v>0</v>
      </c>
      <c r="AM78" s="123">
        <f t="shared" si="31"/>
        <v>0</v>
      </c>
      <c r="AN78" s="123">
        <f t="shared" si="31"/>
        <v>0</v>
      </c>
      <c r="AO78" s="123">
        <f t="shared" si="31"/>
        <v>0</v>
      </c>
      <c r="AP78" s="123">
        <f t="shared" si="31"/>
        <v>0</v>
      </c>
    </row>
    <row r="79" spans="1:42" x14ac:dyDescent="0.2">
      <c r="A79" s="208" t="s">
        <v>12</v>
      </c>
      <c r="B79" s="140">
        <f>B70+B76+B77+B78</f>
        <v>0</v>
      </c>
      <c r="C79" s="140">
        <f>C70+C76+C77+C78</f>
        <v>0</v>
      </c>
      <c r="D79" s="140">
        <f t="shared" ref="D79:AP79" si="32">D70+D76+D77+D78</f>
        <v>0</v>
      </c>
      <c r="E79" s="140">
        <f t="shared" si="32"/>
        <v>0</v>
      </c>
      <c r="F79" s="140">
        <f t="shared" si="32"/>
        <v>0</v>
      </c>
      <c r="G79" s="140">
        <f t="shared" si="32"/>
        <v>0</v>
      </c>
      <c r="H79" s="140">
        <f t="shared" si="32"/>
        <v>0</v>
      </c>
      <c r="I79" s="140">
        <f t="shared" si="32"/>
        <v>0</v>
      </c>
      <c r="J79" s="140">
        <f t="shared" si="32"/>
        <v>0</v>
      </c>
      <c r="K79" s="140">
        <f t="shared" si="32"/>
        <v>0</v>
      </c>
      <c r="L79" s="140">
        <f t="shared" si="32"/>
        <v>0</v>
      </c>
      <c r="M79" s="140">
        <f t="shared" si="32"/>
        <v>0</v>
      </c>
      <c r="N79" s="140">
        <f t="shared" si="32"/>
        <v>0</v>
      </c>
      <c r="O79" s="140">
        <f t="shared" si="32"/>
        <v>0</v>
      </c>
      <c r="P79" s="140">
        <f t="shared" si="32"/>
        <v>0</v>
      </c>
      <c r="Q79" s="140">
        <f t="shared" si="32"/>
        <v>0</v>
      </c>
      <c r="R79" s="140">
        <f t="shared" si="32"/>
        <v>0</v>
      </c>
      <c r="S79" s="140">
        <f t="shared" si="32"/>
        <v>0</v>
      </c>
      <c r="T79" s="140">
        <f t="shared" si="32"/>
        <v>0</v>
      </c>
      <c r="U79" s="140">
        <f t="shared" si="32"/>
        <v>0</v>
      </c>
      <c r="V79" s="140">
        <f t="shared" si="32"/>
        <v>0</v>
      </c>
      <c r="W79" s="140">
        <f t="shared" si="32"/>
        <v>0</v>
      </c>
      <c r="X79" s="140">
        <f t="shared" si="32"/>
        <v>0</v>
      </c>
      <c r="Y79" s="140">
        <f t="shared" si="32"/>
        <v>0</v>
      </c>
      <c r="Z79" s="140">
        <f t="shared" si="32"/>
        <v>0</v>
      </c>
      <c r="AA79" s="140">
        <f t="shared" si="32"/>
        <v>0</v>
      </c>
      <c r="AB79" s="140">
        <f t="shared" si="32"/>
        <v>0</v>
      </c>
      <c r="AC79" s="140">
        <f t="shared" si="32"/>
        <v>0</v>
      </c>
      <c r="AD79" s="140">
        <f t="shared" si="32"/>
        <v>0</v>
      </c>
      <c r="AE79" s="140">
        <f t="shared" si="32"/>
        <v>0</v>
      </c>
      <c r="AF79" s="140">
        <f t="shared" si="32"/>
        <v>0</v>
      </c>
      <c r="AG79" s="140">
        <f t="shared" si="32"/>
        <v>0</v>
      </c>
      <c r="AH79" s="140">
        <f t="shared" si="32"/>
        <v>0</v>
      </c>
      <c r="AI79" s="140">
        <f t="shared" si="32"/>
        <v>0</v>
      </c>
      <c r="AJ79" s="140">
        <f t="shared" si="32"/>
        <v>0</v>
      </c>
      <c r="AK79" s="140">
        <f t="shared" si="32"/>
        <v>0</v>
      </c>
      <c r="AL79" s="140">
        <f t="shared" si="32"/>
        <v>0</v>
      </c>
      <c r="AM79" s="140">
        <f t="shared" si="32"/>
        <v>0</v>
      </c>
      <c r="AN79" s="140">
        <f t="shared" si="32"/>
        <v>0</v>
      </c>
      <c r="AO79" s="140">
        <f t="shared" si="32"/>
        <v>0</v>
      </c>
      <c r="AP79" s="140">
        <f t="shared" si="32"/>
        <v>0</v>
      </c>
    </row>
    <row r="80" spans="1:42" x14ac:dyDescent="0.2">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0" t="s">
        <v>71</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4" t="s">
        <v>196</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1" t="s">
        <v>197</v>
      </c>
      <c r="B83" s="122">
        <f>-total_installed_cost</f>
        <v>0</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c r="AE83" s="122"/>
      <c r="AF83" s="122"/>
      <c r="AG83" s="122"/>
      <c r="AH83" s="122"/>
      <c r="AI83" s="122"/>
      <c r="AJ83" s="122"/>
      <c r="AK83" s="122"/>
      <c r="AL83" s="122"/>
      <c r="AM83" s="122"/>
      <c r="AN83" s="122"/>
      <c r="AO83" s="122"/>
      <c r="AP83" s="122"/>
    </row>
    <row r="84" spans="1:42" x14ac:dyDescent="0.2">
      <c r="A84" s="21" t="s">
        <v>247</v>
      </c>
      <c r="B84" s="122">
        <f>-(cost_debt_closing)</f>
        <v>0</v>
      </c>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row>
    <row r="85" spans="1:42" x14ac:dyDescent="0.2">
      <c r="A85" s="21" t="s">
        <v>248</v>
      </c>
      <c r="B85" s="122">
        <f>-CostDebtUpfront</f>
        <v>0</v>
      </c>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c r="AE85" s="122"/>
      <c r="AF85" s="122"/>
      <c r="AG85" s="122"/>
      <c r="AH85" s="122"/>
      <c r="AI85" s="122"/>
      <c r="AJ85" s="122"/>
      <c r="AK85" s="122"/>
      <c r="AL85" s="122"/>
      <c r="AM85" s="122"/>
      <c r="AN85" s="122"/>
      <c r="AO85" s="122"/>
      <c r="AP85" s="122"/>
    </row>
    <row r="86" spans="1:42" x14ac:dyDescent="0.2">
      <c r="A86" s="21" t="s">
        <v>249</v>
      </c>
      <c r="B86" s="122">
        <f>-cost_other_financing</f>
        <v>0</v>
      </c>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c r="AJ86" s="122"/>
      <c r="AK86" s="122"/>
      <c r="AL86" s="122"/>
      <c r="AM86" s="122"/>
      <c r="AN86" s="122"/>
      <c r="AO86" s="122"/>
      <c r="AP86" s="122"/>
    </row>
    <row r="87" spans="1:42" x14ac:dyDescent="0.2">
      <c r="A87" s="21" t="s">
        <v>198</v>
      </c>
      <c r="B87" s="122">
        <f>-Inputs!I88</f>
        <v>0</v>
      </c>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c r="AE87" s="122"/>
      <c r="AF87" s="122"/>
      <c r="AG87" s="122"/>
      <c r="AH87" s="122"/>
      <c r="AI87" s="122"/>
      <c r="AJ87" s="122"/>
      <c r="AK87" s="122"/>
      <c r="AL87" s="122"/>
      <c r="AM87" s="122"/>
      <c r="AN87" s="122"/>
      <c r="AO87" s="122"/>
      <c r="AP87" s="122"/>
    </row>
    <row r="88" spans="1:42" x14ac:dyDescent="0.2">
      <c r="A88" s="21" t="s">
        <v>403</v>
      </c>
      <c r="B88" s="122">
        <f>-(cs_cost_upfront+cs_cost_upfront_per_capacity*system_capacity)</f>
        <v>0</v>
      </c>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2"/>
      <c r="AF88" s="122"/>
      <c r="AG88" s="122"/>
      <c r="AH88" s="122"/>
      <c r="AI88" s="122"/>
      <c r="AJ88" s="122"/>
      <c r="AK88" s="122"/>
      <c r="AL88" s="122"/>
      <c r="AM88" s="122"/>
      <c r="AN88" s="122"/>
      <c r="AO88" s="122"/>
      <c r="AP88" s="122"/>
    </row>
    <row r="89" spans="1:42" x14ac:dyDescent="0.2">
      <c r="A89" s="21" t="s">
        <v>395</v>
      </c>
      <c r="B89" s="128">
        <f>SUM(B83:B88)</f>
        <v>0</v>
      </c>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c r="AE89" s="122"/>
      <c r="AF89" s="122"/>
      <c r="AG89" s="122"/>
      <c r="AH89" s="122"/>
      <c r="AI89" s="122"/>
      <c r="AJ89" s="122"/>
      <c r="AK89" s="122"/>
      <c r="AL89" s="122"/>
      <c r="AM89" s="122"/>
      <c r="AN89" s="122"/>
      <c r="AO89" s="122"/>
      <c r="AP89" s="122"/>
    </row>
    <row r="90" spans="1:42" x14ac:dyDescent="0.2">
      <c r="A90" s="18" t="s">
        <v>394</v>
      </c>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row>
    <row r="91" spans="1:42" x14ac:dyDescent="0.2">
      <c r="A91" s="21" t="s">
        <v>254</v>
      </c>
      <c r="B91" s="122">
        <f>-(C635+C641)</f>
        <v>0</v>
      </c>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row>
    <row r="92" spans="1:42" x14ac:dyDescent="0.2">
      <c r="A92" s="21" t="s">
        <v>255</v>
      </c>
      <c r="B92" s="122">
        <f>-C648</f>
        <v>0</v>
      </c>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row>
    <row r="93" spans="1:42" x14ac:dyDescent="0.2">
      <c r="A93" s="21" t="s">
        <v>404</v>
      </c>
      <c r="B93" s="122">
        <f>-B184</f>
        <v>0</v>
      </c>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22"/>
      <c r="AG93" s="122"/>
      <c r="AH93" s="122"/>
      <c r="AI93" s="122"/>
      <c r="AJ93" s="122"/>
      <c r="AK93" s="122"/>
      <c r="AL93" s="122"/>
      <c r="AM93" s="122"/>
      <c r="AN93" s="122"/>
      <c r="AO93" s="122"/>
      <c r="AP93" s="122"/>
    </row>
    <row r="94" spans="1:42" x14ac:dyDescent="0.2">
      <c r="A94" s="21" t="s">
        <v>396</v>
      </c>
      <c r="B94" s="128">
        <f>SUM(B91:B93)</f>
        <v>0</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c r="AE94" s="122"/>
      <c r="AF94" s="122"/>
      <c r="AG94" s="122"/>
      <c r="AH94" s="122"/>
      <c r="AI94" s="122"/>
      <c r="AJ94" s="122"/>
      <c r="AK94" s="122"/>
      <c r="AL94" s="122"/>
      <c r="AM94" s="122"/>
      <c r="AN94" s="122"/>
      <c r="AO94" s="122"/>
      <c r="AP94" s="122"/>
    </row>
    <row r="95" spans="1:42" x14ac:dyDescent="0.2">
      <c r="A95" s="89" t="s">
        <v>206</v>
      </c>
      <c r="B95" s="140">
        <f>B89-B94</f>
        <v>0</v>
      </c>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c r="AE95" s="122"/>
      <c r="AF95" s="122"/>
      <c r="AG95" s="122"/>
      <c r="AH95" s="122"/>
      <c r="AI95" s="122"/>
      <c r="AJ95" s="122"/>
      <c r="AK95" s="122"/>
      <c r="AL95" s="122"/>
      <c r="AM95" s="122"/>
      <c r="AN95" s="122"/>
      <c r="AO95" s="122"/>
      <c r="AP95" s="122"/>
    </row>
    <row r="96" spans="1:42" x14ac:dyDescent="0.2">
      <c r="A96" s="18" t="s">
        <v>199</v>
      </c>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2"/>
      <c r="AF96" s="122"/>
      <c r="AG96" s="122"/>
      <c r="AH96" s="122"/>
      <c r="AI96" s="122"/>
      <c r="AJ96" s="122"/>
      <c r="AK96" s="122"/>
      <c r="AL96" s="122"/>
      <c r="AM96" s="122"/>
      <c r="AN96" s="122"/>
      <c r="AO96" s="122"/>
      <c r="AP96" s="122"/>
    </row>
    <row r="97" spans="1:42" x14ac:dyDescent="0.2">
      <c r="A97" s="21" t="s">
        <v>281</v>
      </c>
      <c r="B97" s="122">
        <f>-B700-B701</f>
        <v>0</v>
      </c>
      <c r="C97" s="122">
        <f t="shared" ref="C97:AP97" si="33">-C700-C701</f>
        <v>0</v>
      </c>
      <c r="D97" s="122">
        <f t="shared" si="33"/>
        <v>0</v>
      </c>
      <c r="E97" s="122">
        <f t="shared" si="33"/>
        <v>0</v>
      </c>
      <c r="F97" s="122">
        <f t="shared" si="33"/>
        <v>0</v>
      </c>
      <c r="G97" s="122">
        <f t="shared" si="33"/>
        <v>0</v>
      </c>
      <c r="H97" s="122">
        <f t="shared" si="33"/>
        <v>0</v>
      </c>
      <c r="I97" s="122">
        <f t="shared" si="33"/>
        <v>0</v>
      </c>
      <c r="J97" s="122">
        <f t="shared" si="33"/>
        <v>0</v>
      </c>
      <c r="K97" s="122">
        <f t="shared" si="33"/>
        <v>0</v>
      </c>
      <c r="L97" s="122">
        <f t="shared" si="33"/>
        <v>0</v>
      </c>
      <c r="M97" s="122">
        <f t="shared" si="33"/>
        <v>0</v>
      </c>
      <c r="N97" s="122">
        <f t="shared" si="33"/>
        <v>0</v>
      </c>
      <c r="O97" s="122">
        <f t="shared" si="33"/>
        <v>0</v>
      </c>
      <c r="P97" s="122">
        <f t="shared" si="33"/>
        <v>0</v>
      </c>
      <c r="Q97" s="122">
        <f t="shared" si="33"/>
        <v>0</v>
      </c>
      <c r="R97" s="122">
        <f t="shared" si="33"/>
        <v>0</v>
      </c>
      <c r="S97" s="122">
        <f t="shared" si="33"/>
        <v>0</v>
      </c>
      <c r="T97" s="122">
        <f t="shared" si="33"/>
        <v>0</v>
      </c>
      <c r="U97" s="122">
        <f t="shared" si="33"/>
        <v>0</v>
      </c>
      <c r="V97" s="122">
        <f t="shared" si="33"/>
        <v>0</v>
      </c>
      <c r="W97" s="122">
        <f t="shared" si="33"/>
        <v>0</v>
      </c>
      <c r="X97" s="122">
        <f t="shared" si="33"/>
        <v>0</v>
      </c>
      <c r="Y97" s="122">
        <f t="shared" si="33"/>
        <v>0</v>
      </c>
      <c r="Z97" s="122">
        <f t="shared" si="33"/>
        <v>0</v>
      </c>
      <c r="AA97" s="122">
        <f t="shared" si="33"/>
        <v>0</v>
      </c>
      <c r="AB97" s="122">
        <f t="shared" si="33"/>
        <v>0</v>
      </c>
      <c r="AC97" s="122">
        <f t="shared" si="33"/>
        <v>0</v>
      </c>
      <c r="AD97" s="122">
        <f t="shared" si="33"/>
        <v>0</v>
      </c>
      <c r="AE97" s="122">
        <f t="shared" si="33"/>
        <v>0</v>
      </c>
      <c r="AF97" s="122">
        <f t="shared" si="33"/>
        <v>0</v>
      </c>
      <c r="AG97" s="122">
        <f t="shared" si="33"/>
        <v>0</v>
      </c>
      <c r="AH97" s="122">
        <f t="shared" si="33"/>
        <v>0</v>
      </c>
      <c r="AI97" s="122">
        <f t="shared" si="33"/>
        <v>0</v>
      </c>
      <c r="AJ97" s="122">
        <f t="shared" si="33"/>
        <v>0</v>
      </c>
      <c r="AK97" s="122">
        <f t="shared" si="33"/>
        <v>0</v>
      </c>
      <c r="AL97" s="122">
        <f t="shared" si="33"/>
        <v>0</v>
      </c>
      <c r="AM97" s="122">
        <f t="shared" si="33"/>
        <v>0</v>
      </c>
      <c r="AN97" s="122">
        <f t="shared" si="33"/>
        <v>0</v>
      </c>
      <c r="AO97" s="122">
        <f t="shared" si="33"/>
        <v>0</v>
      </c>
      <c r="AP97" s="122">
        <f t="shared" si="33"/>
        <v>0</v>
      </c>
    </row>
    <row r="98" spans="1:42" x14ac:dyDescent="0.2">
      <c r="A98" s="21" t="s">
        <v>280</v>
      </c>
      <c r="B98" s="122">
        <f t="shared" ref="B98:AP98" si="34">-B706-B707</f>
        <v>0</v>
      </c>
      <c r="C98" s="122">
        <f t="shared" si="34"/>
        <v>0</v>
      </c>
      <c r="D98" s="122">
        <f t="shared" si="34"/>
        <v>0</v>
      </c>
      <c r="E98" s="122">
        <f t="shared" si="34"/>
        <v>0</v>
      </c>
      <c r="F98" s="122">
        <f t="shared" si="34"/>
        <v>0</v>
      </c>
      <c r="G98" s="122">
        <f t="shared" si="34"/>
        <v>0</v>
      </c>
      <c r="H98" s="122">
        <f t="shared" si="34"/>
        <v>0</v>
      </c>
      <c r="I98" s="122">
        <f t="shared" si="34"/>
        <v>0</v>
      </c>
      <c r="J98" s="122">
        <f t="shared" si="34"/>
        <v>0</v>
      </c>
      <c r="K98" s="122">
        <f t="shared" si="34"/>
        <v>0</v>
      </c>
      <c r="L98" s="122">
        <f t="shared" si="34"/>
        <v>0</v>
      </c>
      <c r="M98" s="122">
        <f t="shared" si="34"/>
        <v>0</v>
      </c>
      <c r="N98" s="122">
        <f t="shared" si="34"/>
        <v>0</v>
      </c>
      <c r="O98" s="122">
        <f t="shared" si="34"/>
        <v>0</v>
      </c>
      <c r="P98" s="122">
        <f t="shared" si="34"/>
        <v>0</v>
      </c>
      <c r="Q98" s="122">
        <f t="shared" si="34"/>
        <v>0</v>
      </c>
      <c r="R98" s="122">
        <f t="shared" si="34"/>
        <v>0</v>
      </c>
      <c r="S98" s="122">
        <f t="shared" si="34"/>
        <v>0</v>
      </c>
      <c r="T98" s="122">
        <f t="shared" si="34"/>
        <v>0</v>
      </c>
      <c r="U98" s="122">
        <f t="shared" si="34"/>
        <v>0</v>
      </c>
      <c r="V98" s="122">
        <f t="shared" si="34"/>
        <v>0</v>
      </c>
      <c r="W98" s="122">
        <f t="shared" si="34"/>
        <v>0</v>
      </c>
      <c r="X98" s="122">
        <f t="shared" si="34"/>
        <v>0</v>
      </c>
      <c r="Y98" s="122">
        <f t="shared" si="34"/>
        <v>0</v>
      </c>
      <c r="Z98" s="122">
        <f t="shared" si="34"/>
        <v>0</v>
      </c>
      <c r="AA98" s="122">
        <f t="shared" si="34"/>
        <v>0</v>
      </c>
      <c r="AB98" s="122">
        <f t="shared" si="34"/>
        <v>0</v>
      </c>
      <c r="AC98" s="122">
        <f t="shared" si="34"/>
        <v>0</v>
      </c>
      <c r="AD98" s="122">
        <f t="shared" si="34"/>
        <v>0</v>
      </c>
      <c r="AE98" s="122">
        <f t="shared" si="34"/>
        <v>0</v>
      </c>
      <c r="AF98" s="122">
        <f t="shared" si="34"/>
        <v>0</v>
      </c>
      <c r="AG98" s="122">
        <f t="shared" si="34"/>
        <v>0</v>
      </c>
      <c r="AH98" s="122">
        <f t="shared" si="34"/>
        <v>0</v>
      </c>
      <c r="AI98" s="122">
        <f t="shared" si="34"/>
        <v>0</v>
      </c>
      <c r="AJ98" s="122">
        <f t="shared" si="34"/>
        <v>0</v>
      </c>
      <c r="AK98" s="122">
        <f t="shared" si="34"/>
        <v>0</v>
      </c>
      <c r="AL98" s="122">
        <f t="shared" si="34"/>
        <v>0</v>
      </c>
      <c r="AM98" s="122">
        <f t="shared" si="34"/>
        <v>0</v>
      </c>
      <c r="AN98" s="122">
        <f t="shared" si="34"/>
        <v>0</v>
      </c>
      <c r="AO98" s="122">
        <f t="shared" si="34"/>
        <v>0</v>
      </c>
      <c r="AP98" s="122">
        <f t="shared" si="34"/>
        <v>0</v>
      </c>
    </row>
    <row r="99" spans="1:42" x14ac:dyDescent="0.2">
      <c r="A99" s="21" t="s">
        <v>292</v>
      </c>
      <c r="B99" s="122">
        <f>-B712-B713</f>
        <v>0</v>
      </c>
      <c r="C99" s="122">
        <f t="shared" ref="C99:AP99" si="35">-C712-C713</f>
        <v>0</v>
      </c>
      <c r="D99" s="122">
        <f t="shared" si="35"/>
        <v>0</v>
      </c>
      <c r="E99" s="122">
        <f t="shared" si="35"/>
        <v>0</v>
      </c>
      <c r="F99" s="122">
        <f t="shared" si="35"/>
        <v>0</v>
      </c>
      <c r="G99" s="122">
        <f t="shared" si="35"/>
        <v>0</v>
      </c>
      <c r="H99" s="122">
        <f t="shared" si="35"/>
        <v>0</v>
      </c>
      <c r="I99" s="122">
        <f t="shared" si="35"/>
        <v>0</v>
      </c>
      <c r="J99" s="122">
        <f t="shared" si="35"/>
        <v>0</v>
      </c>
      <c r="K99" s="122">
        <f t="shared" si="35"/>
        <v>0</v>
      </c>
      <c r="L99" s="122">
        <f t="shared" si="35"/>
        <v>0</v>
      </c>
      <c r="M99" s="122">
        <f t="shared" si="35"/>
        <v>0</v>
      </c>
      <c r="N99" s="122">
        <f t="shared" si="35"/>
        <v>0</v>
      </c>
      <c r="O99" s="122">
        <f t="shared" si="35"/>
        <v>0</v>
      </c>
      <c r="P99" s="122">
        <f t="shared" si="35"/>
        <v>0</v>
      </c>
      <c r="Q99" s="122">
        <f t="shared" si="35"/>
        <v>0</v>
      </c>
      <c r="R99" s="122">
        <f t="shared" si="35"/>
        <v>0</v>
      </c>
      <c r="S99" s="122">
        <f t="shared" si="35"/>
        <v>0</v>
      </c>
      <c r="T99" s="122">
        <f t="shared" si="35"/>
        <v>0</v>
      </c>
      <c r="U99" s="122">
        <f t="shared" si="35"/>
        <v>0</v>
      </c>
      <c r="V99" s="122">
        <f t="shared" si="35"/>
        <v>0</v>
      </c>
      <c r="W99" s="122">
        <f t="shared" si="35"/>
        <v>0</v>
      </c>
      <c r="X99" s="122">
        <f t="shared" si="35"/>
        <v>0</v>
      </c>
      <c r="Y99" s="122">
        <f t="shared" si="35"/>
        <v>0</v>
      </c>
      <c r="Z99" s="122">
        <f t="shared" si="35"/>
        <v>0</v>
      </c>
      <c r="AA99" s="122">
        <f t="shared" si="35"/>
        <v>0</v>
      </c>
      <c r="AB99" s="122">
        <f t="shared" si="35"/>
        <v>0</v>
      </c>
      <c r="AC99" s="122">
        <f t="shared" si="35"/>
        <v>0</v>
      </c>
      <c r="AD99" s="122">
        <f t="shared" si="35"/>
        <v>0</v>
      </c>
      <c r="AE99" s="122">
        <f t="shared" si="35"/>
        <v>0</v>
      </c>
      <c r="AF99" s="122">
        <f t="shared" si="35"/>
        <v>0</v>
      </c>
      <c r="AG99" s="122">
        <f t="shared" si="35"/>
        <v>0</v>
      </c>
      <c r="AH99" s="122">
        <f t="shared" si="35"/>
        <v>0</v>
      </c>
      <c r="AI99" s="122">
        <f t="shared" si="35"/>
        <v>0</v>
      </c>
      <c r="AJ99" s="122">
        <f t="shared" si="35"/>
        <v>0</v>
      </c>
      <c r="AK99" s="122">
        <f t="shared" si="35"/>
        <v>0</v>
      </c>
      <c r="AL99" s="122">
        <f t="shared" si="35"/>
        <v>0</v>
      </c>
      <c r="AM99" s="122">
        <f t="shared" si="35"/>
        <v>0</v>
      </c>
      <c r="AN99" s="122">
        <f t="shared" si="35"/>
        <v>0</v>
      </c>
      <c r="AO99" s="122">
        <f t="shared" si="35"/>
        <v>0</v>
      </c>
      <c r="AP99" s="122">
        <f t="shared" si="35"/>
        <v>0</v>
      </c>
    </row>
    <row r="100" spans="1:42" x14ac:dyDescent="0.2">
      <c r="A100" s="21" t="s">
        <v>293</v>
      </c>
      <c r="B100" s="122">
        <f>-B718-B719</f>
        <v>0</v>
      </c>
      <c r="C100" s="122">
        <f t="shared" ref="C100:AP100" si="36">-C718-C719</f>
        <v>0</v>
      </c>
      <c r="D100" s="122">
        <f t="shared" si="36"/>
        <v>0</v>
      </c>
      <c r="E100" s="122">
        <f t="shared" si="36"/>
        <v>0</v>
      </c>
      <c r="F100" s="122">
        <f t="shared" si="36"/>
        <v>0</v>
      </c>
      <c r="G100" s="122">
        <f t="shared" si="36"/>
        <v>0</v>
      </c>
      <c r="H100" s="122">
        <f t="shared" si="36"/>
        <v>0</v>
      </c>
      <c r="I100" s="122">
        <f t="shared" si="36"/>
        <v>0</v>
      </c>
      <c r="J100" s="122">
        <f t="shared" si="36"/>
        <v>0</v>
      </c>
      <c r="K100" s="122">
        <f t="shared" si="36"/>
        <v>0</v>
      </c>
      <c r="L100" s="122">
        <f t="shared" si="36"/>
        <v>0</v>
      </c>
      <c r="M100" s="122">
        <f t="shared" si="36"/>
        <v>0</v>
      </c>
      <c r="N100" s="122">
        <f t="shared" si="36"/>
        <v>0</v>
      </c>
      <c r="O100" s="122">
        <f t="shared" si="36"/>
        <v>0</v>
      </c>
      <c r="P100" s="122">
        <f t="shared" si="36"/>
        <v>0</v>
      </c>
      <c r="Q100" s="122">
        <f t="shared" si="36"/>
        <v>0</v>
      </c>
      <c r="R100" s="122">
        <f t="shared" si="36"/>
        <v>0</v>
      </c>
      <c r="S100" s="122">
        <f t="shared" si="36"/>
        <v>0</v>
      </c>
      <c r="T100" s="122">
        <f t="shared" si="36"/>
        <v>0</v>
      </c>
      <c r="U100" s="122">
        <f t="shared" si="36"/>
        <v>0</v>
      </c>
      <c r="V100" s="122">
        <f t="shared" si="36"/>
        <v>0</v>
      </c>
      <c r="W100" s="122">
        <f t="shared" si="36"/>
        <v>0</v>
      </c>
      <c r="X100" s="122">
        <f t="shared" si="36"/>
        <v>0</v>
      </c>
      <c r="Y100" s="122">
        <f t="shared" si="36"/>
        <v>0</v>
      </c>
      <c r="Z100" s="122">
        <f t="shared" si="36"/>
        <v>0</v>
      </c>
      <c r="AA100" s="122">
        <f t="shared" si="36"/>
        <v>0</v>
      </c>
      <c r="AB100" s="122">
        <f t="shared" si="36"/>
        <v>0</v>
      </c>
      <c r="AC100" s="122">
        <f t="shared" si="36"/>
        <v>0</v>
      </c>
      <c r="AD100" s="122">
        <f t="shared" si="36"/>
        <v>0</v>
      </c>
      <c r="AE100" s="122">
        <f t="shared" si="36"/>
        <v>0</v>
      </c>
      <c r="AF100" s="122">
        <f t="shared" si="36"/>
        <v>0</v>
      </c>
      <c r="AG100" s="122">
        <f t="shared" si="36"/>
        <v>0</v>
      </c>
      <c r="AH100" s="122">
        <f t="shared" si="36"/>
        <v>0</v>
      </c>
      <c r="AI100" s="122">
        <f t="shared" si="36"/>
        <v>0</v>
      </c>
      <c r="AJ100" s="122">
        <f t="shared" si="36"/>
        <v>0</v>
      </c>
      <c r="AK100" s="122">
        <f t="shared" si="36"/>
        <v>0</v>
      </c>
      <c r="AL100" s="122">
        <f t="shared" si="36"/>
        <v>0</v>
      </c>
      <c r="AM100" s="122">
        <f t="shared" si="36"/>
        <v>0</v>
      </c>
      <c r="AN100" s="122">
        <f t="shared" si="36"/>
        <v>0</v>
      </c>
      <c r="AO100" s="122">
        <f t="shared" si="36"/>
        <v>0</v>
      </c>
      <c r="AP100" s="122">
        <f t="shared" si="36"/>
        <v>0</v>
      </c>
    </row>
    <row r="101" spans="1:42" x14ac:dyDescent="0.2">
      <c r="A101" s="21" t="s">
        <v>294</v>
      </c>
      <c r="B101" s="122">
        <f>-B750-B751</f>
        <v>0</v>
      </c>
      <c r="C101" s="122">
        <f t="shared" ref="C101:AP101" si="37">-C750-C751</f>
        <v>0</v>
      </c>
      <c r="D101" s="122">
        <f t="shared" si="37"/>
        <v>0</v>
      </c>
      <c r="E101" s="122">
        <f t="shared" si="37"/>
        <v>0</v>
      </c>
      <c r="F101" s="122">
        <f t="shared" si="37"/>
        <v>0</v>
      </c>
      <c r="G101" s="122">
        <f t="shared" si="37"/>
        <v>0</v>
      </c>
      <c r="H101" s="122">
        <f t="shared" si="37"/>
        <v>0</v>
      </c>
      <c r="I101" s="122">
        <f t="shared" si="37"/>
        <v>0</v>
      </c>
      <c r="J101" s="122">
        <f t="shared" si="37"/>
        <v>0</v>
      </c>
      <c r="K101" s="122">
        <f t="shared" si="37"/>
        <v>0</v>
      </c>
      <c r="L101" s="122">
        <f t="shared" si="37"/>
        <v>0</v>
      </c>
      <c r="M101" s="122">
        <f t="shared" si="37"/>
        <v>0</v>
      </c>
      <c r="N101" s="122">
        <f t="shared" si="37"/>
        <v>0</v>
      </c>
      <c r="O101" s="122">
        <f t="shared" si="37"/>
        <v>0</v>
      </c>
      <c r="P101" s="122">
        <f t="shared" si="37"/>
        <v>0</v>
      </c>
      <c r="Q101" s="122">
        <f t="shared" si="37"/>
        <v>0</v>
      </c>
      <c r="R101" s="122">
        <f t="shared" si="37"/>
        <v>0</v>
      </c>
      <c r="S101" s="122">
        <f t="shared" si="37"/>
        <v>0</v>
      </c>
      <c r="T101" s="122">
        <f t="shared" si="37"/>
        <v>0</v>
      </c>
      <c r="U101" s="122">
        <f t="shared" si="37"/>
        <v>0</v>
      </c>
      <c r="V101" s="122">
        <f t="shared" si="37"/>
        <v>0</v>
      </c>
      <c r="W101" s="122">
        <f t="shared" si="37"/>
        <v>0</v>
      </c>
      <c r="X101" s="122">
        <f t="shared" si="37"/>
        <v>0</v>
      </c>
      <c r="Y101" s="122">
        <f t="shared" si="37"/>
        <v>0</v>
      </c>
      <c r="Z101" s="122">
        <f t="shared" si="37"/>
        <v>0</v>
      </c>
      <c r="AA101" s="122">
        <f t="shared" si="37"/>
        <v>0</v>
      </c>
      <c r="AB101" s="122">
        <f t="shared" si="37"/>
        <v>0</v>
      </c>
      <c r="AC101" s="122">
        <f t="shared" si="37"/>
        <v>0</v>
      </c>
      <c r="AD101" s="122">
        <f t="shared" si="37"/>
        <v>0</v>
      </c>
      <c r="AE101" s="122">
        <f t="shared" si="37"/>
        <v>0</v>
      </c>
      <c r="AF101" s="122">
        <f t="shared" si="37"/>
        <v>0</v>
      </c>
      <c r="AG101" s="122">
        <f t="shared" si="37"/>
        <v>0</v>
      </c>
      <c r="AH101" s="122">
        <f t="shared" si="37"/>
        <v>0</v>
      </c>
      <c r="AI101" s="122">
        <f t="shared" si="37"/>
        <v>0</v>
      </c>
      <c r="AJ101" s="122">
        <f t="shared" si="37"/>
        <v>0</v>
      </c>
      <c r="AK101" s="122">
        <f t="shared" si="37"/>
        <v>0</v>
      </c>
      <c r="AL101" s="122">
        <f t="shared" si="37"/>
        <v>0</v>
      </c>
      <c r="AM101" s="122">
        <f t="shared" si="37"/>
        <v>0</v>
      </c>
      <c r="AN101" s="122">
        <f t="shared" si="37"/>
        <v>0</v>
      </c>
      <c r="AO101" s="122">
        <f t="shared" si="37"/>
        <v>0</v>
      </c>
      <c r="AP101" s="122">
        <f t="shared" si="37"/>
        <v>0</v>
      </c>
    </row>
    <row r="102" spans="1:42" x14ac:dyDescent="0.2">
      <c r="A102" s="21" t="s">
        <v>295</v>
      </c>
      <c r="B102" s="123">
        <f>-B782-B783</f>
        <v>0</v>
      </c>
      <c r="C102" s="123">
        <f t="shared" ref="C102:AP102" si="38">-C782-C783</f>
        <v>0</v>
      </c>
      <c r="D102" s="123">
        <f t="shared" si="38"/>
        <v>0</v>
      </c>
      <c r="E102" s="123">
        <f t="shared" si="38"/>
        <v>0</v>
      </c>
      <c r="F102" s="123">
        <f t="shared" si="38"/>
        <v>0</v>
      </c>
      <c r="G102" s="123">
        <f t="shared" si="38"/>
        <v>0</v>
      </c>
      <c r="H102" s="123">
        <f t="shared" si="38"/>
        <v>0</v>
      </c>
      <c r="I102" s="123">
        <f t="shared" si="38"/>
        <v>0</v>
      </c>
      <c r="J102" s="123">
        <f t="shared" si="38"/>
        <v>0</v>
      </c>
      <c r="K102" s="123">
        <f t="shared" si="38"/>
        <v>0</v>
      </c>
      <c r="L102" s="123">
        <f t="shared" si="38"/>
        <v>0</v>
      </c>
      <c r="M102" s="123">
        <f t="shared" si="38"/>
        <v>0</v>
      </c>
      <c r="N102" s="123">
        <f t="shared" si="38"/>
        <v>0</v>
      </c>
      <c r="O102" s="123">
        <f t="shared" si="38"/>
        <v>0</v>
      </c>
      <c r="P102" s="123">
        <f t="shared" si="38"/>
        <v>0</v>
      </c>
      <c r="Q102" s="123">
        <f t="shared" si="38"/>
        <v>0</v>
      </c>
      <c r="R102" s="123">
        <f t="shared" si="38"/>
        <v>0</v>
      </c>
      <c r="S102" s="123">
        <f t="shared" si="38"/>
        <v>0</v>
      </c>
      <c r="T102" s="123">
        <f t="shared" si="38"/>
        <v>0</v>
      </c>
      <c r="U102" s="123">
        <f t="shared" si="38"/>
        <v>0</v>
      </c>
      <c r="V102" s="123">
        <f t="shared" si="38"/>
        <v>0</v>
      </c>
      <c r="W102" s="123">
        <f t="shared" si="38"/>
        <v>0</v>
      </c>
      <c r="X102" s="123">
        <f t="shared" si="38"/>
        <v>0</v>
      </c>
      <c r="Y102" s="123">
        <f t="shared" si="38"/>
        <v>0</v>
      </c>
      <c r="Z102" s="123">
        <f t="shared" si="38"/>
        <v>0</v>
      </c>
      <c r="AA102" s="123">
        <f t="shared" si="38"/>
        <v>0</v>
      </c>
      <c r="AB102" s="123">
        <f t="shared" si="38"/>
        <v>0</v>
      </c>
      <c r="AC102" s="123">
        <f t="shared" si="38"/>
        <v>0</v>
      </c>
      <c r="AD102" s="123">
        <f t="shared" si="38"/>
        <v>0</v>
      </c>
      <c r="AE102" s="123">
        <f t="shared" si="38"/>
        <v>0</v>
      </c>
      <c r="AF102" s="123">
        <f t="shared" si="38"/>
        <v>0</v>
      </c>
      <c r="AG102" s="123">
        <f t="shared" si="38"/>
        <v>0</v>
      </c>
      <c r="AH102" s="123">
        <f t="shared" si="38"/>
        <v>0</v>
      </c>
      <c r="AI102" s="123">
        <f t="shared" si="38"/>
        <v>0</v>
      </c>
      <c r="AJ102" s="123">
        <f t="shared" si="38"/>
        <v>0</v>
      </c>
      <c r="AK102" s="123">
        <f t="shared" si="38"/>
        <v>0</v>
      </c>
      <c r="AL102" s="123">
        <f t="shared" si="38"/>
        <v>0</v>
      </c>
      <c r="AM102" s="123">
        <f t="shared" si="38"/>
        <v>0</v>
      </c>
      <c r="AN102" s="123">
        <f t="shared" si="38"/>
        <v>0</v>
      </c>
      <c r="AO102" s="123">
        <f t="shared" si="38"/>
        <v>0</v>
      </c>
      <c r="AP102" s="123">
        <f t="shared" si="38"/>
        <v>0</v>
      </c>
    </row>
    <row r="103" spans="1:42" x14ac:dyDescent="0.2">
      <c r="A103" s="21" t="s">
        <v>12</v>
      </c>
      <c r="B103" s="122">
        <f>SUM(B97:B102)</f>
        <v>0</v>
      </c>
      <c r="C103" s="122">
        <f t="shared" ref="C103:AP103" si="39">SUM(C97:C102)</f>
        <v>0</v>
      </c>
      <c r="D103" s="122">
        <f t="shared" si="39"/>
        <v>0</v>
      </c>
      <c r="E103" s="122">
        <f t="shared" si="39"/>
        <v>0</v>
      </c>
      <c r="F103" s="122">
        <f t="shared" si="39"/>
        <v>0</v>
      </c>
      <c r="G103" s="122">
        <f t="shared" si="39"/>
        <v>0</v>
      </c>
      <c r="H103" s="122">
        <f t="shared" si="39"/>
        <v>0</v>
      </c>
      <c r="I103" s="122">
        <f t="shared" si="39"/>
        <v>0</v>
      </c>
      <c r="J103" s="122">
        <f t="shared" si="39"/>
        <v>0</v>
      </c>
      <c r="K103" s="122">
        <f t="shared" si="39"/>
        <v>0</v>
      </c>
      <c r="L103" s="122">
        <f t="shared" si="39"/>
        <v>0</v>
      </c>
      <c r="M103" s="122">
        <f t="shared" si="39"/>
        <v>0</v>
      </c>
      <c r="N103" s="122">
        <f t="shared" si="39"/>
        <v>0</v>
      </c>
      <c r="O103" s="122">
        <f t="shared" si="39"/>
        <v>0</v>
      </c>
      <c r="P103" s="122">
        <f t="shared" si="39"/>
        <v>0</v>
      </c>
      <c r="Q103" s="122">
        <f t="shared" si="39"/>
        <v>0</v>
      </c>
      <c r="R103" s="122">
        <f t="shared" si="39"/>
        <v>0</v>
      </c>
      <c r="S103" s="122">
        <f t="shared" si="39"/>
        <v>0</v>
      </c>
      <c r="T103" s="122">
        <f t="shared" si="39"/>
        <v>0</v>
      </c>
      <c r="U103" s="122">
        <f t="shared" si="39"/>
        <v>0</v>
      </c>
      <c r="V103" s="122">
        <f t="shared" si="39"/>
        <v>0</v>
      </c>
      <c r="W103" s="122">
        <f t="shared" si="39"/>
        <v>0</v>
      </c>
      <c r="X103" s="122">
        <f t="shared" si="39"/>
        <v>0</v>
      </c>
      <c r="Y103" s="122">
        <f t="shared" si="39"/>
        <v>0</v>
      </c>
      <c r="Z103" s="122">
        <f t="shared" si="39"/>
        <v>0</v>
      </c>
      <c r="AA103" s="122">
        <f t="shared" si="39"/>
        <v>0</v>
      </c>
      <c r="AB103" s="122">
        <f t="shared" si="39"/>
        <v>0</v>
      </c>
      <c r="AC103" s="122">
        <f t="shared" si="39"/>
        <v>0</v>
      </c>
      <c r="AD103" s="122">
        <f t="shared" si="39"/>
        <v>0</v>
      </c>
      <c r="AE103" s="122">
        <f t="shared" si="39"/>
        <v>0</v>
      </c>
      <c r="AF103" s="122">
        <f t="shared" si="39"/>
        <v>0</v>
      </c>
      <c r="AG103" s="122">
        <f t="shared" si="39"/>
        <v>0</v>
      </c>
      <c r="AH103" s="122">
        <f t="shared" si="39"/>
        <v>0</v>
      </c>
      <c r="AI103" s="122">
        <f t="shared" si="39"/>
        <v>0</v>
      </c>
      <c r="AJ103" s="122">
        <f t="shared" si="39"/>
        <v>0</v>
      </c>
      <c r="AK103" s="122">
        <f t="shared" si="39"/>
        <v>0</v>
      </c>
      <c r="AL103" s="122">
        <f t="shared" si="39"/>
        <v>0</v>
      </c>
      <c r="AM103" s="122">
        <f t="shared" si="39"/>
        <v>0</v>
      </c>
      <c r="AN103" s="122">
        <f t="shared" si="39"/>
        <v>0</v>
      </c>
      <c r="AO103" s="122">
        <f t="shared" si="39"/>
        <v>0</v>
      </c>
      <c r="AP103" s="122">
        <f t="shared" si="39"/>
        <v>0</v>
      </c>
    </row>
    <row r="104" spans="1:42" x14ac:dyDescent="0.2">
      <c r="A104" s="18" t="s">
        <v>240</v>
      </c>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row>
    <row r="105" spans="1:42" x14ac:dyDescent="0.2">
      <c r="A105" s="21" t="s">
        <v>296</v>
      </c>
      <c r="B105" s="122">
        <f>B719</f>
        <v>0</v>
      </c>
      <c r="C105" s="122">
        <f t="shared" ref="C105:AP105" si="40">C719</f>
        <v>0</v>
      </c>
      <c r="D105" s="122">
        <f t="shared" si="40"/>
        <v>0</v>
      </c>
      <c r="E105" s="122">
        <f t="shared" si="40"/>
        <v>0</v>
      </c>
      <c r="F105" s="122">
        <f t="shared" si="40"/>
        <v>0</v>
      </c>
      <c r="G105" s="122">
        <f t="shared" si="40"/>
        <v>0</v>
      </c>
      <c r="H105" s="122">
        <f t="shared" si="40"/>
        <v>0</v>
      </c>
      <c r="I105" s="122">
        <f t="shared" si="40"/>
        <v>0</v>
      </c>
      <c r="J105" s="122">
        <f t="shared" si="40"/>
        <v>0</v>
      </c>
      <c r="K105" s="122">
        <f t="shared" si="40"/>
        <v>0</v>
      </c>
      <c r="L105" s="122">
        <f t="shared" si="40"/>
        <v>0</v>
      </c>
      <c r="M105" s="122">
        <f t="shared" si="40"/>
        <v>0</v>
      </c>
      <c r="N105" s="122">
        <f t="shared" si="40"/>
        <v>0</v>
      </c>
      <c r="O105" s="122">
        <f t="shared" si="40"/>
        <v>0</v>
      </c>
      <c r="P105" s="122">
        <f t="shared" si="40"/>
        <v>0</v>
      </c>
      <c r="Q105" s="122">
        <f t="shared" si="40"/>
        <v>0</v>
      </c>
      <c r="R105" s="122">
        <f t="shared" si="40"/>
        <v>0</v>
      </c>
      <c r="S105" s="122">
        <f t="shared" si="40"/>
        <v>0</v>
      </c>
      <c r="T105" s="122">
        <f t="shared" si="40"/>
        <v>0</v>
      </c>
      <c r="U105" s="122">
        <f t="shared" si="40"/>
        <v>0</v>
      </c>
      <c r="V105" s="122">
        <f t="shared" si="40"/>
        <v>0</v>
      </c>
      <c r="W105" s="122">
        <f t="shared" si="40"/>
        <v>0</v>
      </c>
      <c r="X105" s="122">
        <f t="shared" si="40"/>
        <v>0</v>
      </c>
      <c r="Y105" s="122">
        <f t="shared" si="40"/>
        <v>0</v>
      </c>
      <c r="Z105" s="122">
        <f t="shared" si="40"/>
        <v>0</v>
      </c>
      <c r="AA105" s="122">
        <f t="shared" si="40"/>
        <v>0</v>
      </c>
      <c r="AB105" s="122">
        <f t="shared" si="40"/>
        <v>0</v>
      </c>
      <c r="AC105" s="122">
        <f t="shared" si="40"/>
        <v>0</v>
      </c>
      <c r="AD105" s="122">
        <f t="shared" si="40"/>
        <v>0</v>
      </c>
      <c r="AE105" s="122">
        <f t="shared" si="40"/>
        <v>0</v>
      </c>
      <c r="AF105" s="122">
        <f t="shared" si="40"/>
        <v>0</v>
      </c>
      <c r="AG105" s="122">
        <f t="shared" si="40"/>
        <v>0</v>
      </c>
      <c r="AH105" s="122">
        <f t="shared" si="40"/>
        <v>0</v>
      </c>
      <c r="AI105" s="122">
        <f t="shared" si="40"/>
        <v>0</v>
      </c>
      <c r="AJ105" s="122">
        <f t="shared" si="40"/>
        <v>0</v>
      </c>
      <c r="AK105" s="122">
        <f t="shared" si="40"/>
        <v>0</v>
      </c>
      <c r="AL105" s="122">
        <f t="shared" si="40"/>
        <v>0</v>
      </c>
      <c r="AM105" s="122">
        <f t="shared" si="40"/>
        <v>0</v>
      </c>
      <c r="AN105" s="122">
        <f t="shared" si="40"/>
        <v>0</v>
      </c>
      <c r="AO105" s="122">
        <f t="shared" si="40"/>
        <v>0</v>
      </c>
      <c r="AP105" s="122">
        <f t="shared" si="40"/>
        <v>0</v>
      </c>
    </row>
    <row r="106" spans="1:42" x14ac:dyDescent="0.2">
      <c r="A106" s="21" t="s">
        <v>297</v>
      </c>
      <c r="B106" s="122">
        <f>B751</f>
        <v>0</v>
      </c>
      <c r="C106" s="122">
        <f t="shared" ref="C106:AP106" si="41">C751</f>
        <v>0</v>
      </c>
      <c r="D106" s="122">
        <f t="shared" si="41"/>
        <v>0</v>
      </c>
      <c r="E106" s="122">
        <f t="shared" si="41"/>
        <v>0</v>
      </c>
      <c r="F106" s="122">
        <f t="shared" si="41"/>
        <v>0</v>
      </c>
      <c r="G106" s="122">
        <f t="shared" si="41"/>
        <v>0</v>
      </c>
      <c r="H106" s="122">
        <f t="shared" si="41"/>
        <v>0</v>
      </c>
      <c r="I106" s="122">
        <f t="shared" si="41"/>
        <v>0</v>
      </c>
      <c r="J106" s="122">
        <f t="shared" si="41"/>
        <v>0</v>
      </c>
      <c r="K106" s="122">
        <f t="shared" si="41"/>
        <v>0</v>
      </c>
      <c r="L106" s="122">
        <f t="shared" si="41"/>
        <v>0</v>
      </c>
      <c r="M106" s="122">
        <f t="shared" si="41"/>
        <v>0</v>
      </c>
      <c r="N106" s="122">
        <f t="shared" si="41"/>
        <v>0</v>
      </c>
      <c r="O106" s="122">
        <f t="shared" si="41"/>
        <v>0</v>
      </c>
      <c r="P106" s="122">
        <f t="shared" si="41"/>
        <v>0</v>
      </c>
      <c r="Q106" s="122">
        <f t="shared" si="41"/>
        <v>0</v>
      </c>
      <c r="R106" s="122">
        <f t="shared" si="41"/>
        <v>0</v>
      </c>
      <c r="S106" s="122">
        <f t="shared" si="41"/>
        <v>0</v>
      </c>
      <c r="T106" s="122">
        <f t="shared" si="41"/>
        <v>0</v>
      </c>
      <c r="U106" s="122">
        <f t="shared" si="41"/>
        <v>0</v>
      </c>
      <c r="V106" s="122">
        <f t="shared" si="41"/>
        <v>0</v>
      </c>
      <c r="W106" s="122">
        <f t="shared" si="41"/>
        <v>0</v>
      </c>
      <c r="X106" s="122">
        <f t="shared" si="41"/>
        <v>0</v>
      </c>
      <c r="Y106" s="122">
        <f t="shared" si="41"/>
        <v>0</v>
      </c>
      <c r="Z106" s="122">
        <f t="shared" si="41"/>
        <v>0</v>
      </c>
      <c r="AA106" s="122">
        <f t="shared" si="41"/>
        <v>0</v>
      </c>
      <c r="AB106" s="122">
        <f t="shared" si="41"/>
        <v>0</v>
      </c>
      <c r="AC106" s="122">
        <f t="shared" si="41"/>
        <v>0</v>
      </c>
      <c r="AD106" s="122">
        <f t="shared" si="41"/>
        <v>0</v>
      </c>
      <c r="AE106" s="122">
        <f t="shared" si="41"/>
        <v>0</v>
      </c>
      <c r="AF106" s="122">
        <f t="shared" si="41"/>
        <v>0</v>
      </c>
      <c r="AG106" s="122">
        <f t="shared" si="41"/>
        <v>0</v>
      </c>
      <c r="AH106" s="122">
        <f t="shared" si="41"/>
        <v>0</v>
      </c>
      <c r="AI106" s="122">
        <f t="shared" si="41"/>
        <v>0</v>
      </c>
      <c r="AJ106" s="122">
        <f t="shared" si="41"/>
        <v>0</v>
      </c>
      <c r="AK106" s="122">
        <f t="shared" si="41"/>
        <v>0</v>
      </c>
      <c r="AL106" s="122">
        <f t="shared" si="41"/>
        <v>0</v>
      </c>
      <c r="AM106" s="122">
        <f t="shared" si="41"/>
        <v>0</v>
      </c>
      <c r="AN106" s="122">
        <f t="shared" si="41"/>
        <v>0</v>
      </c>
      <c r="AO106" s="122">
        <f t="shared" si="41"/>
        <v>0</v>
      </c>
      <c r="AP106" s="122">
        <f t="shared" si="41"/>
        <v>0</v>
      </c>
    </row>
    <row r="107" spans="1:42" x14ac:dyDescent="0.2">
      <c r="A107" s="21" t="s">
        <v>298</v>
      </c>
      <c r="B107" s="123">
        <f>B783</f>
        <v>0</v>
      </c>
      <c r="C107" s="123">
        <f t="shared" ref="C107:AP107" si="42">C783</f>
        <v>0</v>
      </c>
      <c r="D107" s="123">
        <f t="shared" si="42"/>
        <v>0</v>
      </c>
      <c r="E107" s="123">
        <f t="shared" si="42"/>
        <v>0</v>
      </c>
      <c r="F107" s="123">
        <f t="shared" si="42"/>
        <v>0</v>
      </c>
      <c r="G107" s="123">
        <f t="shared" si="42"/>
        <v>0</v>
      </c>
      <c r="H107" s="123">
        <f t="shared" si="42"/>
        <v>0</v>
      </c>
      <c r="I107" s="123">
        <f t="shared" si="42"/>
        <v>0</v>
      </c>
      <c r="J107" s="123">
        <f t="shared" si="42"/>
        <v>0</v>
      </c>
      <c r="K107" s="123">
        <f t="shared" si="42"/>
        <v>0</v>
      </c>
      <c r="L107" s="123">
        <f t="shared" si="42"/>
        <v>0</v>
      </c>
      <c r="M107" s="123">
        <f t="shared" si="42"/>
        <v>0</v>
      </c>
      <c r="N107" s="123">
        <f t="shared" si="42"/>
        <v>0</v>
      </c>
      <c r="O107" s="123">
        <f t="shared" si="42"/>
        <v>0</v>
      </c>
      <c r="P107" s="123">
        <f t="shared" si="42"/>
        <v>0</v>
      </c>
      <c r="Q107" s="123">
        <f t="shared" si="42"/>
        <v>0</v>
      </c>
      <c r="R107" s="123">
        <f t="shared" si="42"/>
        <v>0</v>
      </c>
      <c r="S107" s="123">
        <f t="shared" si="42"/>
        <v>0</v>
      </c>
      <c r="T107" s="123">
        <f t="shared" si="42"/>
        <v>0</v>
      </c>
      <c r="U107" s="123">
        <f t="shared" si="42"/>
        <v>0</v>
      </c>
      <c r="V107" s="123">
        <f t="shared" si="42"/>
        <v>0</v>
      </c>
      <c r="W107" s="123">
        <f t="shared" si="42"/>
        <v>0</v>
      </c>
      <c r="X107" s="123">
        <f t="shared" si="42"/>
        <v>0</v>
      </c>
      <c r="Y107" s="123">
        <f t="shared" si="42"/>
        <v>0</v>
      </c>
      <c r="Z107" s="123">
        <f t="shared" si="42"/>
        <v>0</v>
      </c>
      <c r="AA107" s="123">
        <f t="shared" si="42"/>
        <v>0</v>
      </c>
      <c r="AB107" s="123">
        <f t="shared" si="42"/>
        <v>0</v>
      </c>
      <c r="AC107" s="123">
        <f t="shared" si="42"/>
        <v>0</v>
      </c>
      <c r="AD107" s="123">
        <f t="shared" si="42"/>
        <v>0</v>
      </c>
      <c r="AE107" s="123">
        <f t="shared" si="42"/>
        <v>0</v>
      </c>
      <c r="AF107" s="123">
        <f t="shared" si="42"/>
        <v>0</v>
      </c>
      <c r="AG107" s="123">
        <f t="shared" si="42"/>
        <v>0</v>
      </c>
      <c r="AH107" s="123">
        <f t="shared" si="42"/>
        <v>0</v>
      </c>
      <c r="AI107" s="123">
        <f t="shared" si="42"/>
        <v>0</v>
      </c>
      <c r="AJ107" s="123">
        <f t="shared" si="42"/>
        <v>0</v>
      </c>
      <c r="AK107" s="123">
        <f t="shared" si="42"/>
        <v>0</v>
      </c>
      <c r="AL107" s="123">
        <f t="shared" si="42"/>
        <v>0</v>
      </c>
      <c r="AM107" s="123">
        <f t="shared" si="42"/>
        <v>0</v>
      </c>
      <c r="AN107" s="123">
        <f t="shared" si="42"/>
        <v>0</v>
      </c>
      <c r="AO107" s="123">
        <f t="shared" si="42"/>
        <v>0</v>
      </c>
      <c r="AP107" s="123">
        <f t="shared" si="42"/>
        <v>0</v>
      </c>
    </row>
    <row r="108" spans="1:42" x14ac:dyDescent="0.2">
      <c r="A108" s="21" t="s">
        <v>12</v>
      </c>
      <c r="B108" s="128">
        <f>SUM(B105:B107)</f>
        <v>0</v>
      </c>
      <c r="C108" s="128">
        <f t="shared" ref="C108:AP108" si="43">SUM(C105:C107)</f>
        <v>0</v>
      </c>
      <c r="D108" s="128">
        <f t="shared" si="43"/>
        <v>0</v>
      </c>
      <c r="E108" s="128">
        <f t="shared" si="43"/>
        <v>0</v>
      </c>
      <c r="F108" s="128">
        <f t="shared" si="43"/>
        <v>0</v>
      </c>
      <c r="G108" s="128">
        <f t="shared" si="43"/>
        <v>0</v>
      </c>
      <c r="H108" s="128">
        <f t="shared" si="43"/>
        <v>0</v>
      </c>
      <c r="I108" s="128">
        <f t="shared" si="43"/>
        <v>0</v>
      </c>
      <c r="J108" s="128">
        <f t="shared" si="43"/>
        <v>0</v>
      </c>
      <c r="K108" s="128">
        <f t="shared" si="43"/>
        <v>0</v>
      </c>
      <c r="L108" s="128">
        <f t="shared" si="43"/>
        <v>0</v>
      </c>
      <c r="M108" s="128">
        <f t="shared" si="43"/>
        <v>0</v>
      </c>
      <c r="N108" s="128">
        <f t="shared" si="43"/>
        <v>0</v>
      </c>
      <c r="O108" s="128">
        <f t="shared" si="43"/>
        <v>0</v>
      </c>
      <c r="P108" s="128">
        <f t="shared" si="43"/>
        <v>0</v>
      </c>
      <c r="Q108" s="128">
        <f t="shared" si="43"/>
        <v>0</v>
      </c>
      <c r="R108" s="128">
        <f t="shared" si="43"/>
        <v>0</v>
      </c>
      <c r="S108" s="128">
        <f t="shared" si="43"/>
        <v>0</v>
      </c>
      <c r="T108" s="128">
        <f t="shared" si="43"/>
        <v>0</v>
      </c>
      <c r="U108" s="128">
        <f t="shared" si="43"/>
        <v>0</v>
      </c>
      <c r="V108" s="128">
        <f t="shared" si="43"/>
        <v>0</v>
      </c>
      <c r="W108" s="128">
        <f t="shared" si="43"/>
        <v>0</v>
      </c>
      <c r="X108" s="128">
        <f t="shared" si="43"/>
        <v>0</v>
      </c>
      <c r="Y108" s="128">
        <f t="shared" si="43"/>
        <v>0</v>
      </c>
      <c r="Z108" s="128">
        <f t="shared" si="43"/>
        <v>0</v>
      </c>
      <c r="AA108" s="128">
        <f t="shared" si="43"/>
        <v>0</v>
      </c>
      <c r="AB108" s="128">
        <f t="shared" si="43"/>
        <v>0</v>
      </c>
      <c r="AC108" s="128">
        <f t="shared" si="43"/>
        <v>0</v>
      </c>
      <c r="AD108" s="128">
        <f t="shared" si="43"/>
        <v>0</v>
      </c>
      <c r="AE108" s="128">
        <f t="shared" si="43"/>
        <v>0</v>
      </c>
      <c r="AF108" s="128">
        <f t="shared" si="43"/>
        <v>0</v>
      </c>
      <c r="AG108" s="128">
        <f t="shared" si="43"/>
        <v>0</v>
      </c>
      <c r="AH108" s="128">
        <f t="shared" si="43"/>
        <v>0</v>
      </c>
      <c r="AI108" s="128">
        <f t="shared" si="43"/>
        <v>0</v>
      </c>
      <c r="AJ108" s="128">
        <f t="shared" si="43"/>
        <v>0</v>
      </c>
      <c r="AK108" s="128">
        <f t="shared" si="43"/>
        <v>0</v>
      </c>
      <c r="AL108" s="128">
        <f t="shared" si="43"/>
        <v>0</v>
      </c>
      <c r="AM108" s="128">
        <f t="shared" si="43"/>
        <v>0</v>
      </c>
      <c r="AN108" s="128">
        <f t="shared" si="43"/>
        <v>0</v>
      </c>
      <c r="AO108" s="128">
        <f t="shared" si="43"/>
        <v>0</v>
      </c>
      <c r="AP108" s="128">
        <f t="shared" si="43"/>
        <v>0</v>
      </c>
    </row>
    <row r="109" spans="1:42" x14ac:dyDescent="0.2">
      <c r="A109" s="208" t="s">
        <v>12</v>
      </c>
      <c r="B109" s="140">
        <f>B95+B103+B108</f>
        <v>0</v>
      </c>
      <c r="C109" s="140">
        <f>C103+C108</f>
        <v>0</v>
      </c>
      <c r="D109" s="140">
        <f t="shared" ref="D109:AP109" si="44">D103+D108</f>
        <v>0</v>
      </c>
      <c r="E109" s="140">
        <f t="shared" si="44"/>
        <v>0</v>
      </c>
      <c r="F109" s="140">
        <f t="shared" si="44"/>
        <v>0</v>
      </c>
      <c r="G109" s="140">
        <f t="shared" si="44"/>
        <v>0</v>
      </c>
      <c r="H109" s="140">
        <f t="shared" si="44"/>
        <v>0</v>
      </c>
      <c r="I109" s="140">
        <f t="shared" si="44"/>
        <v>0</v>
      </c>
      <c r="J109" s="140">
        <f t="shared" si="44"/>
        <v>0</v>
      </c>
      <c r="K109" s="140">
        <f t="shared" si="44"/>
        <v>0</v>
      </c>
      <c r="L109" s="140">
        <f t="shared" si="44"/>
        <v>0</v>
      </c>
      <c r="M109" s="140">
        <f t="shared" si="44"/>
        <v>0</v>
      </c>
      <c r="N109" s="140">
        <f t="shared" si="44"/>
        <v>0</v>
      </c>
      <c r="O109" s="140">
        <f t="shared" si="44"/>
        <v>0</v>
      </c>
      <c r="P109" s="140">
        <f t="shared" si="44"/>
        <v>0</v>
      </c>
      <c r="Q109" s="140">
        <f t="shared" si="44"/>
        <v>0</v>
      </c>
      <c r="R109" s="140">
        <f t="shared" si="44"/>
        <v>0</v>
      </c>
      <c r="S109" s="140">
        <f t="shared" si="44"/>
        <v>0</v>
      </c>
      <c r="T109" s="140">
        <f t="shared" si="44"/>
        <v>0</v>
      </c>
      <c r="U109" s="140">
        <f t="shared" si="44"/>
        <v>0</v>
      </c>
      <c r="V109" s="140">
        <f t="shared" si="44"/>
        <v>0</v>
      </c>
      <c r="W109" s="140">
        <f t="shared" si="44"/>
        <v>0</v>
      </c>
      <c r="X109" s="140">
        <f t="shared" si="44"/>
        <v>0</v>
      </c>
      <c r="Y109" s="140">
        <f t="shared" si="44"/>
        <v>0</v>
      </c>
      <c r="Z109" s="140">
        <f t="shared" si="44"/>
        <v>0</v>
      </c>
      <c r="AA109" s="140">
        <f t="shared" si="44"/>
        <v>0</v>
      </c>
      <c r="AB109" s="140">
        <f t="shared" si="44"/>
        <v>0</v>
      </c>
      <c r="AC109" s="140">
        <f t="shared" si="44"/>
        <v>0</v>
      </c>
      <c r="AD109" s="140">
        <f t="shared" si="44"/>
        <v>0</v>
      </c>
      <c r="AE109" s="140">
        <f t="shared" si="44"/>
        <v>0</v>
      </c>
      <c r="AF109" s="140">
        <f t="shared" si="44"/>
        <v>0</v>
      </c>
      <c r="AG109" s="140">
        <f t="shared" si="44"/>
        <v>0</v>
      </c>
      <c r="AH109" s="140">
        <f t="shared" si="44"/>
        <v>0</v>
      </c>
      <c r="AI109" s="140">
        <f t="shared" si="44"/>
        <v>0</v>
      </c>
      <c r="AJ109" s="140">
        <f t="shared" si="44"/>
        <v>0</v>
      </c>
      <c r="AK109" s="140">
        <f t="shared" si="44"/>
        <v>0</v>
      </c>
      <c r="AL109" s="140">
        <f t="shared" si="44"/>
        <v>0</v>
      </c>
      <c r="AM109" s="140">
        <f t="shared" si="44"/>
        <v>0</v>
      </c>
      <c r="AN109" s="140">
        <f t="shared" si="44"/>
        <v>0</v>
      </c>
      <c r="AO109" s="140">
        <f t="shared" si="44"/>
        <v>0</v>
      </c>
      <c r="AP109" s="140">
        <f t="shared" si="44"/>
        <v>0</v>
      </c>
    </row>
    <row r="110" spans="1:42" x14ac:dyDescent="0.2">
      <c r="A110" s="18"/>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row>
    <row r="111" spans="1:42" x14ac:dyDescent="0.2">
      <c r="A111" s="20" t="s">
        <v>72</v>
      </c>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row>
    <row r="112" spans="1:42" x14ac:dyDescent="0.2">
      <c r="A112" s="18" t="s">
        <v>217</v>
      </c>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row>
    <row r="113" spans="1:42" x14ac:dyDescent="0.2">
      <c r="A113" s="89" t="s">
        <v>218</v>
      </c>
      <c r="B113" s="123">
        <f>$B$687</f>
        <v>0</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22"/>
      <c r="AG113" s="122"/>
      <c r="AH113" s="122"/>
      <c r="AI113" s="122"/>
      <c r="AJ113" s="122"/>
      <c r="AK113" s="122"/>
      <c r="AL113" s="122"/>
      <c r="AM113" s="122"/>
      <c r="AN113" s="122"/>
      <c r="AO113" s="122"/>
      <c r="AP113" s="122"/>
    </row>
    <row r="114" spans="1:42" x14ac:dyDescent="0.2">
      <c r="A114" s="89" t="s">
        <v>12</v>
      </c>
      <c r="B114" s="122">
        <f>SUM(B113:B113)</f>
        <v>0</v>
      </c>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122"/>
      <c r="AF114" s="122"/>
      <c r="AG114" s="122"/>
      <c r="AH114" s="122"/>
      <c r="AI114" s="122"/>
      <c r="AJ114" s="122"/>
      <c r="AK114" s="122"/>
      <c r="AL114" s="122"/>
      <c r="AM114" s="122"/>
      <c r="AN114" s="122"/>
      <c r="AO114" s="122"/>
      <c r="AP114" s="122"/>
    </row>
    <row r="115" spans="1:42" x14ac:dyDescent="0.2">
      <c r="A115" s="18" t="s">
        <v>216</v>
      </c>
      <c r="B115" s="122">
        <f>-B109-B113</f>
        <v>0</v>
      </c>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c r="AE115" s="122"/>
      <c r="AF115" s="122"/>
      <c r="AG115" s="122"/>
      <c r="AH115" s="122"/>
      <c r="AI115" s="122"/>
      <c r="AJ115" s="122"/>
      <c r="AK115" s="122"/>
      <c r="AL115" s="122"/>
      <c r="AM115" s="122"/>
      <c r="AN115" s="122"/>
      <c r="AO115" s="122"/>
      <c r="AP115" s="122"/>
    </row>
    <row r="116" spans="1:42" x14ac:dyDescent="0.2">
      <c r="A116" s="18" t="s">
        <v>215</v>
      </c>
      <c r="B116" s="123">
        <v>0</v>
      </c>
      <c r="C116" s="123">
        <f>-C674</f>
        <v>0</v>
      </c>
      <c r="D116" s="123">
        <f t="shared" ref="D116:AP116" si="45">-D674</f>
        <v>0</v>
      </c>
      <c r="E116" s="123">
        <f t="shared" si="45"/>
        <v>0</v>
      </c>
      <c r="F116" s="123">
        <f t="shared" si="45"/>
        <v>0</v>
      </c>
      <c r="G116" s="123">
        <f t="shared" si="45"/>
        <v>0</v>
      </c>
      <c r="H116" s="123">
        <f t="shared" si="45"/>
        <v>0</v>
      </c>
      <c r="I116" s="123">
        <f t="shared" si="45"/>
        <v>0</v>
      </c>
      <c r="J116" s="123">
        <f t="shared" si="45"/>
        <v>0</v>
      </c>
      <c r="K116" s="123">
        <f t="shared" si="45"/>
        <v>0</v>
      </c>
      <c r="L116" s="123">
        <f t="shared" si="45"/>
        <v>0</v>
      </c>
      <c r="M116" s="123">
        <f t="shared" si="45"/>
        <v>0</v>
      </c>
      <c r="N116" s="123">
        <f t="shared" si="45"/>
        <v>0</v>
      </c>
      <c r="O116" s="123">
        <f t="shared" si="45"/>
        <v>0</v>
      </c>
      <c r="P116" s="123">
        <f t="shared" si="45"/>
        <v>0</v>
      </c>
      <c r="Q116" s="123">
        <f t="shared" si="45"/>
        <v>0</v>
      </c>
      <c r="R116" s="123">
        <f t="shared" si="45"/>
        <v>0</v>
      </c>
      <c r="S116" s="123">
        <f t="shared" si="45"/>
        <v>0</v>
      </c>
      <c r="T116" s="123">
        <f t="shared" si="45"/>
        <v>0</v>
      </c>
      <c r="U116" s="123">
        <f t="shared" si="45"/>
        <v>0</v>
      </c>
      <c r="V116" s="123">
        <f t="shared" si="45"/>
        <v>0</v>
      </c>
      <c r="W116" s="123">
        <f t="shared" si="45"/>
        <v>0</v>
      </c>
      <c r="X116" s="123">
        <f t="shared" si="45"/>
        <v>0</v>
      </c>
      <c r="Y116" s="123">
        <f t="shared" si="45"/>
        <v>0</v>
      </c>
      <c r="Z116" s="123">
        <f t="shared" si="45"/>
        <v>0</v>
      </c>
      <c r="AA116" s="123">
        <f t="shared" si="45"/>
        <v>0</v>
      </c>
      <c r="AB116" s="123">
        <f t="shared" si="45"/>
        <v>0</v>
      </c>
      <c r="AC116" s="123">
        <f t="shared" si="45"/>
        <v>0</v>
      </c>
      <c r="AD116" s="123">
        <f t="shared" si="45"/>
        <v>0</v>
      </c>
      <c r="AE116" s="123">
        <f t="shared" si="45"/>
        <v>0</v>
      </c>
      <c r="AF116" s="123">
        <f t="shared" si="45"/>
        <v>0</v>
      </c>
      <c r="AG116" s="123">
        <f t="shared" si="45"/>
        <v>0</v>
      </c>
      <c r="AH116" s="123">
        <f t="shared" si="45"/>
        <v>0</v>
      </c>
      <c r="AI116" s="123">
        <f t="shared" si="45"/>
        <v>0</v>
      </c>
      <c r="AJ116" s="123">
        <f t="shared" si="45"/>
        <v>0</v>
      </c>
      <c r="AK116" s="123">
        <f t="shared" si="45"/>
        <v>0</v>
      </c>
      <c r="AL116" s="123">
        <f t="shared" si="45"/>
        <v>0</v>
      </c>
      <c r="AM116" s="123">
        <f t="shared" si="45"/>
        <v>0</v>
      </c>
      <c r="AN116" s="123">
        <f t="shared" si="45"/>
        <v>0</v>
      </c>
      <c r="AO116" s="123">
        <f t="shared" si="45"/>
        <v>0</v>
      </c>
      <c r="AP116" s="123">
        <f t="shared" si="45"/>
        <v>0</v>
      </c>
    </row>
    <row r="117" spans="1:42" x14ac:dyDescent="0.2">
      <c r="A117" s="209" t="s">
        <v>12</v>
      </c>
      <c r="B117" s="122">
        <f>SUM(B114:B116)</f>
        <v>0</v>
      </c>
      <c r="C117" s="128">
        <f>SUM(C114:C116)</f>
        <v>0</v>
      </c>
      <c r="D117" s="128">
        <f t="shared" ref="D117:AP117" si="46">SUM(D114:D116)</f>
        <v>0</v>
      </c>
      <c r="E117" s="128">
        <f t="shared" si="46"/>
        <v>0</v>
      </c>
      <c r="F117" s="128">
        <f t="shared" si="46"/>
        <v>0</v>
      </c>
      <c r="G117" s="128">
        <f t="shared" si="46"/>
        <v>0</v>
      </c>
      <c r="H117" s="128">
        <f t="shared" si="46"/>
        <v>0</v>
      </c>
      <c r="I117" s="128">
        <f t="shared" si="46"/>
        <v>0</v>
      </c>
      <c r="J117" s="128">
        <f t="shared" si="46"/>
        <v>0</v>
      </c>
      <c r="K117" s="128">
        <f t="shared" si="46"/>
        <v>0</v>
      </c>
      <c r="L117" s="128">
        <f t="shared" si="46"/>
        <v>0</v>
      </c>
      <c r="M117" s="128">
        <f t="shared" si="46"/>
        <v>0</v>
      </c>
      <c r="N117" s="128">
        <f t="shared" si="46"/>
        <v>0</v>
      </c>
      <c r="O117" s="128">
        <f t="shared" si="46"/>
        <v>0</v>
      </c>
      <c r="P117" s="128">
        <f t="shared" si="46"/>
        <v>0</v>
      </c>
      <c r="Q117" s="128">
        <f t="shared" si="46"/>
        <v>0</v>
      </c>
      <c r="R117" s="128">
        <f t="shared" si="46"/>
        <v>0</v>
      </c>
      <c r="S117" s="128">
        <f t="shared" si="46"/>
        <v>0</v>
      </c>
      <c r="T117" s="128">
        <f t="shared" si="46"/>
        <v>0</v>
      </c>
      <c r="U117" s="128">
        <f t="shared" si="46"/>
        <v>0</v>
      </c>
      <c r="V117" s="128">
        <f t="shared" si="46"/>
        <v>0</v>
      </c>
      <c r="W117" s="128">
        <f t="shared" si="46"/>
        <v>0</v>
      </c>
      <c r="X117" s="128">
        <f t="shared" si="46"/>
        <v>0</v>
      </c>
      <c r="Y117" s="128">
        <f t="shared" si="46"/>
        <v>0</v>
      </c>
      <c r="Z117" s="128">
        <f t="shared" si="46"/>
        <v>0</v>
      </c>
      <c r="AA117" s="128">
        <f t="shared" si="46"/>
        <v>0</v>
      </c>
      <c r="AB117" s="128">
        <f t="shared" si="46"/>
        <v>0</v>
      </c>
      <c r="AC117" s="128">
        <f t="shared" si="46"/>
        <v>0</v>
      </c>
      <c r="AD117" s="128">
        <f t="shared" si="46"/>
        <v>0</v>
      </c>
      <c r="AE117" s="128">
        <f t="shared" si="46"/>
        <v>0</v>
      </c>
      <c r="AF117" s="128">
        <f t="shared" si="46"/>
        <v>0</v>
      </c>
      <c r="AG117" s="128">
        <f t="shared" si="46"/>
        <v>0</v>
      </c>
      <c r="AH117" s="128">
        <f t="shared" si="46"/>
        <v>0</v>
      </c>
      <c r="AI117" s="128">
        <f t="shared" si="46"/>
        <v>0</v>
      </c>
      <c r="AJ117" s="128">
        <f t="shared" si="46"/>
        <v>0</v>
      </c>
      <c r="AK117" s="128">
        <f t="shared" si="46"/>
        <v>0</v>
      </c>
      <c r="AL117" s="128">
        <f t="shared" si="46"/>
        <v>0</v>
      </c>
      <c r="AM117" s="128">
        <f t="shared" si="46"/>
        <v>0</v>
      </c>
      <c r="AN117" s="128">
        <f t="shared" si="46"/>
        <v>0</v>
      </c>
      <c r="AO117" s="128">
        <f t="shared" si="46"/>
        <v>0</v>
      </c>
      <c r="AP117" s="128">
        <f t="shared" si="46"/>
        <v>0</v>
      </c>
    </row>
    <row r="118" spans="1:42" s="210" customFormat="1" ht="13.5" thickBot="1" x14ac:dyDescent="0.25">
      <c r="A118" s="209"/>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row>
    <row r="119" spans="1:42" ht="13.5" thickTop="1" x14ac:dyDescent="0.2">
      <c r="A119" s="83" t="s">
        <v>258</v>
      </c>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row>
    <row r="120" spans="1:42" x14ac:dyDescent="0.2">
      <c r="A120" s="20" t="s">
        <v>259</v>
      </c>
    </row>
    <row r="121" spans="1:42" x14ac:dyDescent="0.2">
      <c r="A121" s="89" t="s">
        <v>216</v>
      </c>
      <c r="B121" s="122">
        <f t="shared" ref="B121:AP121" si="47">-B115</f>
        <v>0</v>
      </c>
      <c r="C121" s="122">
        <f t="shared" si="47"/>
        <v>0</v>
      </c>
      <c r="D121" s="122">
        <f t="shared" si="47"/>
        <v>0</v>
      </c>
      <c r="E121" s="122">
        <f t="shared" si="47"/>
        <v>0</v>
      </c>
      <c r="F121" s="122">
        <f t="shared" si="47"/>
        <v>0</v>
      </c>
      <c r="G121" s="122">
        <f t="shared" si="47"/>
        <v>0</v>
      </c>
      <c r="H121" s="122">
        <f t="shared" si="47"/>
        <v>0</v>
      </c>
      <c r="I121" s="122">
        <f t="shared" si="47"/>
        <v>0</v>
      </c>
      <c r="J121" s="122">
        <f t="shared" si="47"/>
        <v>0</v>
      </c>
      <c r="K121" s="122">
        <f t="shared" si="47"/>
        <v>0</v>
      </c>
      <c r="L121" s="122">
        <f t="shared" si="47"/>
        <v>0</v>
      </c>
      <c r="M121" s="122">
        <f t="shared" si="47"/>
        <v>0</v>
      </c>
      <c r="N121" s="122">
        <f t="shared" si="47"/>
        <v>0</v>
      </c>
      <c r="O121" s="122">
        <f t="shared" si="47"/>
        <v>0</v>
      </c>
      <c r="P121" s="122">
        <f t="shared" si="47"/>
        <v>0</v>
      </c>
      <c r="Q121" s="122">
        <f t="shared" si="47"/>
        <v>0</v>
      </c>
      <c r="R121" s="122">
        <f t="shared" si="47"/>
        <v>0</v>
      </c>
      <c r="S121" s="122">
        <f t="shared" si="47"/>
        <v>0</v>
      </c>
      <c r="T121" s="122">
        <f t="shared" si="47"/>
        <v>0</v>
      </c>
      <c r="U121" s="122">
        <f t="shared" si="47"/>
        <v>0</v>
      </c>
      <c r="V121" s="122">
        <f t="shared" si="47"/>
        <v>0</v>
      </c>
      <c r="W121" s="122">
        <f t="shared" si="47"/>
        <v>0</v>
      </c>
      <c r="X121" s="122">
        <f t="shared" si="47"/>
        <v>0</v>
      </c>
      <c r="Y121" s="122">
        <f t="shared" si="47"/>
        <v>0</v>
      </c>
      <c r="Z121" s="122">
        <f t="shared" si="47"/>
        <v>0</v>
      </c>
      <c r="AA121" s="122">
        <f t="shared" si="47"/>
        <v>0</v>
      </c>
      <c r="AB121" s="122">
        <f t="shared" si="47"/>
        <v>0</v>
      </c>
      <c r="AC121" s="122">
        <f t="shared" si="47"/>
        <v>0</v>
      </c>
      <c r="AD121" s="122">
        <f t="shared" si="47"/>
        <v>0</v>
      </c>
      <c r="AE121" s="122">
        <f t="shared" si="47"/>
        <v>0</v>
      </c>
      <c r="AF121" s="122">
        <f t="shared" si="47"/>
        <v>0</v>
      </c>
      <c r="AG121" s="122">
        <f t="shared" si="47"/>
        <v>0</v>
      </c>
      <c r="AH121" s="122">
        <f t="shared" si="47"/>
        <v>0</v>
      </c>
      <c r="AI121" s="122">
        <f t="shared" si="47"/>
        <v>0</v>
      </c>
      <c r="AJ121" s="122">
        <f t="shared" si="47"/>
        <v>0</v>
      </c>
      <c r="AK121" s="122">
        <f t="shared" si="47"/>
        <v>0</v>
      </c>
      <c r="AL121" s="122">
        <f t="shared" si="47"/>
        <v>0</v>
      </c>
      <c r="AM121" s="122">
        <f t="shared" si="47"/>
        <v>0</v>
      </c>
      <c r="AN121" s="122">
        <f t="shared" si="47"/>
        <v>0</v>
      </c>
      <c r="AO121" s="122">
        <f t="shared" si="47"/>
        <v>0</v>
      </c>
      <c r="AP121" s="122">
        <f t="shared" si="47"/>
        <v>0</v>
      </c>
    </row>
    <row r="122" spans="1:42" x14ac:dyDescent="0.2">
      <c r="A122" s="89" t="s">
        <v>315</v>
      </c>
      <c r="B122" s="123">
        <f t="shared" ref="B122:AP122" si="48">B79+B109+B117</f>
        <v>0</v>
      </c>
      <c r="C122" s="123">
        <f t="shared" si="48"/>
        <v>0</v>
      </c>
      <c r="D122" s="123">
        <f t="shared" si="48"/>
        <v>0</v>
      </c>
      <c r="E122" s="123">
        <f t="shared" si="48"/>
        <v>0</v>
      </c>
      <c r="F122" s="123">
        <f t="shared" si="48"/>
        <v>0</v>
      </c>
      <c r="G122" s="123">
        <f t="shared" si="48"/>
        <v>0</v>
      </c>
      <c r="H122" s="123">
        <f t="shared" si="48"/>
        <v>0</v>
      </c>
      <c r="I122" s="123">
        <f t="shared" si="48"/>
        <v>0</v>
      </c>
      <c r="J122" s="123">
        <f t="shared" si="48"/>
        <v>0</v>
      </c>
      <c r="K122" s="123">
        <f t="shared" si="48"/>
        <v>0</v>
      </c>
      <c r="L122" s="123">
        <f t="shared" si="48"/>
        <v>0</v>
      </c>
      <c r="M122" s="123">
        <f t="shared" si="48"/>
        <v>0</v>
      </c>
      <c r="N122" s="123">
        <f t="shared" si="48"/>
        <v>0</v>
      </c>
      <c r="O122" s="123">
        <f t="shared" si="48"/>
        <v>0</v>
      </c>
      <c r="P122" s="123">
        <f t="shared" si="48"/>
        <v>0</v>
      </c>
      <c r="Q122" s="123">
        <f t="shared" si="48"/>
        <v>0</v>
      </c>
      <c r="R122" s="123">
        <f t="shared" si="48"/>
        <v>0</v>
      </c>
      <c r="S122" s="123">
        <f t="shared" si="48"/>
        <v>0</v>
      </c>
      <c r="T122" s="123">
        <f t="shared" si="48"/>
        <v>0</v>
      </c>
      <c r="U122" s="123">
        <f t="shared" si="48"/>
        <v>0</v>
      </c>
      <c r="V122" s="123">
        <f t="shared" si="48"/>
        <v>0</v>
      </c>
      <c r="W122" s="123">
        <f t="shared" si="48"/>
        <v>0</v>
      </c>
      <c r="X122" s="123">
        <f t="shared" si="48"/>
        <v>0</v>
      </c>
      <c r="Y122" s="123">
        <f t="shared" si="48"/>
        <v>0</v>
      </c>
      <c r="Z122" s="123">
        <f t="shared" si="48"/>
        <v>0</v>
      </c>
      <c r="AA122" s="123">
        <f t="shared" si="48"/>
        <v>0</v>
      </c>
      <c r="AB122" s="123">
        <f t="shared" si="48"/>
        <v>0</v>
      </c>
      <c r="AC122" s="123">
        <f t="shared" si="48"/>
        <v>0</v>
      </c>
      <c r="AD122" s="123">
        <f t="shared" si="48"/>
        <v>0</v>
      </c>
      <c r="AE122" s="123">
        <f t="shared" si="48"/>
        <v>0</v>
      </c>
      <c r="AF122" s="123">
        <f t="shared" si="48"/>
        <v>0</v>
      </c>
      <c r="AG122" s="123">
        <f t="shared" si="48"/>
        <v>0</v>
      </c>
      <c r="AH122" s="123">
        <f t="shared" si="48"/>
        <v>0</v>
      </c>
      <c r="AI122" s="123">
        <f t="shared" si="48"/>
        <v>0</v>
      </c>
      <c r="AJ122" s="123">
        <f t="shared" si="48"/>
        <v>0</v>
      </c>
      <c r="AK122" s="123">
        <f t="shared" si="48"/>
        <v>0</v>
      </c>
      <c r="AL122" s="123">
        <f t="shared" si="48"/>
        <v>0</v>
      </c>
      <c r="AM122" s="123">
        <f t="shared" si="48"/>
        <v>0</v>
      </c>
      <c r="AN122" s="123">
        <f t="shared" si="48"/>
        <v>0</v>
      </c>
      <c r="AO122" s="123">
        <f t="shared" si="48"/>
        <v>0</v>
      </c>
      <c r="AP122" s="123">
        <f t="shared" si="48"/>
        <v>0</v>
      </c>
    </row>
    <row r="123" spans="1:42" x14ac:dyDescent="0.2">
      <c r="A123" s="212" t="s">
        <v>12</v>
      </c>
      <c r="B123" s="140">
        <f>SUM(B121:B122)</f>
        <v>0</v>
      </c>
      <c r="C123" s="140">
        <f t="shared" ref="C123:AP123" si="49">SUM(C121:C122)</f>
        <v>0</v>
      </c>
      <c r="D123" s="140">
        <f t="shared" si="49"/>
        <v>0</v>
      </c>
      <c r="E123" s="140">
        <f t="shared" si="49"/>
        <v>0</v>
      </c>
      <c r="F123" s="140">
        <f t="shared" si="49"/>
        <v>0</v>
      </c>
      <c r="G123" s="140">
        <f t="shared" si="49"/>
        <v>0</v>
      </c>
      <c r="H123" s="140">
        <f t="shared" si="49"/>
        <v>0</v>
      </c>
      <c r="I123" s="140">
        <f t="shared" si="49"/>
        <v>0</v>
      </c>
      <c r="J123" s="140">
        <f t="shared" si="49"/>
        <v>0</v>
      </c>
      <c r="K123" s="140">
        <f t="shared" si="49"/>
        <v>0</v>
      </c>
      <c r="L123" s="140">
        <f t="shared" si="49"/>
        <v>0</v>
      </c>
      <c r="M123" s="140">
        <f t="shared" si="49"/>
        <v>0</v>
      </c>
      <c r="N123" s="140">
        <f t="shared" si="49"/>
        <v>0</v>
      </c>
      <c r="O123" s="140">
        <f t="shared" si="49"/>
        <v>0</v>
      </c>
      <c r="P123" s="140">
        <f t="shared" si="49"/>
        <v>0</v>
      </c>
      <c r="Q123" s="140">
        <f t="shared" si="49"/>
        <v>0</v>
      </c>
      <c r="R123" s="140">
        <f t="shared" si="49"/>
        <v>0</v>
      </c>
      <c r="S123" s="140">
        <f t="shared" si="49"/>
        <v>0</v>
      </c>
      <c r="T123" s="140">
        <f t="shared" si="49"/>
        <v>0</v>
      </c>
      <c r="U123" s="140">
        <f t="shared" si="49"/>
        <v>0</v>
      </c>
      <c r="V123" s="140">
        <f t="shared" si="49"/>
        <v>0</v>
      </c>
      <c r="W123" s="140">
        <f t="shared" si="49"/>
        <v>0</v>
      </c>
      <c r="X123" s="140">
        <f t="shared" si="49"/>
        <v>0</v>
      </c>
      <c r="Y123" s="140">
        <f t="shared" si="49"/>
        <v>0</v>
      </c>
      <c r="Z123" s="140">
        <f t="shared" si="49"/>
        <v>0</v>
      </c>
      <c r="AA123" s="140">
        <f t="shared" si="49"/>
        <v>0</v>
      </c>
      <c r="AB123" s="140">
        <f t="shared" si="49"/>
        <v>0</v>
      </c>
      <c r="AC123" s="140">
        <f t="shared" si="49"/>
        <v>0</v>
      </c>
      <c r="AD123" s="140">
        <f t="shared" si="49"/>
        <v>0</v>
      </c>
      <c r="AE123" s="140">
        <f t="shared" si="49"/>
        <v>0</v>
      </c>
      <c r="AF123" s="140">
        <f t="shared" si="49"/>
        <v>0</v>
      </c>
      <c r="AG123" s="140">
        <f t="shared" si="49"/>
        <v>0</v>
      </c>
      <c r="AH123" s="140">
        <f t="shared" si="49"/>
        <v>0</v>
      </c>
      <c r="AI123" s="140">
        <f t="shared" si="49"/>
        <v>0</v>
      </c>
      <c r="AJ123" s="140">
        <f t="shared" si="49"/>
        <v>0</v>
      </c>
      <c r="AK123" s="140">
        <f t="shared" si="49"/>
        <v>0</v>
      </c>
      <c r="AL123" s="140">
        <f t="shared" si="49"/>
        <v>0</v>
      </c>
      <c r="AM123" s="140">
        <f t="shared" si="49"/>
        <v>0</v>
      </c>
      <c r="AN123" s="140">
        <f t="shared" si="49"/>
        <v>0</v>
      </c>
      <c r="AO123" s="140">
        <f t="shared" si="49"/>
        <v>0</v>
      </c>
      <c r="AP123" s="140">
        <f t="shared" si="49"/>
        <v>0</v>
      </c>
    </row>
    <row r="124" spans="1:42" x14ac:dyDescent="0.2">
      <c r="A124" s="18"/>
    </row>
    <row r="125" spans="1:42" x14ac:dyDescent="0.2">
      <c r="A125" s="20" t="s">
        <v>260</v>
      </c>
    </row>
    <row r="126" spans="1:42" x14ac:dyDescent="0.2">
      <c r="A126" s="89" t="s">
        <v>2</v>
      </c>
    </row>
    <row r="127" spans="1:42" x14ac:dyDescent="0.2">
      <c r="A127" s="90" t="s">
        <v>5</v>
      </c>
      <c r="B127" s="122"/>
      <c r="C127" s="122">
        <f>C$608</f>
        <v>0</v>
      </c>
      <c r="D127" s="122">
        <f t="shared" ref="D127:AP127" si="50">D$608</f>
        <v>0</v>
      </c>
      <c r="E127" s="122">
        <f t="shared" si="50"/>
        <v>0</v>
      </c>
      <c r="F127" s="122">
        <f t="shared" si="50"/>
        <v>0</v>
      </c>
      <c r="G127" s="122">
        <f t="shared" si="50"/>
        <v>0</v>
      </c>
      <c r="H127" s="122">
        <f t="shared" si="50"/>
        <v>0</v>
      </c>
      <c r="I127" s="122">
        <f t="shared" si="50"/>
        <v>0</v>
      </c>
      <c r="J127" s="122">
        <f t="shared" si="50"/>
        <v>0</v>
      </c>
      <c r="K127" s="122">
        <f t="shared" si="50"/>
        <v>0</v>
      </c>
      <c r="L127" s="122">
        <f t="shared" si="50"/>
        <v>0</v>
      </c>
      <c r="M127" s="122">
        <f t="shared" si="50"/>
        <v>0</v>
      </c>
      <c r="N127" s="122">
        <f t="shared" si="50"/>
        <v>0</v>
      </c>
      <c r="O127" s="122">
        <f t="shared" si="50"/>
        <v>0</v>
      </c>
      <c r="P127" s="122">
        <f t="shared" si="50"/>
        <v>0</v>
      </c>
      <c r="Q127" s="122">
        <f t="shared" si="50"/>
        <v>0</v>
      </c>
      <c r="R127" s="122">
        <f t="shared" si="50"/>
        <v>0</v>
      </c>
      <c r="S127" s="122">
        <f t="shared" si="50"/>
        <v>0</v>
      </c>
      <c r="T127" s="122">
        <f t="shared" si="50"/>
        <v>0</v>
      </c>
      <c r="U127" s="122">
        <f t="shared" si="50"/>
        <v>0</v>
      </c>
      <c r="V127" s="122">
        <f t="shared" si="50"/>
        <v>0</v>
      </c>
      <c r="W127" s="122">
        <f t="shared" si="50"/>
        <v>0</v>
      </c>
      <c r="X127" s="122">
        <f t="shared" si="50"/>
        <v>0</v>
      </c>
      <c r="Y127" s="122">
        <f t="shared" si="50"/>
        <v>0</v>
      </c>
      <c r="Z127" s="122">
        <f t="shared" si="50"/>
        <v>0</v>
      </c>
      <c r="AA127" s="122">
        <f t="shared" si="50"/>
        <v>0</v>
      </c>
      <c r="AB127" s="122">
        <f t="shared" si="50"/>
        <v>0</v>
      </c>
      <c r="AC127" s="122">
        <f t="shared" si="50"/>
        <v>0</v>
      </c>
      <c r="AD127" s="122">
        <f t="shared" si="50"/>
        <v>0</v>
      </c>
      <c r="AE127" s="122">
        <f t="shared" si="50"/>
        <v>0</v>
      </c>
      <c r="AF127" s="122">
        <f t="shared" si="50"/>
        <v>0</v>
      </c>
      <c r="AG127" s="122">
        <f t="shared" si="50"/>
        <v>0</v>
      </c>
      <c r="AH127" s="122">
        <f t="shared" si="50"/>
        <v>0</v>
      </c>
      <c r="AI127" s="122">
        <f t="shared" si="50"/>
        <v>0</v>
      </c>
      <c r="AJ127" s="122">
        <f t="shared" si="50"/>
        <v>0</v>
      </c>
      <c r="AK127" s="122">
        <f t="shared" si="50"/>
        <v>0</v>
      </c>
      <c r="AL127" s="122">
        <f t="shared" si="50"/>
        <v>0</v>
      </c>
      <c r="AM127" s="122">
        <f t="shared" si="50"/>
        <v>0</v>
      </c>
      <c r="AN127" s="122">
        <f t="shared" si="50"/>
        <v>0</v>
      </c>
      <c r="AO127" s="122">
        <f t="shared" si="50"/>
        <v>0</v>
      </c>
      <c r="AP127" s="122">
        <f t="shared" si="50"/>
        <v>0</v>
      </c>
    </row>
    <row r="128" spans="1:42" x14ac:dyDescent="0.2">
      <c r="A128" s="90" t="s">
        <v>4</v>
      </c>
      <c r="B128" s="123"/>
      <c r="C128" s="123">
        <f>C$614</f>
        <v>0</v>
      </c>
      <c r="D128" s="123">
        <f t="shared" ref="D128:AP128" si="51">D$614</f>
        <v>0</v>
      </c>
      <c r="E128" s="123">
        <f t="shared" si="51"/>
        <v>0</v>
      </c>
      <c r="F128" s="123">
        <f t="shared" si="51"/>
        <v>0</v>
      </c>
      <c r="G128" s="123">
        <f t="shared" si="51"/>
        <v>0</v>
      </c>
      <c r="H128" s="123">
        <f t="shared" si="51"/>
        <v>0</v>
      </c>
      <c r="I128" s="123">
        <f t="shared" si="51"/>
        <v>0</v>
      </c>
      <c r="J128" s="123">
        <f t="shared" si="51"/>
        <v>0</v>
      </c>
      <c r="K128" s="123">
        <f t="shared" si="51"/>
        <v>0</v>
      </c>
      <c r="L128" s="123">
        <f t="shared" si="51"/>
        <v>0</v>
      </c>
      <c r="M128" s="123">
        <f t="shared" si="51"/>
        <v>0</v>
      </c>
      <c r="N128" s="123">
        <f t="shared" si="51"/>
        <v>0</v>
      </c>
      <c r="O128" s="123">
        <f t="shared" si="51"/>
        <v>0</v>
      </c>
      <c r="P128" s="123">
        <f t="shared" si="51"/>
        <v>0</v>
      </c>
      <c r="Q128" s="123">
        <f t="shared" si="51"/>
        <v>0</v>
      </c>
      <c r="R128" s="123">
        <f t="shared" si="51"/>
        <v>0</v>
      </c>
      <c r="S128" s="123">
        <f t="shared" si="51"/>
        <v>0</v>
      </c>
      <c r="T128" s="123">
        <f t="shared" si="51"/>
        <v>0</v>
      </c>
      <c r="U128" s="123">
        <f t="shared" si="51"/>
        <v>0</v>
      </c>
      <c r="V128" s="123">
        <f t="shared" si="51"/>
        <v>0</v>
      </c>
      <c r="W128" s="123">
        <f t="shared" si="51"/>
        <v>0</v>
      </c>
      <c r="X128" s="123">
        <f t="shared" si="51"/>
        <v>0</v>
      </c>
      <c r="Y128" s="123">
        <f t="shared" si="51"/>
        <v>0</v>
      </c>
      <c r="Z128" s="123">
        <f t="shared" si="51"/>
        <v>0</v>
      </c>
      <c r="AA128" s="123">
        <f t="shared" si="51"/>
        <v>0</v>
      </c>
      <c r="AB128" s="123">
        <f t="shared" si="51"/>
        <v>0</v>
      </c>
      <c r="AC128" s="123">
        <f t="shared" si="51"/>
        <v>0</v>
      </c>
      <c r="AD128" s="123">
        <f t="shared" si="51"/>
        <v>0</v>
      </c>
      <c r="AE128" s="123">
        <f t="shared" si="51"/>
        <v>0</v>
      </c>
      <c r="AF128" s="123">
        <f t="shared" si="51"/>
        <v>0</v>
      </c>
      <c r="AG128" s="123">
        <f t="shared" si="51"/>
        <v>0</v>
      </c>
      <c r="AH128" s="123">
        <f t="shared" si="51"/>
        <v>0</v>
      </c>
      <c r="AI128" s="123">
        <f t="shared" si="51"/>
        <v>0</v>
      </c>
      <c r="AJ128" s="123">
        <f t="shared" si="51"/>
        <v>0</v>
      </c>
      <c r="AK128" s="123">
        <f t="shared" si="51"/>
        <v>0</v>
      </c>
      <c r="AL128" s="123">
        <f t="shared" si="51"/>
        <v>0</v>
      </c>
      <c r="AM128" s="123">
        <f t="shared" si="51"/>
        <v>0</v>
      </c>
      <c r="AN128" s="123">
        <f t="shared" si="51"/>
        <v>0</v>
      </c>
      <c r="AO128" s="123">
        <f t="shared" si="51"/>
        <v>0</v>
      </c>
      <c r="AP128" s="123">
        <f t="shared" si="51"/>
        <v>0</v>
      </c>
    </row>
    <row r="129" spans="1:42" x14ac:dyDescent="0.2">
      <c r="A129" s="90" t="s">
        <v>12</v>
      </c>
      <c r="B129" s="122"/>
      <c r="C129" s="122">
        <f>SUM(C127:C128)</f>
        <v>0</v>
      </c>
      <c r="D129" s="122">
        <f t="shared" ref="D129:AP129" si="52">SUM(D127:D128)</f>
        <v>0</v>
      </c>
      <c r="E129" s="122">
        <f t="shared" si="52"/>
        <v>0</v>
      </c>
      <c r="F129" s="122">
        <f t="shared" si="52"/>
        <v>0</v>
      </c>
      <c r="G129" s="122">
        <f t="shared" si="52"/>
        <v>0</v>
      </c>
      <c r="H129" s="122">
        <f t="shared" si="52"/>
        <v>0</v>
      </c>
      <c r="I129" s="122">
        <f t="shared" si="52"/>
        <v>0</v>
      </c>
      <c r="J129" s="122">
        <f t="shared" si="52"/>
        <v>0</v>
      </c>
      <c r="K129" s="122">
        <f t="shared" si="52"/>
        <v>0</v>
      </c>
      <c r="L129" s="122">
        <f t="shared" si="52"/>
        <v>0</v>
      </c>
      <c r="M129" s="122">
        <f t="shared" si="52"/>
        <v>0</v>
      </c>
      <c r="N129" s="122">
        <f t="shared" si="52"/>
        <v>0</v>
      </c>
      <c r="O129" s="122">
        <f t="shared" si="52"/>
        <v>0</v>
      </c>
      <c r="P129" s="122">
        <f t="shared" si="52"/>
        <v>0</v>
      </c>
      <c r="Q129" s="122">
        <f t="shared" si="52"/>
        <v>0</v>
      </c>
      <c r="R129" s="122">
        <f t="shared" si="52"/>
        <v>0</v>
      </c>
      <c r="S129" s="122">
        <f t="shared" si="52"/>
        <v>0</v>
      </c>
      <c r="T129" s="122">
        <f t="shared" si="52"/>
        <v>0</v>
      </c>
      <c r="U129" s="122">
        <f t="shared" si="52"/>
        <v>0</v>
      </c>
      <c r="V129" s="122">
        <f t="shared" si="52"/>
        <v>0</v>
      </c>
      <c r="W129" s="122">
        <f t="shared" si="52"/>
        <v>0</v>
      </c>
      <c r="X129" s="122">
        <f t="shared" si="52"/>
        <v>0</v>
      </c>
      <c r="Y129" s="122">
        <f t="shared" si="52"/>
        <v>0</v>
      </c>
      <c r="Z129" s="122">
        <f t="shared" si="52"/>
        <v>0</v>
      </c>
      <c r="AA129" s="122">
        <f t="shared" si="52"/>
        <v>0</v>
      </c>
      <c r="AB129" s="122">
        <f t="shared" si="52"/>
        <v>0</v>
      </c>
      <c r="AC129" s="122">
        <f t="shared" si="52"/>
        <v>0</v>
      </c>
      <c r="AD129" s="122">
        <f t="shared" si="52"/>
        <v>0</v>
      </c>
      <c r="AE129" s="122">
        <f t="shared" si="52"/>
        <v>0</v>
      </c>
      <c r="AF129" s="122">
        <f t="shared" si="52"/>
        <v>0</v>
      </c>
      <c r="AG129" s="122">
        <f t="shared" si="52"/>
        <v>0</v>
      </c>
      <c r="AH129" s="122">
        <f t="shared" si="52"/>
        <v>0</v>
      </c>
      <c r="AI129" s="122">
        <f t="shared" si="52"/>
        <v>0</v>
      </c>
      <c r="AJ129" s="122">
        <f t="shared" si="52"/>
        <v>0</v>
      </c>
      <c r="AK129" s="122">
        <f t="shared" si="52"/>
        <v>0</v>
      </c>
      <c r="AL129" s="122">
        <f t="shared" si="52"/>
        <v>0</v>
      </c>
      <c r="AM129" s="122">
        <f t="shared" si="52"/>
        <v>0</v>
      </c>
      <c r="AN129" s="122">
        <f t="shared" si="52"/>
        <v>0</v>
      </c>
      <c r="AO129" s="122">
        <f t="shared" si="52"/>
        <v>0</v>
      </c>
      <c r="AP129" s="122">
        <f t="shared" si="52"/>
        <v>0</v>
      </c>
    </row>
    <row r="130" spans="1:42" x14ac:dyDescent="0.2">
      <c r="A130" s="89" t="s">
        <v>6</v>
      </c>
    </row>
    <row r="131" spans="1:42" x14ac:dyDescent="0.2">
      <c r="A131" s="90" t="s">
        <v>5</v>
      </c>
      <c r="B131" s="122">
        <f>B621</f>
        <v>0</v>
      </c>
      <c r="C131" s="122">
        <f t="shared" ref="C131:AO131" si="53">C621</f>
        <v>0</v>
      </c>
      <c r="D131" s="122">
        <f t="shared" si="53"/>
        <v>0</v>
      </c>
      <c r="E131" s="122">
        <f t="shared" si="53"/>
        <v>0</v>
      </c>
      <c r="F131" s="122">
        <f t="shared" si="53"/>
        <v>0</v>
      </c>
      <c r="G131" s="122">
        <f t="shared" si="53"/>
        <v>0</v>
      </c>
      <c r="H131" s="122">
        <f t="shared" si="53"/>
        <v>0</v>
      </c>
      <c r="I131" s="122">
        <f t="shared" si="53"/>
        <v>0</v>
      </c>
      <c r="J131" s="122">
        <f t="shared" si="53"/>
        <v>0</v>
      </c>
      <c r="K131" s="122">
        <f t="shared" si="53"/>
        <v>0</v>
      </c>
      <c r="L131" s="122">
        <f t="shared" si="53"/>
        <v>0</v>
      </c>
      <c r="M131" s="122">
        <f t="shared" si="53"/>
        <v>0</v>
      </c>
      <c r="N131" s="122">
        <f t="shared" si="53"/>
        <v>0</v>
      </c>
      <c r="O131" s="122">
        <f t="shared" si="53"/>
        <v>0</v>
      </c>
      <c r="P131" s="122">
        <f t="shared" si="53"/>
        <v>0</v>
      </c>
      <c r="Q131" s="122">
        <f t="shared" si="53"/>
        <v>0</v>
      </c>
      <c r="R131" s="122">
        <f t="shared" si="53"/>
        <v>0</v>
      </c>
      <c r="S131" s="122">
        <f t="shared" si="53"/>
        <v>0</v>
      </c>
      <c r="T131" s="122">
        <f t="shared" si="53"/>
        <v>0</v>
      </c>
      <c r="U131" s="122">
        <f t="shared" si="53"/>
        <v>0</v>
      </c>
      <c r="V131" s="122">
        <f t="shared" si="53"/>
        <v>0</v>
      </c>
      <c r="W131" s="122">
        <f t="shared" si="53"/>
        <v>0</v>
      </c>
      <c r="X131" s="122">
        <f t="shared" si="53"/>
        <v>0</v>
      </c>
      <c r="Y131" s="122">
        <f t="shared" si="53"/>
        <v>0</v>
      </c>
      <c r="Z131" s="122">
        <f t="shared" si="53"/>
        <v>0</v>
      </c>
      <c r="AA131" s="122">
        <f t="shared" si="53"/>
        <v>0</v>
      </c>
      <c r="AB131" s="122">
        <f t="shared" si="53"/>
        <v>0</v>
      </c>
      <c r="AC131" s="122">
        <f t="shared" si="53"/>
        <v>0</v>
      </c>
      <c r="AD131" s="122">
        <f t="shared" si="53"/>
        <v>0</v>
      </c>
      <c r="AE131" s="122">
        <f t="shared" si="53"/>
        <v>0</v>
      </c>
      <c r="AF131" s="122">
        <f t="shared" si="53"/>
        <v>0</v>
      </c>
      <c r="AG131" s="122">
        <f t="shared" si="53"/>
        <v>0</v>
      </c>
      <c r="AH131" s="122">
        <f t="shared" si="53"/>
        <v>0</v>
      </c>
      <c r="AI131" s="122">
        <f t="shared" si="53"/>
        <v>0</v>
      </c>
      <c r="AJ131" s="122">
        <f t="shared" si="53"/>
        <v>0</v>
      </c>
      <c r="AK131" s="122">
        <f t="shared" si="53"/>
        <v>0</v>
      </c>
      <c r="AL131" s="122">
        <f t="shared" si="53"/>
        <v>0</v>
      </c>
      <c r="AM131" s="122">
        <f t="shared" si="53"/>
        <v>0</v>
      </c>
      <c r="AN131" s="122">
        <f t="shared" si="53"/>
        <v>0</v>
      </c>
      <c r="AO131" s="122">
        <f t="shared" si="53"/>
        <v>0</v>
      </c>
      <c r="AP131" s="122">
        <f>AP621</f>
        <v>0</v>
      </c>
    </row>
    <row r="132" spans="1:42" x14ac:dyDescent="0.2">
      <c r="A132" s="90" t="s">
        <v>4</v>
      </c>
      <c r="B132" s="123">
        <f>B627</f>
        <v>0</v>
      </c>
      <c r="C132" s="123">
        <f t="shared" ref="C132:AO132" si="54">C627</f>
        <v>0</v>
      </c>
      <c r="D132" s="123">
        <f t="shared" si="54"/>
        <v>0</v>
      </c>
      <c r="E132" s="123">
        <f t="shared" si="54"/>
        <v>0</v>
      </c>
      <c r="F132" s="123">
        <f t="shared" si="54"/>
        <v>0</v>
      </c>
      <c r="G132" s="123">
        <f t="shared" si="54"/>
        <v>0</v>
      </c>
      <c r="H132" s="123">
        <f t="shared" si="54"/>
        <v>0</v>
      </c>
      <c r="I132" s="123">
        <f t="shared" si="54"/>
        <v>0</v>
      </c>
      <c r="J132" s="123">
        <f t="shared" si="54"/>
        <v>0</v>
      </c>
      <c r="K132" s="123">
        <f t="shared" si="54"/>
        <v>0</v>
      </c>
      <c r="L132" s="123">
        <f t="shared" si="54"/>
        <v>0</v>
      </c>
      <c r="M132" s="123">
        <f t="shared" si="54"/>
        <v>0</v>
      </c>
      <c r="N132" s="123">
        <f t="shared" si="54"/>
        <v>0</v>
      </c>
      <c r="O132" s="123">
        <f t="shared" si="54"/>
        <v>0</v>
      </c>
      <c r="P132" s="123">
        <f t="shared" si="54"/>
        <v>0</v>
      </c>
      <c r="Q132" s="123">
        <f t="shared" si="54"/>
        <v>0</v>
      </c>
      <c r="R132" s="123">
        <f t="shared" si="54"/>
        <v>0</v>
      </c>
      <c r="S132" s="123">
        <f t="shared" si="54"/>
        <v>0</v>
      </c>
      <c r="T132" s="123">
        <f t="shared" si="54"/>
        <v>0</v>
      </c>
      <c r="U132" s="123">
        <f t="shared" si="54"/>
        <v>0</v>
      </c>
      <c r="V132" s="123">
        <f t="shared" si="54"/>
        <v>0</v>
      </c>
      <c r="W132" s="123">
        <f t="shared" si="54"/>
        <v>0</v>
      </c>
      <c r="X132" s="123">
        <f t="shared" si="54"/>
        <v>0</v>
      </c>
      <c r="Y132" s="123">
        <f t="shared" si="54"/>
        <v>0</v>
      </c>
      <c r="Z132" s="123">
        <f t="shared" si="54"/>
        <v>0</v>
      </c>
      <c r="AA132" s="123">
        <f t="shared" si="54"/>
        <v>0</v>
      </c>
      <c r="AB132" s="123">
        <f t="shared" si="54"/>
        <v>0</v>
      </c>
      <c r="AC132" s="123">
        <f t="shared" si="54"/>
        <v>0</v>
      </c>
      <c r="AD132" s="123">
        <f t="shared" si="54"/>
        <v>0</v>
      </c>
      <c r="AE132" s="123">
        <f t="shared" si="54"/>
        <v>0</v>
      </c>
      <c r="AF132" s="123">
        <f t="shared" si="54"/>
        <v>0</v>
      </c>
      <c r="AG132" s="123">
        <f t="shared" si="54"/>
        <v>0</v>
      </c>
      <c r="AH132" s="123">
        <f t="shared" si="54"/>
        <v>0</v>
      </c>
      <c r="AI132" s="123">
        <f t="shared" si="54"/>
        <v>0</v>
      </c>
      <c r="AJ132" s="123">
        <f t="shared" si="54"/>
        <v>0</v>
      </c>
      <c r="AK132" s="123">
        <f t="shared" si="54"/>
        <v>0</v>
      </c>
      <c r="AL132" s="123">
        <f t="shared" si="54"/>
        <v>0</v>
      </c>
      <c r="AM132" s="123">
        <f t="shared" si="54"/>
        <v>0</v>
      </c>
      <c r="AN132" s="123">
        <f t="shared" si="54"/>
        <v>0</v>
      </c>
      <c r="AO132" s="123">
        <f t="shared" si="54"/>
        <v>0</v>
      </c>
      <c r="AP132" s="123">
        <f>AP627</f>
        <v>0</v>
      </c>
    </row>
    <row r="133" spans="1:42" x14ac:dyDescent="0.2">
      <c r="A133" s="90" t="s">
        <v>12</v>
      </c>
      <c r="B133" s="122">
        <f>SUM(B131:B132)</f>
        <v>0</v>
      </c>
      <c r="C133" s="122">
        <f>SUM(C131:C132)</f>
        <v>0</v>
      </c>
      <c r="D133" s="122">
        <f>SUM(D131:D132)</f>
        <v>0</v>
      </c>
      <c r="E133" s="122">
        <f t="shared" ref="E133:AP133" si="55">SUM(E131:E132)</f>
        <v>0</v>
      </c>
      <c r="F133" s="122">
        <f t="shared" si="55"/>
        <v>0</v>
      </c>
      <c r="G133" s="122">
        <f t="shared" si="55"/>
        <v>0</v>
      </c>
      <c r="H133" s="122">
        <f t="shared" si="55"/>
        <v>0</v>
      </c>
      <c r="I133" s="122">
        <f t="shared" si="55"/>
        <v>0</v>
      </c>
      <c r="J133" s="122">
        <f t="shared" si="55"/>
        <v>0</v>
      </c>
      <c r="K133" s="122">
        <f t="shared" si="55"/>
        <v>0</v>
      </c>
      <c r="L133" s="122">
        <f t="shared" si="55"/>
        <v>0</v>
      </c>
      <c r="M133" s="122">
        <f t="shared" si="55"/>
        <v>0</v>
      </c>
      <c r="N133" s="122">
        <f t="shared" si="55"/>
        <v>0</v>
      </c>
      <c r="O133" s="122">
        <f t="shared" si="55"/>
        <v>0</v>
      </c>
      <c r="P133" s="122">
        <f t="shared" si="55"/>
        <v>0</v>
      </c>
      <c r="Q133" s="122">
        <f t="shared" si="55"/>
        <v>0</v>
      </c>
      <c r="R133" s="122">
        <f t="shared" si="55"/>
        <v>0</v>
      </c>
      <c r="S133" s="122">
        <f t="shared" si="55"/>
        <v>0</v>
      </c>
      <c r="T133" s="122">
        <f t="shared" si="55"/>
        <v>0</v>
      </c>
      <c r="U133" s="122">
        <f t="shared" si="55"/>
        <v>0</v>
      </c>
      <c r="V133" s="122">
        <f t="shared" si="55"/>
        <v>0</v>
      </c>
      <c r="W133" s="122">
        <f t="shared" si="55"/>
        <v>0</v>
      </c>
      <c r="X133" s="122">
        <f t="shared" si="55"/>
        <v>0</v>
      </c>
      <c r="Y133" s="122">
        <f t="shared" si="55"/>
        <v>0</v>
      </c>
      <c r="Z133" s="122">
        <f t="shared" si="55"/>
        <v>0</v>
      </c>
      <c r="AA133" s="122">
        <f t="shared" si="55"/>
        <v>0</v>
      </c>
      <c r="AB133" s="122">
        <f t="shared" si="55"/>
        <v>0</v>
      </c>
      <c r="AC133" s="122">
        <f t="shared" si="55"/>
        <v>0</v>
      </c>
      <c r="AD133" s="122">
        <f t="shared" si="55"/>
        <v>0</v>
      </c>
      <c r="AE133" s="122">
        <f t="shared" si="55"/>
        <v>0</v>
      </c>
      <c r="AF133" s="122">
        <f t="shared" si="55"/>
        <v>0</v>
      </c>
      <c r="AG133" s="122">
        <f t="shared" si="55"/>
        <v>0</v>
      </c>
      <c r="AH133" s="122">
        <f t="shared" si="55"/>
        <v>0</v>
      </c>
      <c r="AI133" s="122">
        <f t="shared" si="55"/>
        <v>0</v>
      </c>
      <c r="AJ133" s="122">
        <f t="shared" si="55"/>
        <v>0</v>
      </c>
      <c r="AK133" s="122">
        <f t="shared" si="55"/>
        <v>0</v>
      </c>
      <c r="AL133" s="122">
        <f t="shared" si="55"/>
        <v>0</v>
      </c>
      <c r="AM133" s="122">
        <f t="shared" si="55"/>
        <v>0</v>
      </c>
      <c r="AN133" s="122">
        <f t="shared" si="55"/>
        <v>0</v>
      </c>
      <c r="AO133" s="122">
        <f t="shared" si="55"/>
        <v>0</v>
      </c>
      <c r="AP133" s="122">
        <f t="shared" si="55"/>
        <v>0</v>
      </c>
    </row>
    <row r="134" spans="1:42" x14ac:dyDescent="0.2">
      <c r="A134" s="89" t="s">
        <v>81</v>
      </c>
    </row>
    <row r="135" spans="1:42" x14ac:dyDescent="0.2">
      <c r="A135" s="90" t="s">
        <v>5</v>
      </c>
      <c r="B135" s="122">
        <f>B270</f>
        <v>0</v>
      </c>
      <c r="C135" s="122">
        <f>C270</f>
        <v>0</v>
      </c>
      <c r="D135" s="122">
        <f t="shared" ref="D135:AP135" si="56">D270</f>
        <v>0</v>
      </c>
      <c r="E135" s="122">
        <f t="shared" si="56"/>
        <v>0</v>
      </c>
      <c r="F135" s="122">
        <f t="shared" si="56"/>
        <v>0</v>
      </c>
      <c r="G135" s="122">
        <f t="shared" si="56"/>
        <v>0</v>
      </c>
      <c r="H135" s="122">
        <f t="shared" si="56"/>
        <v>0</v>
      </c>
      <c r="I135" s="122">
        <f t="shared" si="56"/>
        <v>0</v>
      </c>
      <c r="J135" s="122">
        <f t="shared" si="56"/>
        <v>0</v>
      </c>
      <c r="K135" s="122">
        <f t="shared" si="56"/>
        <v>0</v>
      </c>
      <c r="L135" s="122">
        <f t="shared" si="56"/>
        <v>0</v>
      </c>
      <c r="M135" s="122">
        <f t="shared" si="56"/>
        <v>0</v>
      </c>
      <c r="N135" s="122">
        <f t="shared" si="56"/>
        <v>0</v>
      </c>
      <c r="O135" s="122">
        <f t="shared" si="56"/>
        <v>0</v>
      </c>
      <c r="P135" s="122">
        <f t="shared" si="56"/>
        <v>0</v>
      </c>
      <c r="Q135" s="122">
        <f t="shared" si="56"/>
        <v>0</v>
      </c>
      <c r="R135" s="122">
        <f t="shared" si="56"/>
        <v>0</v>
      </c>
      <c r="S135" s="122">
        <f t="shared" si="56"/>
        <v>0</v>
      </c>
      <c r="T135" s="122">
        <f t="shared" si="56"/>
        <v>0</v>
      </c>
      <c r="U135" s="122">
        <f t="shared" si="56"/>
        <v>0</v>
      </c>
      <c r="V135" s="122">
        <f t="shared" si="56"/>
        <v>0</v>
      </c>
      <c r="W135" s="122">
        <f t="shared" si="56"/>
        <v>0</v>
      </c>
      <c r="X135" s="122">
        <f t="shared" si="56"/>
        <v>0</v>
      </c>
      <c r="Y135" s="122">
        <f t="shared" si="56"/>
        <v>0</v>
      </c>
      <c r="Z135" s="122">
        <f t="shared" si="56"/>
        <v>0</v>
      </c>
      <c r="AA135" s="122">
        <f t="shared" si="56"/>
        <v>0</v>
      </c>
      <c r="AB135" s="122">
        <f t="shared" si="56"/>
        <v>0</v>
      </c>
      <c r="AC135" s="122">
        <f t="shared" si="56"/>
        <v>0</v>
      </c>
      <c r="AD135" s="122">
        <f t="shared" si="56"/>
        <v>0</v>
      </c>
      <c r="AE135" s="122">
        <f t="shared" si="56"/>
        <v>0</v>
      </c>
      <c r="AF135" s="122">
        <f t="shared" si="56"/>
        <v>0</v>
      </c>
      <c r="AG135" s="122">
        <f t="shared" si="56"/>
        <v>0</v>
      </c>
      <c r="AH135" s="122">
        <f t="shared" si="56"/>
        <v>0</v>
      </c>
      <c r="AI135" s="122">
        <f t="shared" si="56"/>
        <v>0</v>
      </c>
      <c r="AJ135" s="122">
        <f t="shared" si="56"/>
        <v>0</v>
      </c>
      <c r="AK135" s="122">
        <f t="shared" si="56"/>
        <v>0</v>
      </c>
      <c r="AL135" s="122">
        <f t="shared" si="56"/>
        <v>0</v>
      </c>
      <c r="AM135" s="122">
        <f t="shared" si="56"/>
        <v>0</v>
      </c>
      <c r="AN135" s="122">
        <f t="shared" si="56"/>
        <v>0</v>
      </c>
      <c r="AO135" s="122">
        <f t="shared" si="56"/>
        <v>0</v>
      </c>
      <c r="AP135" s="122">
        <f t="shared" si="56"/>
        <v>0</v>
      </c>
    </row>
    <row r="136" spans="1:42" x14ac:dyDescent="0.2">
      <c r="A136" s="90" t="s">
        <v>4</v>
      </c>
      <c r="B136" s="122">
        <f>B310</f>
        <v>0</v>
      </c>
      <c r="C136" s="122">
        <f>C310</f>
        <v>0</v>
      </c>
      <c r="D136" s="122">
        <f t="shared" ref="D136:AP136" si="57">D310</f>
        <v>0</v>
      </c>
      <c r="E136" s="122">
        <f t="shared" si="57"/>
        <v>0</v>
      </c>
      <c r="F136" s="122">
        <f t="shared" si="57"/>
        <v>0</v>
      </c>
      <c r="G136" s="122">
        <f t="shared" si="57"/>
        <v>0</v>
      </c>
      <c r="H136" s="122">
        <f t="shared" si="57"/>
        <v>0</v>
      </c>
      <c r="I136" s="122">
        <f t="shared" si="57"/>
        <v>0</v>
      </c>
      <c r="J136" s="122">
        <f t="shared" si="57"/>
        <v>0</v>
      </c>
      <c r="K136" s="122">
        <f t="shared" si="57"/>
        <v>0</v>
      </c>
      <c r="L136" s="122">
        <f t="shared" si="57"/>
        <v>0</v>
      </c>
      <c r="M136" s="122">
        <f t="shared" si="57"/>
        <v>0</v>
      </c>
      <c r="N136" s="122">
        <f t="shared" si="57"/>
        <v>0</v>
      </c>
      <c r="O136" s="122">
        <f t="shared" si="57"/>
        <v>0</v>
      </c>
      <c r="P136" s="122">
        <f t="shared" si="57"/>
        <v>0</v>
      </c>
      <c r="Q136" s="122">
        <f t="shared" si="57"/>
        <v>0</v>
      </c>
      <c r="R136" s="122">
        <f t="shared" si="57"/>
        <v>0</v>
      </c>
      <c r="S136" s="122">
        <f t="shared" si="57"/>
        <v>0</v>
      </c>
      <c r="T136" s="122">
        <f t="shared" si="57"/>
        <v>0</v>
      </c>
      <c r="U136" s="122">
        <f t="shared" si="57"/>
        <v>0</v>
      </c>
      <c r="V136" s="122">
        <f t="shared" si="57"/>
        <v>0</v>
      </c>
      <c r="W136" s="122">
        <f t="shared" si="57"/>
        <v>0</v>
      </c>
      <c r="X136" s="122">
        <f t="shared" si="57"/>
        <v>0</v>
      </c>
      <c r="Y136" s="122">
        <f t="shared" si="57"/>
        <v>0</v>
      </c>
      <c r="Z136" s="122">
        <f t="shared" si="57"/>
        <v>0</v>
      </c>
      <c r="AA136" s="122">
        <f t="shared" si="57"/>
        <v>0</v>
      </c>
      <c r="AB136" s="122">
        <f t="shared" si="57"/>
        <v>0</v>
      </c>
      <c r="AC136" s="122">
        <f t="shared" si="57"/>
        <v>0</v>
      </c>
      <c r="AD136" s="122">
        <f t="shared" si="57"/>
        <v>0</v>
      </c>
      <c r="AE136" s="122">
        <f t="shared" si="57"/>
        <v>0</v>
      </c>
      <c r="AF136" s="122">
        <f t="shared" si="57"/>
        <v>0</v>
      </c>
      <c r="AG136" s="122">
        <f t="shared" si="57"/>
        <v>0</v>
      </c>
      <c r="AH136" s="122">
        <f t="shared" si="57"/>
        <v>0</v>
      </c>
      <c r="AI136" s="122">
        <f t="shared" si="57"/>
        <v>0</v>
      </c>
      <c r="AJ136" s="122">
        <f t="shared" si="57"/>
        <v>0</v>
      </c>
      <c r="AK136" s="122">
        <f t="shared" si="57"/>
        <v>0</v>
      </c>
      <c r="AL136" s="122">
        <f t="shared" si="57"/>
        <v>0</v>
      </c>
      <c r="AM136" s="122">
        <f t="shared" si="57"/>
        <v>0</v>
      </c>
      <c r="AN136" s="122">
        <f t="shared" si="57"/>
        <v>0</v>
      </c>
      <c r="AO136" s="122">
        <f t="shared" si="57"/>
        <v>0</v>
      </c>
      <c r="AP136" s="122">
        <f t="shared" si="57"/>
        <v>0</v>
      </c>
    </row>
    <row r="137" spans="1:42" x14ac:dyDescent="0.2">
      <c r="A137" s="90" t="s">
        <v>12</v>
      </c>
      <c r="B137" s="122">
        <f>SUM(B135:B136)</f>
        <v>0</v>
      </c>
      <c r="C137" s="122">
        <f>SUM(C135:C136)</f>
        <v>0</v>
      </c>
      <c r="D137" s="122">
        <f>SUM(D135:D136)</f>
        <v>0</v>
      </c>
      <c r="E137" s="122">
        <f t="shared" ref="E137:AP137" si="58">SUM(E135:E136)</f>
        <v>0</v>
      </c>
      <c r="F137" s="122">
        <f t="shared" si="58"/>
        <v>0</v>
      </c>
      <c r="G137" s="122">
        <f t="shared" si="58"/>
        <v>0</v>
      </c>
      <c r="H137" s="122">
        <f t="shared" si="58"/>
        <v>0</v>
      </c>
      <c r="I137" s="122">
        <f t="shared" si="58"/>
        <v>0</v>
      </c>
      <c r="J137" s="122">
        <f t="shared" si="58"/>
        <v>0</v>
      </c>
      <c r="K137" s="122">
        <f t="shared" si="58"/>
        <v>0</v>
      </c>
      <c r="L137" s="122">
        <f t="shared" si="58"/>
        <v>0</v>
      </c>
      <c r="M137" s="122">
        <f t="shared" si="58"/>
        <v>0</v>
      </c>
      <c r="N137" s="122">
        <f t="shared" si="58"/>
        <v>0</v>
      </c>
      <c r="O137" s="122">
        <f t="shared" si="58"/>
        <v>0</v>
      </c>
      <c r="P137" s="122">
        <f t="shared" si="58"/>
        <v>0</v>
      </c>
      <c r="Q137" s="122">
        <f t="shared" si="58"/>
        <v>0</v>
      </c>
      <c r="R137" s="122">
        <f t="shared" si="58"/>
        <v>0</v>
      </c>
      <c r="S137" s="122">
        <f t="shared" si="58"/>
        <v>0</v>
      </c>
      <c r="T137" s="122">
        <f t="shared" si="58"/>
        <v>0</v>
      </c>
      <c r="U137" s="122">
        <f t="shared" si="58"/>
        <v>0</v>
      </c>
      <c r="V137" s="122">
        <f t="shared" si="58"/>
        <v>0</v>
      </c>
      <c r="W137" s="122">
        <f t="shared" si="58"/>
        <v>0</v>
      </c>
      <c r="X137" s="122">
        <f t="shared" si="58"/>
        <v>0</v>
      </c>
      <c r="Y137" s="122">
        <f t="shared" si="58"/>
        <v>0</v>
      </c>
      <c r="Z137" s="122">
        <f t="shared" si="58"/>
        <v>0</v>
      </c>
      <c r="AA137" s="122">
        <f t="shared" si="58"/>
        <v>0</v>
      </c>
      <c r="AB137" s="122">
        <f t="shared" si="58"/>
        <v>0</v>
      </c>
      <c r="AC137" s="122">
        <f t="shared" si="58"/>
        <v>0</v>
      </c>
      <c r="AD137" s="122">
        <f t="shared" si="58"/>
        <v>0</v>
      </c>
      <c r="AE137" s="122">
        <f t="shared" si="58"/>
        <v>0</v>
      </c>
      <c r="AF137" s="122">
        <f t="shared" si="58"/>
        <v>0</v>
      </c>
      <c r="AG137" s="122">
        <f t="shared" si="58"/>
        <v>0</v>
      </c>
      <c r="AH137" s="122">
        <f t="shared" si="58"/>
        <v>0</v>
      </c>
      <c r="AI137" s="122">
        <f t="shared" si="58"/>
        <v>0</v>
      </c>
      <c r="AJ137" s="122">
        <f t="shared" si="58"/>
        <v>0</v>
      </c>
      <c r="AK137" s="122">
        <f t="shared" si="58"/>
        <v>0</v>
      </c>
      <c r="AL137" s="122">
        <f t="shared" si="58"/>
        <v>0</v>
      </c>
      <c r="AM137" s="122">
        <f t="shared" si="58"/>
        <v>0</v>
      </c>
      <c r="AN137" s="122">
        <f t="shared" si="58"/>
        <v>0</v>
      </c>
      <c r="AO137" s="122">
        <f t="shared" si="58"/>
        <v>0</v>
      </c>
      <c r="AP137" s="122">
        <f t="shared" si="58"/>
        <v>0</v>
      </c>
    </row>
    <row r="138" spans="1:42" x14ac:dyDescent="0.2">
      <c r="A138" s="212" t="s">
        <v>12</v>
      </c>
      <c r="B138" s="140">
        <f t="shared" ref="B138:AP138" si="59">B123+B129+B133+B137</f>
        <v>0</v>
      </c>
      <c r="C138" s="140">
        <f t="shared" si="59"/>
        <v>0</v>
      </c>
      <c r="D138" s="140">
        <f t="shared" si="59"/>
        <v>0</v>
      </c>
      <c r="E138" s="140">
        <f t="shared" si="59"/>
        <v>0</v>
      </c>
      <c r="F138" s="140">
        <f t="shared" si="59"/>
        <v>0</v>
      </c>
      <c r="G138" s="140">
        <f t="shared" si="59"/>
        <v>0</v>
      </c>
      <c r="H138" s="140">
        <f t="shared" si="59"/>
        <v>0</v>
      </c>
      <c r="I138" s="140">
        <f t="shared" si="59"/>
        <v>0</v>
      </c>
      <c r="J138" s="140">
        <f t="shared" si="59"/>
        <v>0</v>
      </c>
      <c r="K138" s="140">
        <f t="shared" si="59"/>
        <v>0</v>
      </c>
      <c r="L138" s="140">
        <f t="shared" si="59"/>
        <v>0</v>
      </c>
      <c r="M138" s="140">
        <f t="shared" si="59"/>
        <v>0</v>
      </c>
      <c r="N138" s="140">
        <f t="shared" si="59"/>
        <v>0</v>
      </c>
      <c r="O138" s="140">
        <f t="shared" si="59"/>
        <v>0</v>
      </c>
      <c r="P138" s="140">
        <f t="shared" si="59"/>
        <v>0</v>
      </c>
      <c r="Q138" s="140">
        <f t="shared" si="59"/>
        <v>0</v>
      </c>
      <c r="R138" s="140">
        <f t="shared" si="59"/>
        <v>0</v>
      </c>
      <c r="S138" s="140">
        <f t="shared" si="59"/>
        <v>0</v>
      </c>
      <c r="T138" s="140">
        <f t="shared" si="59"/>
        <v>0</v>
      </c>
      <c r="U138" s="140">
        <f t="shared" si="59"/>
        <v>0</v>
      </c>
      <c r="V138" s="140">
        <f t="shared" si="59"/>
        <v>0</v>
      </c>
      <c r="W138" s="140">
        <f t="shared" si="59"/>
        <v>0</v>
      </c>
      <c r="X138" s="140">
        <f t="shared" si="59"/>
        <v>0</v>
      </c>
      <c r="Y138" s="140">
        <f t="shared" si="59"/>
        <v>0</v>
      </c>
      <c r="Z138" s="140">
        <f t="shared" si="59"/>
        <v>0</v>
      </c>
      <c r="AA138" s="140">
        <f t="shared" si="59"/>
        <v>0</v>
      </c>
      <c r="AB138" s="140">
        <f t="shared" si="59"/>
        <v>0</v>
      </c>
      <c r="AC138" s="140">
        <f t="shared" si="59"/>
        <v>0</v>
      </c>
      <c r="AD138" s="140">
        <f t="shared" si="59"/>
        <v>0</v>
      </c>
      <c r="AE138" s="140">
        <f t="shared" si="59"/>
        <v>0</v>
      </c>
      <c r="AF138" s="140">
        <f t="shared" si="59"/>
        <v>0</v>
      </c>
      <c r="AG138" s="140">
        <f t="shared" si="59"/>
        <v>0</v>
      </c>
      <c r="AH138" s="140">
        <f t="shared" si="59"/>
        <v>0</v>
      </c>
      <c r="AI138" s="140">
        <f t="shared" si="59"/>
        <v>0</v>
      </c>
      <c r="AJ138" s="140">
        <f t="shared" si="59"/>
        <v>0</v>
      </c>
      <c r="AK138" s="140">
        <f t="shared" si="59"/>
        <v>0</v>
      </c>
      <c r="AL138" s="140">
        <f t="shared" si="59"/>
        <v>0</v>
      </c>
      <c r="AM138" s="140">
        <f t="shared" si="59"/>
        <v>0</v>
      </c>
      <c r="AN138" s="140">
        <f t="shared" si="59"/>
        <v>0</v>
      </c>
      <c r="AO138" s="140">
        <f t="shared" si="59"/>
        <v>0</v>
      </c>
      <c r="AP138" s="140">
        <f t="shared" si="59"/>
        <v>0</v>
      </c>
    </row>
    <row r="139" spans="1:42" x14ac:dyDescent="0.2">
      <c r="A139" s="89"/>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c r="AE139" s="122"/>
      <c r="AF139" s="122"/>
      <c r="AG139" s="122"/>
      <c r="AH139" s="122"/>
      <c r="AI139" s="122"/>
      <c r="AJ139" s="122"/>
      <c r="AK139" s="122"/>
      <c r="AL139" s="122"/>
      <c r="AM139" s="122"/>
      <c r="AN139" s="122"/>
      <c r="AO139" s="122"/>
      <c r="AP139" s="122"/>
    </row>
    <row r="140" spans="1:42" x14ac:dyDescent="0.2">
      <c r="A140" s="83" t="s">
        <v>405</v>
      </c>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row>
    <row r="141" spans="1:42" x14ac:dyDescent="0.2">
      <c r="A141" s="90"/>
    </row>
    <row r="142" spans="1:42" x14ac:dyDescent="0.2">
      <c r="A142" s="89" t="s">
        <v>207</v>
      </c>
      <c r="B142" s="100"/>
      <c r="C142" s="100" t="str">
        <f>IF(ISERROR(IRR($B138:C138)),"NaN",ROUND(IRR($B138:C138)*100,4))</f>
        <v>NaN</v>
      </c>
      <c r="D142" s="100" t="str">
        <f>IF(ISERROR(IRR($B138:D138)),"NaN",ROUND(IRR($B138:D138)*100,4))</f>
        <v>NaN</v>
      </c>
      <c r="E142" s="100" t="str">
        <f>IF(ISERROR(IRR($B138:E138)),"NaN",ROUND(IRR($B138:E138)*100,4))</f>
        <v>NaN</v>
      </c>
      <c r="F142" s="100" t="str">
        <f>IF(ISERROR(IRR($B138:F138)),"NaN",ROUND(IRR($B138:F138)*100,4))</f>
        <v>NaN</v>
      </c>
      <c r="G142" s="100" t="str">
        <f>IF(ISERROR(IRR($B138:G138)),"NaN",ROUND(IRR($B138:G138)*100,4))</f>
        <v>NaN</v>
      </c>
      <c r="H142" s="100" t="str">
        <f>IF(ISERROR(IRR($B138:H138)),"NaN",ROUND(IRR($B138:H138)*100,4))</f>
        <v>NaN</v>
      </c>
      <c r="I142" s="100" t="str">
        <f>IF(ISERROR(IRR($B138:I138)),"NaN",ROUND(IRR($B138:I138)*100,4))</f>
        <v>NaN</v>
      </c>
      <c r="J142" s="100" t="str">
        <f>IF(ISERROR(IRR($B138:J138)),"NaN",ROUND(IRR($B138:J138)*100,4))</f>
        <v>NaN</v>
      </c>
      <c r="K142" s="100" t="str">
        <f>IF(ISERROR(IRR($B138:K138)),"NaN",ROUND(IRR($B138:K138)*100,4))</f>
        <v>NaN</v>
      </c>
      <c r="L142" s="100" t="str">
        <f>IF(ISERROR(IRR($B138:L138)),"NaN",ROUND(IRR($B138:L138)*100,4))</f>
        <v>NaN</v>
      </c>
      <c r="M142" s="100" t="str">
        <f>IF(ISERROR(IRR($B138:M138)),"NaN",ROUND(IRR($B138:M138)*100,4))</f>
        <v>NaN</v>
      </c>
      <c r="N142" s="100" t="str">
        <f>IF(ISERROR(IRR($B138:N138)),"NaN",ROUND(IRR($B138:N138)*100,4))</f>
        <v>NaN</v>
      </c>
      <c r="O142" s="100" t="str">
        <f>IF(ISERROR(IRR($B138:O138)),"NaN",ROUND(IRR($B138:O138)*100,4))</f>
        <v>NaN</v>
      </c>
      <c r="P142" s="100" t="str">
        <f>IF(ISERROR(IRR($B138:P138)),"NaN",ROUND(IRR($B138:P138)*100,4))</f>
        <v>NaN</v>
      </c>
      <c r="Q142" s="100" t="str">
        <f>IF(ISERROR(IRR($B138:Q138)),"NaN",ROUND(IRR($B138:Q138)*100,4))</f>
        <v>NaN</v>
      </c>
      <c r="R142" s="100" t="str">
        <f>IF(ISERROR(IRR($B138:R138)),"NaN",ROUND(IRR($B138:R138)*100,4))</f>
        <v>NaN</v>
      </c>
      <c r="S142" s="100" t="str">
        <f>IF(ISERROR(IRR($B138:S138)),"NaN",ROUND(IRR($B138:S138)*100,4))</f>
        <v>NaN</v>
      </c>
      <c r="T142" s="100" t="str">
        <f>IF(ISERROR(IRR($B138:T138)),"NaN",ROUND(IRR($B138:T138)*100,4))</f>
        <v>NaN</v>
      </c>
      <c r="U142" s="100" t="str">
        <f>IF(ISERROR(IRR($B138:U138)),"NaN",ROUND(IRR($B138:U138)*100,4))</f>
        <v>NaN</v>
      </c>
      <c r="V142" s="100" t="str">
        <f>IF(ISERROR(IRR($B138:V138)),"NaN",ROUND(IRR($B138:V138)*100,4))</f>
        <v>NaN</v>
      </c>
      <c r="W142" s="100" t="str">
        <f>IF(ISERROR(IRR($B138:W138)),"NaN",ROUND(IRR($B138:W138)*100,4))</f>
        <v>NaN</v>
      </c>
      <c r="X142" s="100" t="str">
        <f>IF(ISERROR(IRR($B138:X138)),"NaN",ROUND(IRR($B138:X138)*100,4))</f>
        <v>NaN</v>
      </c>
      <c r="Y142" s="100" t="str">
        <f>IF(ISERROR(IRR($B138:Y138)),"NaN",ROUND(IRR($B138:Y138)*100,4))</f>
        <v>NaN</v>
      </c>
      <c r="Z142" s="100" t="str">
        <f>IF(ISERROR(IRR($B138:Z138)),"NaN",ROUND(IRR($B138:Z138)*100,4))</f>
        <v>NaN</v>
      </c>
      <c r="AA142" s="100" t="str">
        <f>IF(ISERROR(IRR($B138:AA138)),"NaN",ROUND(IRR($B138:AA138)*100,4))</f>
        <v>NaN</v>
      </c>
      <c r="AB142" s="100" t="str">
        <f>IF(ISERROR(IRR($B138:AB138)),"NaN",ROUND(IRR($B138:AB138)*100,4))</f>
        <v>NaN</v>
      </c>
      <c r="AC142" s="100" t="str">
        <f>IF(ISERROR(IRR($B138:AC138)),"NaN",ROUND(IRR($B138:AC138)*100,4))</f>
        <v>NaN</v>
      </c>
      <c r="AD142" s="100" t="str">
        <f>IF(ISERROR(IRR($B138:AD138)),"NaN",ROUND(IRR($B138:AD138)*100,4))</f>
        <v>NaN</v>
      </c>
      <c r="AE142" s="100" t="str">
        <f>IF(ISERROR(IRR($B138:AE138)),"NaN",ROUND(IRR($B138:AE138)*100,4))</f>
        <v>NaN</v>
      </c>
      <c r="AF142" s="100" t="str">
        <f>IF(ISERROR(IRR($B138:AF138)),"NaN",ROUND(IRR($B138:AF138)*100,4))</f>
        <v>NaN</v>
      </c>
      <c r="AG142" s="100" t="str">
        <f>IF(ISERROR(IRR($B138:AG138)),"NaN",ROUND(IRR($B138:AG138)*100,4))</f>
        <v>NaN</v>
      </c>
      <c r="AH142" s="100" t="str">
        <f>IF(ISERROR(IRR($B138:AH138)),"NaN",ROUND(IRR($B138:AH138)*100,4))</f>
        <v>NaN</v>
      </c>
      <c r="AI142" s="100" t="str">
        <f>IF(ISERROR(IRR($B138:AI138)),"NaN",ROUND(IRR($B138:AI138)*100,4))</f>
        <v>NaN</v>
      </c>
      <c r="AJ142" s="100" t="str">
        <f>IF(ISERROR(IRR($B138:AJ138)),"NaN",ROUND(IRR($B138:AJ138)*100,4))</f>
        <v>NaN</v>
      </c>
      <c r="AK142" s="100" t="str">
        <f>IF(ISERROR(IRR($B138:AK138)),"NaN",ROUND(IRR($B138:AK138)*100,4))</f>
        <v>NaN</v>
      </c>
      <c r="AL142" s="100" t="str">
        <f>IF(ISERROR(IRR($B138:AL138)),"NaN",ROUND(IRR($B138:AL138)*100,4))</f>
        <v>NaN</v>
      </c>
      <c r="AM142" s="100" t="str">
        <f>IF(ISERROR(IRR($B138:AM138)),"NaN",ROUND(IRR($B138:AM138)*100,4))</f>
        <v>NaN</v>
      </c>
      <c r="AN142" s="100" t="str">
        <f>IF(ISERROR(IRR($B138:AN138)),"NaN",ROUND(IRR($B138:AN138)*100,4))</f>
        <v>NaN</v>
      </c>
      <c r="AO142" s="100" t="str">
        <f>IF(ISERROR(IRR($B138:AO138)),"NaN",ROUND(IRR($B138:AO138)*100,4))</f>
        <v>NaN</v>
      </c>
      <c r="AP142" s="100" t="str">
        <f>IF(ISERROR(IRR($B138:AP138)),"NaN",ROUND(IRR($B138:AP138)*100,4))</f>
        <v>NaN</v>
      </c>
    </row>
    <row r="143" spans="1:42" x14ac:dyDescent="0.2">
      <c r="A143" s="21" t="s">
        <v>8</v>
      </c>
      <c r="B143" s="100"/>
      <c r="C143" s="100">
        <f>MAX($B$142:C142)</f>
        <v>0</v>
      </c>
      <c r="D143" s="100">
        <f>MAX($B$142:D142)</f>
        <v>0</v>
      </c>
      <c r="E143" s="100">
        <f>MAX($B$142:E142)</f>
        <v>0</v>
      </c>
      <c r="F143" s="100">
        <f>MAX($B$142:F142)</f>
        <v>0</v>
      </c>
      <c r="G143" s="100">
        <f>MAX($B$142:G142)</f>
        <v>0</v>
      </c>
      <c r="H143" s="100">
        <f>MAX($B$142:H142)</f>
        <v>0</v>
      </c>
      <c r="I143" s="100">
        <f>MAX($B$142:I142)</f>
        <v>0</v>
      </c>
      <c r="J143" s="100">
        <f>MAX($B$142:J142)</f>
        <v>0</v>
      </c>
      <c r="K143" s="100">
        <f>MAX($B$142:K142)</f>
        <v>0</v>
      </c>
      <c r="L143" s="100">
        <f>MAX($B$142:L142)</f>
        <v>0</v>
      </c>
      <c r="M143" s="100">
        <f>MAX($B$142:M142)</f>
        <v>0</v>
      </c>
      <c r="N143" s="100">
        <f>MAX($B$142:N142)</f>
        <v>0</v>
      </c>
      <c r="O143" s="100">
        <f>MAX($B$142:O142)</f>
        <v>0</v>
      </c>
      <c r="P143" s="100">
        <f>MAX($B$142:P142)</f>
        <v>0</v>
      </c>
      <c r="Q143" s="100">
        <f>MAX($B$142:Q142)</f>
        <v>0</v>
      </c>
      <c r="R143" s="100">
        <f>MAX($B$142:R142)</f>
        <v>0</v>
      </c>
      <c r="S143" s="100">
        <f>MAX($B$142:S142)</f>
        <v>0</v>
      </c>
      <c r="T143" s="100">
        <f>MAX($B$142:T142)</f>
        <v>0</v>
      </c>
      <c r="U143" s="100">
        <f>MAX($B$142:U142)</f>
        <v>0</v>
      </c>
      <c r="V143" s="100">
        <f>MAX($B$142:V142)</f>
        <v>0</v>
      </c>
      <c r="W143" s="100">
        <f>MAX($B$142:W142)</f>
        <v>0</v>
      </c>
      <c r="X143" s="100">
        <f>MAX($B$142:X142)</f>
        <v>0</v>
      </c>
      <c r="Y143" s="100">
        <f>MAX($B$142:Y142)</f>
        <v>0</v>
      </c>
      <c r="Z143" s="100">
        <f>MAX($B$142:Z142)</f>
        <v>0</v>
      </c>
      <c r="AA143" s="100">
        <f>MAX($B$142:AA142)</f>
        <v>0</v>
      </c>
      <c r="AB143" s="100">
        <f>MAX($B$142:AB142)</f>
        <v>0</v>
      </c>
      <c r="AC143" s="100">
        <f>MAX($B$142:AC142)</f>
        <v>0</v>
      </c>
      <c r="AD143" s="100">
        <f>MAX($B$142:AD142)</f>
        <v>0</v>
      </c>
      <c r="AE143" s="100">
        <f>MAX($B$142:AE142)</f>
        <v>0</v>
      </c>
      <c r="AF143" s="100">
        <f>MAX($B$142:AF142)</f>
        <v>0</v>
      </c>
      <c r="AG143" s="100">
        <f>MAX($B$142:AG142)</f>
        <v>0</v>
      </c>
      <c r="AH143" s="100">
        <f>MAX($B$142:AH142)</f>
        <v>0</v>
      </c>
      <c r="AI143" s="100">
        <f>MAX($B$142:AI142)</f>
        <v>0</v>
      </c>
      <c r="AJ143" s="100">
        <f>MAX($B$142:AJ142)</f>
        <v>0</v>
      </c>
      <c r="AK143" s="100">
        <f>MAX($B$142:AK142)</f>
        <v>0</v>
      </c>
      <c r="AL143" s="100">
        <f>MAX($B$142:AL142)</f>
        <v>0</v>
      </c>
      <c r="AM143" s="100">
        <f>MAX($B$142:AM142)</f>
        <v>0</v>
      </c>
      <c r="AN143" s="100">
        <f>MAX($B$142:AN142)</f>
        <v>0</v>
      </c>
      <c r="AO143" s="100">
        <f>MAX($B$142:AO142)</f>
        <v>0</v>
      </c>
      <c r="AP143" s="100">
        <f>MAX($B$142:AP142)</f>
        <v>0</v>
      </c>
    </row>
    <row r="144" spans="1:42" x14ac:dyDescent="0.2">
      <c r="A144" s="89"/>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c r="Y144" s="155"/>
      <c r="Z144" s="155"/>
      <c r="AA144" s="155"/>
      <c r="AB144" s="155"/>
      <c r="AC144" s="155"/>
      <c r="AD144" s="155"/>
      <c r="AE144" s="155"/>
      <c r="AF144" s="155"/>
      <c r="AG144" s="155"/>
      <c r="AH144" s="155"/>
      <c r="AI144" s="155"/>
      <c r="AJ144" s="155"/>
      <c r="AK144" s="155"/>
      <c r="AL144" s="155"/>
      <c r="AM144" s="155"/>
      <c r="AN144" s="155"/>
      <c r="AO144" s="155"/>
      <c r="AP144" s="155"/>
    </row>
    <row r="145" spans="1:42" x14ac:dyDescent="0.2">
      <c r="A145" s="89" t="s">
        <v>209</v>
      </c>
      <c r="B145" s="183">
        <f>B138+NPV(NominalDiscountRate/100,C138:AP138)</f>
        <v>0</v>
      </c>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c r="AA145" s="155"/>
      <c r="AB145" s="155"/>
      <c r="AC145" s="155"/>
      <c r="AD145" s="155"/>
      <c r="AE145" s="155"/>
      <c r="AF145" s="155"/>
      <c r="AG145" s="155"/>
      <c r="AH145" s="155"/>
      <c r="AI145" s="155"/>
      <c r="AJ145" s="155"/>
      <c r="AK145" s="155"/>
      <c r="AL145" s="155"/>
      <c r="AM145" s="155"/>
      <c r="AN145" s="155"/>
      <c r="AO145" s="155"/>
      <c r="AP145" s="155"/>
    </row>
    <row r="147" spans="1:42" x14ac:dyDescent="0.2">
      <c r="A147" s="83" t="s">
        <v>437</v>
      </c>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row>
    <row r="148" spans="1:42" x14ac:dyDescent="0.2">
      <c r="A148" s="18" t="s">
        <v>204</v>
      </c>
      <c r="B148" s="126">
        <f>B121</f>
        <v>0</v>
      </c>
      <c r="C148" s="122">
        <f t="shared" ref="C148:AP148" si="60">C668+C270+C310-C64-C673-C674+C129+C133-C706-C700-C701-C712-C718-C750-C782+C814-C707+C26</f>
        <v>0</v>
      </c>
      <c r="D148" s="122">
        <f t="shared" si="60"/>
        <v>0</v>
      </c>
      <c r="E148" s="122">
        <f t="shared" si="60"/>
        <v>0</v>
      </c>
      <c r="F148" s="122">
        <f t="shared" si="60"/>
        <v>0</v>
      </c>
      <c r="G148" s="122">
        <f t="shared" si="60"/>
        <v>0</v>
      </c>
      <c r="H148" s="122">
        <f t="shared" si="60"/>
        <v>0</v>
      </c>
      <c r="I148" s="122">
        <f t="shared" si="60"/>
        <v>0</v>
      </c>
      <c r="J148" s="122">
        <f t="shared" si="60"/>
        <v>0</v>
      </c>
      <c r="K148" s="122">
        <f t="shared" si="60"/>
        <v>0</v>
      </c>
      <c r="L148" s="122">
        <f t="shared" si="60"/>
        <v>0</v>
      </c>
      <c r="M148" s="122">
        <f t="shared" si="60"/>
        <v>0</v>
      </c>
      <c r="N148" s="122">
        <f t="shared" si="60"/>
        <v>0</v>
      </c>
      <c r="O148" s="122">
        <f t="shared" si="60"/>
        <v>0</v>
      </c>
      <c r="P148" s="122">
        <f t="shared" si="60"/>
        <v>0</v>
      </c>
      <c r="Q148" s="122">
        <f t="shared" si="60"/>
        <v>0</v>
      </c>
      <c r="R148" s="122">
        <f t="shared" si="60"/>
        <v>0</v>
      </c>
      <c r="S148" s="122">
        <f t="shared" si="60"/>
        <v>0</v>
      </c>
      <c r="T148" s="122">
        <f t="shared" si="60"/>
        <v>0</v>
      </c>
      <c r="U148" s="122">
        <f t="shared" si="60"/>
        <v>0</v>
      </c>
      <c r="V148" s="122">
        <f t="shared" si="60"/>
        <v>0</v>
      </c>
      <c r="W148" s="122">
        <f t="shared" si="60"/>
        <v>0</v>
      </c>
      <c r="X148" s="122">
        <f t="shared" si="60"/>
        <v>0</v>
      </c>
      <c r="Y148" s="122">
        <f t="shared" si="60"/>
        <v>0</v>
      </c>
      <c r="Z148" s="122">
        <f t="shared" si="60"/>
        <v>0</v>
      </c>
      <c r="AA148" s="122">
        <f t="shared" si="60"/>
        <v>0</v>
      </c>
      <c r="AB148" s="122">
        <f t="shared" si="60"/>
        <v>0</v>
      </c>
      <c r="AC148" s="122">
        <f t="shared" si="60"/>
        <v>0</v>
      </c>
      <c r="AD148" s="122">
        <f t="shared" si="60"/>
        <v>0</v>
      </c>
      <c r="AE148" s="122">
        <f t="shared" si="60"/>
        <v>0</v>
      </c>
      <c r="AF148" s="122">
        <f t="shared" si="60"/>
        <v>0</v>
      </c>
      <c r="AG148" s="122">
        <f t="shared" si="60"/>
        <v>0</v>
      </c>
      <c r="AH148" s="122">
        <f t="shared" si="60"/>
        <v>0</v>
      </c>
      <c r="AI148" s="122">
        <f t="shared" si="60"/>
        <v>0</v>
      </c>
      <c r="AJ148" s="122">
        <f t="shared" si="60"/>
        <v>0</v>
      </c>
      <c r="AK148" s="122">
        <f t="shared" si="60"/>
        <v>0</v>
      </c>
      <c r="AL148" s="122">
        <f t="shared" si="60"/>
        <v>0</v>
      </c>
      <c r="AM148" s="122">
        <f t="shared" si="60"/>
        <v>0</v>
      </c>
      <c r="AN148" s="122">
        <f t="shared" si="60"/>
        <v>0</v>
      </c>
      <c r="AO148" s="122">
        <f t="shared" si="60"/>
        <v>0</v>
      </c>
      <c r="AP148" s="122">
        <f t="shared" si="60"/>
        <v>0</v>
      </c>
    </row>
    <row r="149" spans="1:42" x14ac:dyDescent="0.2">
      <c r="A149" s="18" t="s">
        <v>205</v>
      </c>
      <c r="B149" s="126"/>
      <c r="C149" s="122">
        <f>C$5</f>
        <v>0</v>
      </c>
      <c r="D149" s="122">
        <f t="shared" ref="D149:AP149" si="61">D$5</f>
        <v>0</v>
      </c>
      <c r="E149" s="122">
        <f t="shared" si="61"/>
        <v>0</v>
      </c>
      <c r="F149" s="122">
        <f t="shared" si="61"/>
        <v>0</v>
      </c>
      <c r="G149" s="122">
        <f t="shared" si="61"/>
        <v>0</v>
      </c>
      <c r="H149" s="122">
        <f t="shared" si="61"/>
        <v>0</v>
      </c>
      <c r="I149" s="122">
        <f t="shared" si="61"/>
        <v>0</v>
      </c>
      <c r="J149" s="122">
        <f t="shared" si="61"/>
        <v>0</v>
      </c>
      <c r="K149" s="122">
        <f t="shared" si="61"/>
        <v>0</v>
      </c>
      <c r="L149" s="122">
        <f t="shared" si="61"/>
        <v>0</v>
      </c>
      <c r="M149" s="122">
        <f t="shared" si="61"/>
        <v>0</v>
      </c>
      <c r="N149" s="122">
        <f t="shared" si="61"/>
        <v>0</v>
      </c>
      <c r="O149" s="122">
        <f t="shared" si="61"/>
        <v>0</v>
      </c>
      <c r="P149" s="122">
        <f t="shared" si="61"/>
        <v>0</v>
      </c>
      <c r="Q149" s="122">
        <f t="shared" si="61"/>
        <v>0</v>
      </c>
      <c r="R149" s="122">
        <f t="shared" si="61"/>
        <v>0</v>
      </c>
      <c r="S149" s="122">
        <f t="shared" si="61"/>
        <v>0</v>
      </c>
      <c r="T149" s="122">
        <f t="shared" si="61"/>
        <v>0</v>
      </c>
      <c r="U149" s="122">
        <f t="shared" si="61"/>
        <v>0</v>
      </c>
      <c r="V149" s="122">
        <f t="shared" si="61"/>
        <v>0</v>
      </c>
      <c r="W149" s="122">
        <f t="shared" si="61"/>
        <v>0</v>
      </c>
      <c r="X149" s="122">
        <f t="shared" si="61"/>
        <v>0</v>
      </c>
      <c r="Y149" s="122">
        <f t="shared" si="61"/>
        <v>0</v>
      </c>
      <c r="Z149" s="122">
        <f t="shared" si="61"/>
        <v>0</v>
      </c>
      <c r="AA149" s="122">
        <f t="shared" si="61"/>
        <v>0</v>
      </c>
      <c r="AB149" s="122">
        <f t="shared" si="61"/>
        <v>0</v>
      </c>
      <c r="AC149" s="122">
        <f t="shared" si="61"/>
        <v>0</v>
      </c>
      <c r="AD149" s="122">
        <f t="shared" si="61"/>
        <v>0</v>
      </c>
      <c r="AE149" s="122">
        <f t="shared" si="61"/>
        <v>0</v>
      </c>
      <c r="AF149" s="122">
        <f t="shared" si="61"/>
        <v>0</v>
      </c>
      <c r="AG149" s="122">
        <f t="shared" si="61"/>
        <v>0</v>
      </c>
      <c r="AH149" s="122">
        <f t="shared" si="61"/>
        <v>0</v>
      </c>
      <c r="AI149" s="122">
        <f t="shared" si="61"/>
        <v>0</v>
      </c>
      <c r="AJ149" s="122">
        <f t="shared" si="61"/>
        <v>0</v>
      </c>
      <c r="AK149" s="122">
        <f t="shared" si="61"/>
        <v>0</v>
      </c>
      <c r="AL149" s="122">
        <f t="shared" si="61"/>
        <v>0</v>
      </c>
      <c r="AM149" s="122">
        <f t="shared" si="61"/>
        <v>0</v>
      </c>
      <c r="AN149" s="122">
        <f t="shared" si="61"/>
        <v>0</v>
      </c>
      <c r="AO149" s="122">
        <f t="shared" si="61"/>
        <v>0</v>
      </c>
      <c r="AP149" s="122">
        <f t="shared" si="61"/>
        <v>0</v>
      </c>
    </row>
    <row r="151" spans="1:42" x14ac:dyDescent="0.2">
      <c r="A151" s="4" t="s">
        <v>203</v>
      </c>
      <c r="B151" s="152">
        <f>-(B148+NPV(NominalDiscountRate/100,C148:AP148))</f>
        <v>0</v>
      </c>
      <c r="C151" s="122"/>
      <c r="D151" s="122"/>
    </row>
    <row r="152" spans="1:42" x14ac:dyDescent="0.2">
      <c r="A152" s="4" t="s">
        <v>202</v>
      </c>
      <c r="B152" s="152">
        <f>NPV(NominalDiscountRate/100,C149:AP149)</f>
        <v>0</v>
      </c>
    </row>
    <row r="153" spans="1:42" x14ac:dyDescent="0.2">
      <c r="A153" s="4" t="s">
        <v>438</v>
      </c>
      <c r="B153" s="213">
        <f>IF(B152=0,0,B151/B152*100)</f>
        <v>0</v>
      </c>
    </row>
    <row r="154" spans="1:42" x14ac:dyDescent="0.2">
      <c r="B154" s="111"/>
    </row>
    <row r="155" spans="1:42" x14ac:dyDescent="0.2">
      <c r="A155" s="83" t="s">
        <v>439</v>
      </c>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row>
    <row r="156" spans="1:42" x14ac:dyDescent="0.2">
      <c r="A156" s="4" t="s">
        <v>440</v>
      </c>
      <c r="B156" s="122">
        <f t="array" ref="B156:AP157">Inputs!C238:AQ239</f>
        <v>0</v>
      </c>
      <c r="C156" s="122">
        <v>0</v>
      </c>
      <c r="D156" s="122">
        <v>0</v>
      </c>
      <c r="E156" s="122">
        <v>0</v>
      </c>
      <c r="F156" s="122">
        <v>0</v>
      </c>
      <c r="G156" s="122">
        <v>0</v>
      </c>
      <c r="H156" s="122">
        <v>0</v>
      </c>
      <c r="I156" s="122">
        <v>0</v>
      </c>
      <c r="J156" s="122">
        <v>0</v>
      </c>
      <c r="K156" s="122">
        <v>0</v>
      </c>
      <c r="L156" s="122">
        <v>0</v>
      </c>
      <c r="M156" s="122">
        <v>0</v>
      </c>
      <c r="N156" s="122">
        <v>0</v>
      </c>
      <c r="O156" s="122">
        <v>0</v>
      </c>
      <c r="P156" s="122">
        <v>0</v>
      </c>
      <c r="Q156" s="122">
        <v>0</v>
      </c>
      <c r="R156" s="122">
        <v>0</v>
      </c>
      <c r="S156" s="122">
        <v>0</v>
      </c>
      <c r="T156" s="122">
        <v>0</v>
      </c>
      <c r="U156" s="122">
        <v>0</v>
      </c>
      <c r="V156" s="122">
        <v>0</v>
      </c>
      <c r="W156" s="122">
        <v>0</v>
      </c>
      <c r="X156" s="122">
        <v>0</v>
      </c>
      <c r="Y156" s="122">
        <v>0</v>
      </c>
      <c r="Z156" s="122">
        <v>0</v>
      </c>
      <c r="AA156" s="122">
        <v>0</v>
      </c>
      <c r="AB156" s="122">
        <v>0</v>
      </c>
      <c r="AC156" s="122">
        <v>0</v>
      </c>
      <c r="AD156" s="122">
        <v>0</v>
      </c>
      <c r="AE156" s="122">
        <v>0</v>
      </c>
      <c r="AF156" s="122">
        <v>0</v>
      </c>
      <c r="AG156" s="122">
        <v>0</v>
      </c>
      <c r="AH156" s="122">
        <v>0</v>
      </c>
      <c r="AI156" s="122">
        <v>0</v>
      </c>
      <c r="AJ156" s="122">
        <v>0</v>
      </c>
      <c r="AK156" s="122">
        <v>0</v>
      </c>
      <c r="AL156" s="122">
        <v>0</v>
      </c>
      <c r="AM156" s="122">
        <v>0</v>
      </c>
      <c r="AN156" s="122">
        <v>0</v>
      </c>
      <c r="AO156" s="122">
        <v>0</v>
      </c>
      <c r="AP156" s="122">
        <v>0</v>
      </c>
    </row>
    <row r="157" spans="1:42" x14ac:dyDescent="0.2">
      <c r="A157" s="4" t="s">
        <v>441</v>
      </c>
      <c r="B157" s="122">
        <v>0</v>
      </c>
      <c r="C157" s="122">
        <v>0</v>
      </c>
      <c r="D157" s="122">
        <v>0</v>
      </c>
      <c r="E157" s="122">
        <v>0</v>
      </c>
      <c r="F157" s="122">
        <v>0</v>
      </c>
      <c r="G157" s="122">
        <v>0</v>
      </c>
      <c r="H157" s="122">
        <v>0</v>
      </c>
      <c r="I157" s="122">
        <v>0</v>
      </c>
      <c r="J157" s="122">
        <v>0</v>
      </c>
      <c r="K157" s="122">
        <v>0</v>
      </c>
      <c r="L157" s="122">
        <v>0</v>
      </c>
      <c r="M157" s="122">
        <v>0</v>
      </c>
      <c r="N157" s="122">
        <v>0</v>
      </c>
      <c r="O157" s="122">
        <v>0</v>
      </c>
      <c r="P157" s="122">
        <v>0</v>
      </c>
      <c r="Q157" s="122">
        <v>0</v>
      </c>
      <c r="R157" s="122">
        <v>0</v>
      </c>
      <c r="S157" s="122">
        <v>0</v>
      </c>
      <c r="T157" s="122">
        <v>0</v>
      </c>
      <c r="U157" s="122">
        <v>0</v>
      </c>
      <c r="V157" s="122">
        <v>0</v>
      </c>
      <c r="W157" s="122">
        <v>0</v>
      </c>
      <c r="X157" s="122">
        <v>0</v>
      </c>
      <c r="Y157" s="122">
        <v>0</v>
      </c>
      <c r="Z157" s="122">
        <v>0</v>
      </c>
      <c r="AA157" s="122">
        <v>0</v>
      </c>
      <c r="AB157" s="122">
        <v>0</v>
      </c>
      <c r="AC157" s="122">
        <v>0</v>
      </c>
      <c r="AD157" s="122">
        <v>0</v>
      </c>
      <c r="AE157" s="122">
        <v>0</v>
      </c>
      <c r="AF157" s="122">
        <v>0</v>
      </c>
      <c r="AG157" s="122">
        <v>0</v>
      </c>
      <c r="AH157" s="122">
        <v>0</v>
      </c>
      <c r="AI157" s="122">
        <v>0</v>
      </c>
      <c r="AJ157" s="122">
        <v>0</v>
      </c>
      <c r="AK157" s="122">
        <v>0</v>
      </c>
      <c r="AL157" s="122">
        <v>0</v>
      </c>
      <c r="AM157" s="122">
        <v>0</v>
      </c>
      <c r="AN157" s="122">
        <v>0</v>
      </c>
      <c r="AO157" s="122">
        <v>0</v>
      </c>
      <c r="AP157" s="122">
        <v>0</v>
      </c>
    </row>
    <row r="158" spans="1:42" x14ac:dyDescent="0.2">
      <c r="B158" s="111"/>
    </row>
    <row r="159" spans="1:42" x14ac:dyDescent="0.2">
      <c r="A159" s="4" t="s">
        <v>442</v>
      </c>
      <c r="B159" s="183">
        <f>(B$156+NPV(NominalDiscountRate/100,C156:AP156))</f>
        <v>0</v>
      </c>
    </row>
    <row r="160" spans="1:42" x14ac:dyDescent="0.2">
      <c r="A160" s="4" t="s">
        <v>443</v>
      </c>
      <c r="B160" s="183">
        <f>NPV(NominalDiscountRate/100,C157:AP157)</f>
        <v>0</v>
      </c>
    </row>
    <row r="161" spans="1:42" x14ac:dyDescent="0.2">
      <c r="A161" s="4" t="s">
        <v>444</v>
      </c>
      <c r="B161" s="109">
        <f>IF(B160=0,0,B159/B160*100)</f>
        <v>0</v>
      </c>
    </row>
    <row r="162" spans="1:42" x14ac:dyDescent="0.2">
      <c r="B162" s="111"/>
    </row>
    <row r="163" spans="1:42" x14ac:dyDescent="0.2">
      <c r="A163" s="83" t="s">
        <v>370</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row>
    <row r="164" spans="1:42" x14ac:dyDescent="0.2">
      <c r="A164" s="4" t="s">
        <v>372</v>
      </c>
      <c r="B164" s="111"/>
    </row>
    <row r="165" spans="1:42" x14ac:dyDescent="0.2">
      <c r="A165" s="89" t="str">
        <f>subscriber1_name</f>
        <v>Subscriber Class 1</v>
      </c>
      <c r="B165" s="111"/>
      <c r="C165" s="111">
        <f>IF(C$2&lt;=analysis_period,IF(subscriber1_share="n/a",Inputs!D$186,subscriber1_share*(1+subscriber1_growth/100)^B$2),0)</f>
        <v>0</v>
      </c>
      <c r="D165" s="111">
        <f>IF(D$2&lt;=analysis_period,IF(subscriber1_share="n/a",Inputs!E$186,subscriber1_share*(1+subscriber1_growth/100)^C$2),0)</f>
        <v>0</v>
      </c>
      <c r="E165" s="111">
        <f>IF(E$2&lt;=analysis_period,IF(subscriber1_share="n/a",Inputs!F$186,subscriber1_share*(1+subscriber1_growth/100)^D$2),0)</f>
        <v>0</v>
      </c>
      <c r="F165" s="111">
        <f>IF(F$2&lt;=analysis_period,IF(subscriber1_share="n/a",Inputs!G$186,subscriber1_share*(1+subscriber1_growth/100)^E$2),0)</f>
        <v>0</v>
      </c>
      <c r="G165" s="111">
        <f>IF(G$2&lt;=analysis_period,IF(subscriber1_share="n/a",Inputs!H$186,subscriber1_share*(1+subscriber1_growth/100)^F$2),0)</f>
        <v>0</v>
      </c>
      <c r="H165" s="111">
        <f>IF(H$2&lt;=analysis_period,IF(subscriber1_share="n/a",Inputs!I$186,subscriber1_share*(1+subscriber1_growth/100)^G$2),0)</f>
        <v>0</v>
      </c>
      <c r="I165" s="111">
        <f>IF(I$2&lt;=analysis_period,IF(subscriber1_share="n/a",Inputs!J$186,subscriber1_share*(1+subscriber1_growth/100)^H$2),0)</f>
        <v>0</v>
      </c>
      <c r="J165" s="111">
        <f>IF(J$2&lt;=analysis_period,IF(subscriber1_share="n/a",Inputs!K$186,subscriber1_share*(1+subscriber1_growth/100)^I$2),0)</f>
        <v>0</v>
      </c>
      <c r="K165" s="111">
        <f>IF(K$2&lt;=analysis_period,IF(subscriber1_share="n/a",Inputs!L$186,subscriber1_share*(1+subscriber1_growth/100)^J$2),0)</f>
        <v>0</v>
      </c>
      <c r="L165" s="111">
        <f>IF(L$2&lt;=analysis_period,IF(subscriber1_share="n/a",Inputs!M$186,subscriber1_share*(1+subscriber1_growth/100)^K$2),0)</f>
        <v>0</v>
      </c>
      <c r="M165" s="111">
        <f>IF(M$2&lt;=analysis_period,IF(subscriber1_share="n/a",Inputs!N$186,subscriber1_share*(1+subscriber1_growth/100)^L$2),0)</f>
        <v>0</v>
      </c>
      <c r="N165" s="111">
        <f>IF(N$2&lt;=analysis_period,IF(subscriber1_share="n/a",Inputs!O$186,subscriber1_share*(1+subscriber1_growth/100)^M$2),0)</f>
        <v>0</v>
      </c>
      <c r="O165" s="111">
        <f>IF(O$2&lt;=analysis_period,IF(subscriber1_share="n/a",Inputs!P$186,subscriber1_share*(1+subscriber1_growth/100)^N$2),0)</f>
        <v>0</v>
      </c>
      <c r="P165" s="111">
        <f>IF(P$2&lt;=analysis_period,IF(subscriber1_share="n/a",Inputs!Q$186,subscriber1_share*(1+subscriber1_growth/100)^O$2),0)</f>
        <v>0</v>
      </c>
      <c r="Q165" s="111">
        <f>IF(Q$2&lt;=analysis_period,IF(subscriber1_share="n/a",Inputs!R$186,subscriber1_share*(1+subscriber1_growth/100)^P$2),0)</f>
        <v>0</v>
      </c>
      <c r="R165" s="111">
        <f>IF(R$2&lt;=analysis_period,IF(subscriber1_share="n/a",Inputs!S$186,subscriber1_share*(1+subscriber1_growth/100)^Q$2),0)</f>
        <v>0</v>
      </c>
      <c r="S165" s="111">
        <f>IF(S$2&lt;=analysis_period,IF(subscriber1_share="n/a",Inputs!T$186,subscriber1_share*(1+subscriber1_growth/100)^R$2),0)</f>
        <v>0</v>
      </c>
      <c r="T165" s="111">
        <f>IF(T$2&lt;=analysis_period,IF(subscriber1_share="n/a",Inputs!U$186,subscriber1_share*(1+subscriber1_growth/100)^S$2),0)</f>
        <v>0</v>
      </c>
      <c r="U165" s="111">
        <f>IF(U$2&lt;=analysis_period,IF(subscriber1_share="n/a",Inputs!V$186,subscriber1_share*(1+subscriber1_growth/100)^T$2),0)</f>
        <v>0</v>
      </c>
      <c r="V165" s="111">
        <f>IF(V$2&lt;=analysis_period,IF(subscriber1_share="n/a",Inputs!W$186,subscriber1_share*(1+subscriber1_growth/100)^U$2),0)</f>
        <v>0</v>
      </c>
      <c r="W165" s="111">
        <f>IF(W$2&lt;=analysis_period,IF(subscriber1_share="n/a",Inputs!X$186,subscriber1_share*(1+subscriber1_growth/100)^V$2),0)</f>
        <v>0</v>
      </c>
      <c r="X165" s="111">
        <f>IF(X$2&lt;=analysis_period,IF(subscriber1_share="n/a",Inputs!Y$186,subscriber1_share*(1+subscriber1_growth/100)^W$2),0)</f>
        <v>0</v>
      </c>
      <c r="Y165" s="111">
        <f>IF(Y$2&lt;=analysis_period,IF(subscriber1_share="n/a",Inputs!Z$186,subscriber1_share*(1+subscriber1_growth/100)^X$2),0)</f>
        <v>0</v>
      </c>
      <c r="Z165" s="111">
        <f>IF(Z$2&lt;=analysis_period,IF(subscriber1_share="n/a",Inputs!AA$186,subscriber1_share*(1+subscriber1_growth/100)^Y$2),0)</f>
        <v>0</v>
      </c>
      <c r="AA165" s="111">
        <f>IF(AA$2&lt;=analysis_period,IF(subscriber1_share="n/a",Inputs!AB$186,subscriber1_share*(1+subscriber1_growth/100)^Z$2),0)</f>
        <v>0</v>
      </c>
      <c r="AB165" s="111">
        <f>IF(AB$2&lt;=analysis_period,IF(subscriber1_share="n/a",Inputs!AC$186,subscriber1_share*(1+subscriber1_growth/100)^AA$2),0)</f>
        <v>0</v>
      </c>
      <c r="AC165" s="111">
        <f>IF(AC$2&lt;=analysis_period,IF(subscriber1_share="n/a",Inputs!AD$186,subscriber1_share*(1+subscriber1_growth/100)^AB$2),0)</f>
        <v>0</v>
      </c>
      <c r="AD165" s="111">
        <f>IF(AD$2&lt;=analysis_period,IF(subscriber1_share="n/a",Inputs!AE$186,subscriber1_share*(1+subscriber1_growth/100)^AC$2),0)</f>
        <v>0</v>
      </c>
      <c r="AE165" s="111">
        <f>IF(AE$2&lt;=analysis_period,IF(subscriber1_share="n/a",Inputs!AF$186,subscriber1_share*(1+subscriber1_growth/100)^AD$2),0)</f>
        <v>0</v>
      </c>
      <c r="AF165" s="111">
        <f>IF(AF$2&lt;=analysis_period,IF(subscriber1_share="n/a",Inputs!AG$186,subscriber1_share*(1+subscriber1_growth/100)^AE$2),0)</f>
        <v>0</v>
      </c>
      <c r="AG165" s="111">
        <f>IF(AG$2&lt;=analysis_period,IF(subscriber1_share="n/a",Inputs!AH$186,subscriber1_share*(1+subscriber1_growth/100)^AF$2),0)</f>
        <v>0</v>
      </c>
      <c r="AH165" s="111">
        <f>IF(AH$2&lt;=analysis_period,IF(subscriber1_share="n/a",Inputs!AI$186,subscriber1_share*(1+subscriber1_growth/100)^AG$2),0)</f>
        <v>0</v>
      </c>
      <c r="AI165" s="111">
        <f>IF(AI$2&lt;=analysis_period,IF(subscriber1_share="n/a",Inputs!AJ$186,subscriber1_share*(1+subscriber1_growth/100)^AH$2),0)</f>
        <v>0</v>
      </c>
      <c r="AJ165" s="111">
        <f>IF(AJ$2&lt;=analysis_period,IF(subscriber1_share="n/a",Inputs!AK$186,subscriber1_share*(1+subscriber1_growth/100)^AI$2),0)</f>
        <v>0</v>
      </c>
      <c r="AK165" s="111">
        <f>IF(AK$2&lt;=analysis_period,IF(subscriber1_share="n/a",Inputs!AL$186,subscriber1_share*(1+subscriber1_growth/100)^AJ$2),0)</f>
        <v>0</v>
      </c>
      <c r="AL165" s="111">
        <f>IF(AL$2&lt;=analysis_period,IF(subscriber1_share="n/a",Inputs!AM$186,subscriber1_share*(1+subscriber1_growth/100)^AK$2),0)</f>
        <v>0</v>
      </c>
      <c r="AM165" s="111">
        <f>IF(AM$2&lt;=analysis_period,IF(subscriber1_share="n/a",Inputs!AN$186,subscriber1_share*(1+subscriber1_growth/100)^AL$2),0)</f>
        <v>0</v>
      </c>
      <c r="AN165" s="111">
        <f>IF(AN$2&lt;=analysis_period,IF(subscriber1_share="n/a",Inputs!AO$186,subscriber1_share*(1+subscriber1_growth/100)^AM$2),0)</f>
        <v>0</v>
      </c>
      <c r="AO165" s="111">
        <f>IF(AO$2&lt;=analysis_period,IF(subscriber1_share="n/a",Inputs!AP$186,subscriber1_share*(1+subscriber1_growth/100)^AN$2),0)</f>
        <v>0</v>
      </c>
      <c r="AP165" s="111">
        <f>IF(AP$2&lt;=analysis_period,IF(subscriber1_share="n/a",Inputs!AQ$186,subscriber1_share*(1+subscriber1_growth/100)^AO$2),0)</f>
        <v>0</v>
      </c>
    </row>
    <row r="166" spans="1:42" x14ac:dyDescent="0.2">
      <c r="A166" s="21" t="s">
        <v>380</v>
      </c>
      <c r="B166" s="111">
        <f>Inputs!C$191*100</f>
        <v>0</v>
      </c>
      <c r="C166" s="111">
        <f>Inputs!D$191*100</f>
        <v>0</v>
      </c>
      <c r="D166" s="111">
        <f>Inputs!E$191*100</f>
        <v>0</v>
      </c>
      <c r="E166" s="111">
        <f>Inputs!F$191*100</f>
        <v>0</v>
      </c>
      <c r="F166" s="111">
        <f>Inputs!G$191*100</f>
        <v>0</v>
      </c>
      <c r="G166" s="111">
        <f>Inputs!H$191*100</f>
        <v>0</v>
      </c>
      <c r="H166" s="111">
        <f>Inputs!I$191*100</f>
        <v>0</v>
      </c>
      <c r="I166" s="111">
        <f>Inputs!J$191*100</f>
        <v>0</v>
      </c>
      <c r="J166" s="111">
        <f>Inputs!K$191*100</f>
        <v>0</v>
      </c>
      <c r="K166" s="111">
        <f>Inputs!L$191*100</f>
        <v>0</v>
      </c>
      <c r="L166" s="111">
        <f>Inputs!M$191*100</f>
        <v>0</v>
      </c>
      <c r="M166" s="111">
        <f>Inputs!N$191*100</f>
        <v>0</v>
      </c>
      <c r="N166" s="111">
        <f>Inputs!O$191*100</f>
        <v>0</v>
      </c>
      <c r="O166" s="111">
        <f>Inputs!P$191*100</f>
        <v>0</v>
      </c>
      <c r="P166" s="111">
        <f>Inputs!Q$191*100</f>
        <v>0</v>
      </c>
      <c r="Q166" s="111">
        <f>Inputs!R$191*100</f>
        <v>0</v>
      </c>
      <c r="R166" s="111">
        <f>Inputs!S$191*100</f>
        <v>0</v>
      </c>
      <c r="S166" s="111">
        <f>Inputs!T$191*100</f>
        <v>0</v>
      </c>
      <c r="T166" s="111">
        <f>Inputs!U$191*100</f>
        <v>0</v>
      </c>
      <c r="U166" s="111">
        <f>Inputs!V$191*100</f>
        <v>0</v>
      </c>
      <c r="V166" s="111">
        <f>Inputs!W$191*100</f>
        <v>0</v>
      </c>
      <c r="W166" s="111">
        <f>Inputs!X$191*100</f>
        <v>0</v>
      </c>
      <c r="X166" s="111">
        <f>Inputs!Y$191*100</f>
        <v>0</v>
      </c>
      <c r="Y166" s="111">
        <f>Inputs!Z$191*100</f>
        <v>0</v>
      </c>
      <c r="Z166" s="111">
        <f>Inputs!AA$191*100</f>
        <v>0</v>
      </c>
      <c r="AA166" s="111">
        <f>Inputs!AB$191*100</f>
        <v>0</v>
      </c>
      <c r="AB166" s="111">
        <f>Inputs!AC$191*100</f>
        <v>0</v>
      </c>
      <c r="AC166" s="111">
        <f>Inputs!AD$191*100</f>
        <v>0</v>
      </c>
      <c r="AD166" s="111">
        <f>Inputs!AE$191*100</f>
        <v>0</v>
      </c>
      <c r="AE166" s="111">
        <f>Inputs!AF$191*100</f>
        <v>0</v>
      </c>
      <c r="AF166" s="111">
        <f>Inputs!AG$191*100</f>
        <v>0</v>
      </c>
      <c r="AG166" s="111">
        <f>Inputs!AH$191*100</f>
        <v>0</v>
      </c>
      <c r="AH166" s="111">
        <f>Inputs!AI$191*100</f>
        <v>0</v>
      </c>
      <c r="AI166" s="111">
        <f>Inputs!AJ$191*100</f>
        <v>0</v>
      </c>
      <c r="AJ166" s="111">
        <f>Inputs!AK$191*100</f>
        <v>0</v>
      </c>
      <c r="AK166" s="111">
        <f>Inputs!AL$191*100</f>
        <v>0</v>
      </c>
      <c r="AL166" s="111">
        <f>Inputs!AM$191*100</f>
        <v>0</v>
      </c>
      <c r="AM166" s="111">
        <f>Inputs!AN$191*100</f>
        <v>0</v>
      </c>
      <c r="AN166" s="111">
        <f>Inputs!AO$191*100</f>
        <v>0</v>
      </c>
      <c r="AO166" s="111">
        <f>Inputs!AP$191*100</f>
        <v>0</v>
      </c>
      <c r="AP166" s="111">
        <f>Inputs!AQ$191*100</f>
        <v>0</v>
      </c>
    </row>
    <row r="167" spans="1:42" x14ac:dyDescent="0.2">
      <c r="A167" s="89" t="str">
        <f>subscriber2_name</f>
        <v>Subscriber Class 2</v>
      </c>
      <c r="B167" s="111"/>
      <c r="C167" s="111">
        <f>IF(C$2&lt;=analysis_period,IF(subscriber2_share="n/a",Inputs!D$187,subscriber2_share*(1+subscriber2_growth/100)^B$2),0)</f>
        <v>0</v>
      </c>
      <c r="D167" s="111">
        <f>IF(D$2&lt;=analysis_period,IF(subscriber2_share="n/a",Inputs!E$187,subscriber2_share*(1+subscriber2_growth/100)^C$2),0)</f>
        <v>0</v>
      </c>
      <c r="E167" s="111">
        <f>IF(E$2&lt;=analysis_period,IF(subscriber2_share="n/a",Inputs!F$187,subscriber2_share*(1+subscriber2_growth/100)^D$2),0)</f>
        <v>0</v>
      </c>
      <c r="F167" s="111">
        <f>IF(F$2&lt;=analysis_period,IF(subscriber2_share="n/a",Inputs!G$187,subscriber2_share*(1+subscriber2_growth/100)^E$2),0)</f>
        <v>0</v>
      </c>
      <c r="G167" s="111">
        <f>IF(G$2&lt;=analysis_period,IF(subscriber2_share="n/a",Inputs!H$187,subscriber2_share*(1+subscriber2_growth/100)^F$2),0)</f>
        <v>0</v>
      </c>
      <c r="H167" s="111">
        <f>IF(H$2&lt;=analysis_period,IF(subscriber2_share="n/a",Inputs!I$187,subscriber2_share*(1+subscriber2_growth/100)^G$2),0)</f>
        <v>0</v>
      </c>
      <c r="I167" s="111">
        <f>IF(I$2&lt;=analysis_period,IF(subscriber2_share="n/a",Inputs!J$187,subscriber2_share*(1+subscriber2_growth/100)^H$2),0)</f>
        <v>0</v>
      </c>
      <c r="J167" s="111">
        <f>IF(J$2&lt;=analysis_period,IF(subscriber2_share="n/a",Inputs!K$187,subscriber2_share*(1+subscriber2_growth/100)^I$2),0)</f>
        <v>0</v>
      </c>
      <c r="K167" s="111">
        <f>IF(K$2&lt;=analysis_period,IF(subscriber2_share="n/a",Inputs!L$187,subscriber2_share*(1+subscriber2_growth/100)^J$2),0)</f>
        <v>0</v>
      </c>
      <c r="L167" s="111">
        <f>IF(L$2&lt;=analysis_period,IF(subscriber2_share="n/a",Inputs!M$187,subscriber2_share*(1+subscriber2_growth/100)^K$2),0)</f>
        <v>0</v>
      </c>
      <c r="M167" s="111">
        <f>IF(M$2&lt;=analysis_period,IF(subscriber2_share="n/a",Inputs!N$187,subscriber2_share*(1+subscriber2_growth/100)^L$2),0)</f>
        <v>0</v>
      </c>
      <c r="N167" s="111">
        <f>IF(N$2&lt;=analysis_period,IF(subscriber2_share="n/a",Inputs!O$187,subscriber2_share*(1+subscriber2_growth/100)^M$2),0)</f>
        <v>0</v>
      </c>
      <c r="O167" s="111">
        <f>IF(O$2&lt;=analysis_period,IF(subscriber2_share="n/a",Inputs!P$187,subscriber2_share*(1+subscriber2_growth/100)^N$2),0)</f>
        <v>0</v>
      </c>
      <c r="P167" s="111">
        <f>IF(P$2&lt;=analysis_period,IF(subscriber2_share="n/a",Inputs!Q$187,subscriber2_share*(1+subscriber2_growth/100)^O$2),0)</f>
        <v>0</v>
      </c>
      <c r="Q167" s="111">
        <f>IF(Q$2&lt;=analysis_period,IF(subscriber2_share="n/a",Inputs!R$187,subscriber2_share*(1+subscriber2_growth/100)^P$2),0)</f>
        <v>0</v>
      </c>
      <c r="R167" s="111">
        <f>IF(R$2&lt;=analysis_period,IF(subscriber2_share="n/a",Inputs!S$187,subscriber2_share*(1+subscriber2_growth/100)^Q$2),0)</f>
        <v>0</v>
      </c>
      <c r="S167" s="111">
        <f>IF(S$2&lt;=analysis_period,IF(subscriber2_share="n/a",Inputs!T$187,subscriber2_share*(1+subscriber2_growth/100)^R$2),0)</f>
        <v>0</v>
      </c>
      <c r="T167" s="111">
        <f>IF(T$2&lt;=analysis_period,IF(subscriber2_share="n/a",Inputs!U$187,subscriber2_share*(1+subscriber2_growth/100)^S$2),0)</f>
        <v>0</v>
      </c>
      <c r="U167" s="111">
        <f>IF(U$2&lt;=analysis_period,IF(subscriber2_share="n/a",Inputs!V$187,subscriber2_share*(1+subscriber2_growth/100)^T$2),0)</f>
        <v>0</v>
      </c>
      <c r="V167" s="111">
        <f>IF(V$2&lt;=analysis_period,IF(subscriber2_share="n/a",Inputs!W$187,subscriber2_share*(1+subscriber2_growth/100)^U$2),0)</f>
        <v>0</v>
      </c>
      <c r="W167" s="111">
        <f>IF(W$2&lt;=analysis_period,IF(subscriber2_share="n/a",Inputs!X$187,subscriber2_share*(1+subscriber2_growth/100)^V$2),0)</f>
        <v>0</v>
      </c>
      <c r="X167" s="111">
        <f>IF(X$2&lt;=analysis_period,IF(subscriber2_share="n/a",Inputs!Y$187,subscriber2_share*(1+subscriber2_growth/100)^W$2),0)</f>
        <v>0</v>
      </c>
      <c r="Y167" s="111">
        <f>IF(Y$2&lt;=analysis_period,IF(subscriber2_share="n/a",Inputs!Z$187,subscriber2_share*(1+subscriber2_growth/100)^X$2),0)</f>
        <v>0</v>
      </c>
      <c r="Z167" s="111">
        <f>IF(Z$2&lt;=analysis_period,IF(subscriber2_share="n/a",Inputs!AA$187,subscriber2_share*(1+subscriber2_growth/100)^Y$2),0)</f>
        <v>0</v>
      </c>
      <c r="AA167" s="111">
        <f>IF(AA$2&lt;=analysis_period,IF(subscriber2_share="n/a",Inputs!AB$187,subscriber2_share*(1+subscriber2_growth/100)^Z$2),0)</f>
        <v>0</v>
      </c>
      <c r="AB167" s="111">
        <f>IF(AB$2&lt;=analysis_period,IF(subscriber2_share="n/a",Inputs!AC$187,subscriber2_share*(1+subscriber2_growth/100)^AA$2),0)</f>
        <v>0</v>
      </c>
      <c r="AC167" s="111">
        <f>IF(AC$2&lt;=analysis_period,IF(subscriber2_share="n/a",Inputs!AD$187,subscriber2_share*(1+subscriber2_growth/100)^AB$2),0)</f>
        <v>0</v>
      </c>
      <c r="AD167" s="111">
        <f>IF(AD$2&lt;=analysis_period,IF(subscriber2_share="n/a",Inputs!AE$187,subscriber2_share*(1+subscriber2_growth/100)^AC$2),0)</f>
        <v>0</v>
      </c>
      <c r="AE167" s="111">
        <f>IF(AE$2&lt;=analysis_period,IF(subscriber2_share="n/a",Inputs!AF$187,subscriber2_share*(1+subscriber2_growth/100)^AD$2),0)</f>
        <v>0</v>
      </c>
      <c r="AF167" s="111">
        <f>IF(AF$2&lt;=analysis_period,IF(subscriber2_share="n/a",Inputs!AG$187,subscriber2_share*(1+subscriber2_growth/100)^AE$2),0)</f>
        <v>0</v>
      </c>
      <c r="AG167" s="111">
        <f>IF(AG$2&lt;=analysis_period,IF(subscriber2_share="n/a",Inputs!AH$187,subscriber2_share*(1+subscriber2_growth/100)^AF$2),0)</f>
        <v>0</v>
      </c>
      <c r="AH167" s="111">
        <f>IF(AH$2&lt;=analysis_period,IF(subscriber2_share="n/a",Inputs!AI$187,subscriber2_share*(1+subscriber2_growth/100)^AG$2),0)</f>
        <v>0</v>
      </c>
      <c r="AI167" s="111">
        <f>IF(AI$2&lt;=analysis_period,IF(subscriber2_share="n/a",Inputs!AJ$187,subscriber2_share*(1+subscriber2_growth/100)^AH$2),0)</f>
        <v>0</v>
      </c>
      <c r="AJ167" s="111">
        <f>IF(AJ$2&lt;=analysis_period,IF(subscriber2_share="n/a",Inputs!AK$187,subscriber2_share*(1+subscriber2_growth/100)^AI$2),0)</f>
        <v>0</v>
      </c>
      <c r="AK167" s="111">
        <f>IF(AK$2&lt;=analysis_period,IF(subscriber2_share="n/a",Inputs!AL$187,subscriber2_share*(1+subscriber2_growth/100)^AJ$2),0)</f>
        <v>0</v>
      </c>
      <c r="AL167" s="111">
        <f>IF(AL$2&lt;=analysis_period,IF(subscriber2_share="n/a",Inputs!AM$187,subscriber2_share*(1+subscriber2_growth/100)^AK$2),0)</f>
        <v>0</v>
      </c>
      <c r="AM167" s="111">
        <f>IF(AM$2&lt;=analysis_period,IF(subscriber2_share="n/a",Inputs!AN$187,subscriber2_share*(1+subscriber2_growth/100)^AL$2),0)</f>
        <v>0</v>
      </c>
      <c r="AN167" s="111">
        <f>IF(AN$2&lt;=analysis_period,IF(subscriber2_share="n/a",Inputs!AO$187,subscriber2_share*(1+subscriber2_growth/100)^AM$2),0)</f>
        <v>0</v>
      </c>
      <c r="AO167" s="111">
        <f>IF(AO$2&lt;=analysis_period,IF(subscriber2_share="n/a",Inputs!AP$187,subscriber2_share*(1+subscriber2_growth/100)^AN$2),0)</f>
        <v>0</v>
      </c>
      <c r="AP167" s="111">
        <f>IF(AP$2&lt;=analysis_period,IF(subscriber2_share="n/a",Inputs!AQ$187,subscriber2_share*(1+subscriber2_growth/100)^AO$2),0)</f>
        <v>0</v>
      </c>
    </row>
    <row r="168" spans="1:42" x14ac:dyDescent="0.2">
      <c r="A168" s="21" t="s">
        <v>380</v>
      </c>
      <c r="B168" s="111">
        <f>Inputs!C$192*100</f>
        <v>0</v>
      </c>
      <c r="C168" s="111">
        <f>Inputs!D$192*100</f>
        <v>0</v>
      </c>
      <c r="D168" s="111">
        <f>Inputs!E$192*100</f>
        <v>0</v>
      </c>
      <c r="E168" s="111">
        <f>Inputs!F$192*100</f>
        <v>0</v>
      </c>
      <c r="F168" s="111">
        <f>Inputs!G$192*100</f>
        <v>0</v>
      </c>
      <c r="G168" s="111">
        <f>Inputs!H$192*100</f>
        <v>0</v>
      </c>
      <c r="H168" s="111">
        <f>Inputs!I$192*100</f>
        <v>0</v>
      </c>
      <c r="I168" s="111">
        <f>Inputs!J$192*100</f>
        <v>0</v>
      </c>
      <c r="J168" s="111">
        <f>Inputs!K$192*100</f>
        <v>0</v>
      </c>
      <c r="K168" s="111">
        <f>Inputs!L$192*100</f>
        <v>0</v>
      </c>
      <c r="L168" s="111">
        <f>Inputs!M$192*100</f>
        <v>0</v>
      </c>
      <c r="M168" s="111">
        <f>Inputs!N$192*100</f>
        <v>0</v>
      </c>
      <c r="N168" s="111">
        <f>Inputs!O$192*100</f>
        <v>0</v>
      </c>
      <c r="O168" s="111">
        <f>Inputs!P$192*100</f>
        <v>0</v>
      </c>
      <c r="P168" s="111">
        <f>Inputs!Q$192*100</f>
        <v>0</v>
      </c>
      <c r="Q168" s="111">
        <f>Inputs!R$192*100</f>
        <v>0</v>
      </c>
      <c r="R168" s="111">
        <f>Inputs!S$192*100</f>
        <v>0</v>
      </c>
      <c r="S168" s="111">
        <f>Inputs!T$192*100</f>
        <v>0</v>
      </c>
      <c r="T168" s="111">
        <f>Inputs!U$192*100</f>
        <v>0</v>
      </c>
      <c r="U168" s="111">
        <f>Inputs!V$192*100</f>
        <v>0</v>
      </c>
      <c r="V168" s="111">
        <f>Inputs!W$192*100</f>
        <v>0</v>
      </c>
      <c r="W168" s="111">
        <f>Inputs!X$192*100</f>
        <v>0</v>
      </c>
      <c r="X168" s="111">
        <f>Inputs!Y$192*100</f>
        <v>0</v>
      </c>
      <c r="Y168" s="111">
        <f>Inputs!Z$192*100</f>
        <v>0</v>
      </c>
      <c r="Z168" s="111">
        <f>Inputs!AA$192*100</f>
        <v>0</v>
      </c>
      <c r="AA168" s="111">
        <f>Inputs!AB$192*100</f>
        <v>0</v>
      </c>
      <c r="AB168" s="111">
        <f>Inputs!AC$192*100</f>
        <v>0</v>
      </c>
      <c r="AC168" s="111">
        <f>Inputs!AD$192*100</f>
        <v>0</v>
      </c>
      <c r="AD168" s="111">
        <f>Inputs!AE$192*100</f>
        <v>0</v>
      </c>
      <c r="AE168" s="111">
        <f>Inputs!AF$192*100</f>
        <v>0</v>
      </c>
      <c r="AF168" s="111">
        <f>Inputs!AG$192*100</f>
        <v>0</v>
      </c>
      <c r="AG168" s="111">
        <f>Inputs!AH$192*100</f>
        <v>0</v>
      </c>
      <c r="AH168" s="111">
        <f>Inputs!AI$192*100</f>
        <v>0</v>
      </c>
      <c r="AI168" s="111">
        <f>Inputs!AJ$192*100</f>
        <v>0</v>
      </c>
      <c r="AJ168" s="111">
        <f>Inputs!AK$192*100</f>
        <v>0</v>
      </c>
      <c r="AK168" s="111">
        <f>Inputs!AL$192*100</f>
        <v>0</v>
      </c>
      <c r="AL168" s="111">
        <f>Inputs!AM$192*100</f>
        <v>0</v>
      </c>
      <c r="AM168" s="111">
        <f>Inputs!AN$192*100</f>
        <v>0</v>
      </c>
      <c r="AN168" s="111">
        <f>Inputs!AO$192*100</f>
        <v>0</v>
      </c>
      <c r="AO168" s="111">
        <f>Inputs!AP$192*100</f>
        <v>0</v>
      </c>
      <c r="AP168" s="111">
        <f>Inputs!AQ$192*100</f>
        <v>0</v>
      </c>
    </row>
    <row r="169" spans="1:42" x14ac:dyDescent="0.2">
      <c r="A169" s="89" t="str">
        <f>subscriber3_name</f>
        <v>Subscriber Class 3</v>
      </c>
      <c r="B169" s="111"/>
      <c r="C169" s="111">
        <f>IF(C$2&lt;=analysis_period,IF(subscriber3_share="n/a",Inputs!D$188,subscriber3_share*(1+subscriber3_growth/100)^B$2),0)</f>
        <v>0</v>
      </c>
      <c r="D169" s="111">
        <f>IF(D$2&lt;=analysis_period,IF(subscriber3_share="n/a",Inputs!E$188,subscriber3_share*(1+subscriber3_growth/100)^C$2),0)</f>
        <v>0</v>
      </c>
      <c r="E169" s="111">
        <f>IF(E$2&lt;=analysis_period,IF(subscriber3_share="n/a",Inputs!F$188,subscriber3_share*(1+subscriber3_growth/100)^D$2),0)</f>
        <v>0</v>
      </c>
      <c r="F169" s="111">
        <f>IF(F$2&lt;=analysis_period,IF(subscriber3_share="n/a",Inputs!G$188,subscriber3_share*(1+subscriber3_growth/100)^E$2),0)</f>
        <v>0</v>
      </c>
      <c r="G169" s="111">
        <f>IF(G$2&lt;=analysis_period,IF(subscriber3_share="n/a",Inputs!H$188,subscriber3_share*(1+subscriber3_growth/100)^F$2),0)</f>
        <v>0</v>
      </c>
      <c r="H169" s="111">
        <f>IF(H$2&lt;=analysis_period,IF(subscriber3_share="n/a",Inputs!I$188,subscriber3_share*(1+subscriber3_growth/100)^G$2),0)</f>
        <v>0</v>
      </c>
      <c r="I169" s="111">
        <f>IF(I$2&lt;=analysis_period,IF(subscriber3_share="n/a",Inputs!J$188,subscriber3_share*(1+subscriber3_growth/100)^H$2),0)</f>
        <v>0</v>
      </c>
      <c r="J169" s="111">
        <f>IF(J$2&lt;=analysis_period,IF(subscriber3_share="n/a",Inputs!K$188,subscriber3_share*(1+subscriber3_growth/100)^I$2),0)</f>
        <v>0</v>
      </c>
      <c r="K169" s="111">
        <f>IF(K$2&lt;=analysis_period,IF(subscriber3_share="n/a",Inputs!L$188,subscriber3_share*(1+subscriber3_growth/100)^J$2),0)</f>
        <v>0</v>
      </c>
      <c r="L169" s="111">
        <f>IF(L$2&lt;=analysis_period,IF(subscriber3_share="n/a",Inputs!M$188,subscriber3_share*(1+subscriber3_growth/100)^K$2),0)</f>
        <v>0</v>
      </c>
      <c r="M169" s="111">
        <f>IF(M$2&lt;=analysis_period,IF(subscriber3_share="n/a",Inputs!N$188,subscriber3_share*(1+subscriber3_growth/100)^L$2),0)</f>
        <v>0</v>
      </c>
      <c r="N169" s="111">
        <f>IF(N$2&lt;=analysis_period,IF(subscriber3_share="n/a",Inputs!O$188,subscriber3_share*(1+subscriber3_growth/100)^M$2),0)</f>
        <v>0</v>
      </c>
      <c r="O169" s="111">
        <f>IF(O$2&lt;=analysis_period,IF(subscriber3_share="n/a",Inputs!P$188,subscriber3_share*(1+subscriber3_growth/100)^N$2),0)</f>
        <v>0</v>
      </c>
      <c r="P169" s="111">
        <f>IF(P$2&lt;=analysis_period,IF(subscriber3_share="n/a",Inputs!Q$188,subscriber3_share*(1+subscriber3_growth/100)^O$2),0)</f>
        <v>0</v>
      </c>
      <c r="Q169" s="111">
        <f>IF(Q$2&lt;=analysis_period,IF(subscriber3_share="n/a",Inputs!R$188,subscriber3_share*(1+subscriber3_growth/100)^P$2),0)</f>
        <v>0</v>
      </c>
      <c r="R169" s="111">
        <f>IF(R$2&lt;=analysis_period,IF(subscriber3_share="n/a",Inputs!S$188,subscriber3_share*(1+subscriber3_growth/100)^Q$2),0)</f>
        <v>0</v>
      </c>
      <c r="S169" s="111">
        <f>IF(S$2&lt;=analysis_period,IF(subscriber3_share="n/a",Inputs!T$188,subscriber3_share*(1+subscriber3_growth/100)^R$2),0)</f>
        <v>0</v>
      </c>
      <c r="T169" s="111">
        <f>IF(T$2&lt;=analysis_period,IF(subscriber3_share="n/a",Inputs!U$188,subscriber3_share*(1+subscriber3_growth/100)^S$2),0)</f>
        <v>0</v>
      </c>
      <c r="U169" s="111">
        <f>IF(U$2&lt;=analysis_period,IF(subscriber3_share="n/a",Inputs!V$188,subscriber3_share*(1+subscriber3_growth/100)^T$2),0)</f>
        <v>0</v>
      </c>
      <c r="V169" s="111">
        <f>IF(V$2&lt;=analysis_period,IF(subscriber3_share="n/a",Inputs!W$188,subscriber3_share*(1+subscriber3_growth/100)^U$2),0)</f>
        <v>0</v>
      </c>
      <c r="W169" s="111">
        <f>IF(W$2&lt;=analysis_period,IF(subscriber3_share="n/a",Inputs!X$188,subscriber3_share*(1+subscriber3_growth/100)^V$2),0)</f>
        <v>0</v>
      </c>
      <c r="X169" s="111">
        <f>IF(X$2&lt;=analysis_period,IF(subscriber3_share="n/a",Inputs!Y$188,subscriber3_share*(1+subscriber3_growth/100)^W$2),0)</f>
        <v>0</v>
      </c>
      <c r="Y169" s="111">
        <f>IF(Y$2&lt;=analysis_period,IF(subscriber3_share="n/a",Inputs!Z$188,subscriber3_share*(1+subscriber3_growth/100)^X$2),0)</f>
        <v>0</v>
      </c>
      <c r="Z169" s="111">
        <f>IF(Z$2&lt;=analysis_period,IF(subscriber3_share="n/a",Inputs!AA$188,subscriber3_share*(1+subscriber3_growth/100)^Y$2),0)</f>
        <v>0</v>
      </c>
      <c r="AA169" s="111">
        <f>IF(AA$2&lt;=analysis_period,IF(subscriber3_share="n/a",Inputs!AB$188,subscriber3_share*(1+subscriber3_growth/100)^Z$2),0)</f>
        <v>0</v>
      </c>
      <c r="AB169" s="111">
        <f>IF(AB$2&lt;=analysis_period,IF(subscriber3_share="n/a",Inputs!AC$188,subscriber3_share*(1+subscriber3_growth/100)^AA$2),0)</f>
        <v>0</v>
      </c>
      <c r="AC169" s="111">
        <f>IF(AC$2&lt;=analysis_period,IF(subscriber3_share="n/a",Inputs!AD$188,subscriber3_share*(1+subscriber3_growth/100)^AB$2),0)</f>
        <v>0</v>
      </c>
      <c r="AD169" s="111">
        <f>IF(AD$2&lt;=analysis_period,IF(subscriber3_share="n/a",Inputs!AE$188,subscriber3_share*(1+subscriber3_growth/100)^AC$2),0)</f>
        <v>0</v>
      </c>
      <c r="AE169" s="111">
        <f>IF(AE$2&lt;=analysis_period,IF(subscriber3_share="n/a",Inputs!AF$188,subscriber3_share*(1+subscriber3_growth/100)^AD$2),0)</f>
        <v>0</v>
      </c>
      <c r="AF169" s="111">
        <f>IF(AF$2&lt;=analysis_period,IF(subscriber3_share="n/a",Inputs!AG$188,subscriber3_share*(1+subscriber3_growth/100)^AE$2),0)</f>
        <v>0</v>
      </c>
      <c r="AG169" s="111">
        <f>IF(AG$2&lt;=analysis_period,IF(subscriber3_share="n/a",Inputs!AH$188,subscriber3_share*(1+subscriber3_growth/100)^AF$2),0)</f>
        <v>0</v>
      </c>
      <c r="AH169" s="111">
        <f>IF(AH$2&lt;=analysis_period,IF(subscriber3_share="n/a",Inputs!AI$188,subscriber3_share*(1+subscriber3_growth/100)^AG$2),0)</f>
        <v>0</v>
      </c>
      <c r="AI169" s="111">
        <f>IF(AI$2&lt;=analysis_period,IF(subscriber3_share="n/a",Inputs!AJ$188,subscriber3_share*(1+subscriber3_growth/100)^AH$2),0)</f>
        <v>0</v>
      </c>
      <c r="AJ169" s="111">
        <f>IF(AJ$2&lt;=analysis_period,IF(subscriber3_share="n/a",Inputs!AK$188,subscriber3_share*(1+subscriber3_growth/100)^AI$2),0)</f>
        <v>0</v>
      </c>
      <c r="AK169" s="111">
        <f>IF(AK$2&lt;=analysis_period,IF(subscriber3_share="n/a",Inputs!AL$188,subscriber3_share*(1+subscriber3_growth/100)^AJ$2),0)</f>
        <v>0</v>
      </c>
      <c r="AL169" s="111">
        <f>IF(AL$2&lt;=analysis_period,IF(subscriber3_share="n/a",Inputs!AM$188,subscriber3_share*(1+subscriber3_growth/100)^AK$2),0)</f>
        <v>0</v>
      </c>
      <c r="AM169" s="111">
        <f>IF(AM$2&lt;=analysis_period,IF(subscriber3_share="n/a",Inputs!AN$188,subscriber3_share*(1+subscriber3_growth/100)^AL$2),0)</f>
        <v>0</v>
      </c>
      <c r="AN169" s="111">
        <f>IF(AN$2&lt;=analysis_period,IF(subscriber3_share="n/a",Inputs!AO$188,subscriber3_share*(1+subscriber3_growth/100)^AM$2),0)</f>
        <v>0</v>
      </c>
      <c r="AO169" s="111">
        <f>IF(AO$2&lt;=analysis_period,IF(subscriber3_share="n/a",Inputs!AP$188,subscriber3_share*(1+subscriber3_growth/100)^AN$2),0)</f>
        <v>0</v>
      </c>
      <c r="AP169" s="111">
        <f>IF(AP$2&lt;=analysis_period,IF(subscriber3_share="n/a",Inputs!AQ$188,subscriber3_share*(1+subscriber3_growth/100)^AO$2),0)</f>
        <v>0</v>
      </c>
    </row>
    <row r="170" spans="1:42" x14ac:dyDescent="0.2">
      <c r="A170" s="21" t="s">
        <v>380</v>
      </c>
      <c r="B170" s="111">
        <f>Inputs!C$193*100</f>
        <v>0</v>
      </c>
      <c r="C170" s="111">
        <f>Inputs!D$193*100</f>
        <v>0</v>
      </c>
      <c r="D170" s="111">
        <f>Inputs!E$193*100</f>
        <v>0</v>
      </c>
      <c r="E170" s="111">
        <f>Inputs!F$193*100</f>
        <v>0</v>
      </c>
      <c r="F170" s="111">
        <f>Inputs!G$193*100</f>
        <v>0</v>
      </c>
      <c r="G170" s="111">
        <f>Inputs!H$193*100</f>
        <v>0</v>
      </c>
      <c r="H170" s="111">
        <f>Inputs!I$193*100</f>
        <v>0</v>
      </c>
      <c r="I170" s="111">
        <f>Inputs!J$193*100</f>
        <v>0</v>
      </c>
      <c r="J170" s="111">
        <f>Inputs!K$193*100</f>
        <v>0</v>
      </c>
      <c r="K170" s="111">
        <f>Inputs!L$193*100</f>
        <v>0</v>
      </c>
      <c r="L170" s="111">
        <f>Inputs!M$193*100</f>
        <v>0</v>
      </c>
      <c r="M170" s="111">
        <f>Inputs!N$193*100</f>
        <v>0</v>
      </c>
      <c r="N170" s="111">
        <f>Inputs!O$193*100</f>
        <v>0</v>
      </c>
      <c r="O170" s="111">
        <f>Inputs!P$193*100</f>
        <v>0</v>
      </c>
      <c r="P170" s="111">
        <f>Inputs!Q$193*100</f>
        <v>0</v>
      </c>
      <c r="Q170" s="111">
        <f>Inputs!R$193*100</f>
        <v>0</v>
      </c>
      <c r="R170" s="111">
        <f>Inputs!S$193*100</f>
        <v>0</v>
      </c>
      <c r="S170" s="111">
        <f>Inputs!T$193*100</f>
        <v>0</v>
      </c>
      <c r="T170" s="111">
        <f>Inputs!U$193*100</f>
        <v>0</v>
      </c>
      <c r="U170" s="111">
        <f>Inputs!V$193*100</f>
        <v>0</v>
      </c>
      <c r="V170" s="111">
        <f>Inputs!W$193*100</f>
        <v>0</v>
      </c>
      <c r="W170" s="111">
        <f>Inputs!X$193*100</f>
        <v>0</v>
      </c>
      <c r="X170" s="111">
        <f>Inputs!Y$193*100</f>
        <v>0</v>
      </c>
      <c r="Y170" s="111">
        <f>Inputs!Z$193*100</f>
        <v>0</v>
      </c>
      <c r="Z170" s="111">
        <f>Inputs!AA$193*100</f>
        <v>0</v>
      </c>
      <c r="AA170" s="111">
        <f>Inputs!AB$193*100</f>
        <v>0</v>
      </c>
      <c r="AB170" s="111">
        <f>Inputs!AC$193*100</f>
        <v>0</v>
      </c>
      <c r="AC170" s="111">
        <f>Inputs!AD$193*100</f>
        <v>0</v>
      </c>
      <c r="AD170" s="111">
        <f>Inputs!AE$193*100</f>
        <v>0</v>
      </c>
      <c r="AE170" s="111">
        <f>Inputs!AF$193*100</f>
        <v>0</v>
      </c>
      <c r="AF170" s="111">
        <f>Inputs!AG$193*100</f>
        <v>0</v>
      </c>
      <c r="AG170" s="111">
        <f>Inputs!AH$193*100</f>
        <v>0</v>
      </c>
      <c r="AH170" s="111">
        <f>Inputs!AI$193*100</f>
        <v>0</v>
      </c>
      <c r="AI170" s="111">
        <f>Inputs!AJ$193*100</f>
        <v>0</v>
      </c>
      <c r="AJ170" s="111">
        <f>Inputs!AK$193*100</f>
        <v>0</v>
      </c>
      <c r="AK170" s="111">
        <f>Inputs!AL$193*100</f>
        <v>0</v>
      </c>
      <c r="AL170" s="111">
        <f>Inputs!AM$193*100</f>
        <v>0</v>
      </c>
      <c r="AM170" s="111">
        <f>Inputs!AN$193*100</f>
        <v>0</v>
      </c>
      <c r="AN170" s="111">
        <f>Inputs!AO$193*100</f>
        <v>0</v>
      </c>
      <c r="AO170" s="111">
        <f>Inputs!AP$193*100</f>
        <v>0</v>
      </c>
      <c r="AP170" s="111">
        <f>Inputs!AQ$193*100</f>
        <v>0</v>
      </c>
    </row>
    <row r="171" spans="1:42" x14ac:dyDescent="0.2">
      <c r="A171" s="89" t="str">
        <f>subscriber4_name</f>
        <v>Subscriber Class 4</v>
      </c>
      <c r="B171" s="111"/>
      <c r="C171" s="111">
        <f>IF(C$2&lt;=analysis_period,IF(subscriber4_share="n/a",Inputs!D$189,subscriber4_share*(1+subscriber4_growth/100)^B$2),0)</f>
        <v>0</v>
      </c>
      <c r="D171" s="111">
        <f>IF(D$2&lt;=analysis_period,IF(subscriber4_share="n/a",Inputs!E$189,subscriber4_share*(1+subscriber4_growth/100)^C$2),0)</f>
        <v>0</v>
      </c>
      <c r="E171" s="111">
        <f>IF(E$2&lt;=analysis_period,IF(subscriber4_share="n/a",Inputs!F$189,subscriber4_share*(1+subscriber4_growth/100)^D$2),0)</f>
        <v>0</v>
      </c>
      <c r="F171" s="111">
        <f>IF(F$2&lt;=analysis_period,IF(subscriber4_share="n/a",Inputs!G$189,subscriber4_share*(1+subscriber4_growth/100)^E$2),0)</f>
        <v>0</v>
      </c>
      <c r="G171" s="111">
        <f>IF(G$2&lt;=analysis_period,IF(subscriber4_share="n/a",Inputs!H$189,subscriber4_share*(1+subscriber4_growth/100)^F$2),0)</f>
        <v>0</v>
      </c>
      <c r="H171" s="111">
        <f>IF(H$2&lt;=analysis_period,IF(subscriber4_share="n/a",Inputs!I$189,subscriber4_share*(1+subscriber4_growth/100)^G$2),0)</f>
        <v>0</v>
      </c>
      <c r="I171" s="111">
        <f>IF(I$2&lt;=analysis_period,IF(subscriber4_share="n/a",Inputs!J$189,subscriber4_share*(1+subscriber4_growth/100)^H$2),0)</f>
        <v>0</v>
      </c>
      <c r="J171" s="111">
        <f>IF(J$2&lt;=analysis_period,IF(subscriber4_share="n/a",Inputs!K$189,subscriber4_share*(1+subscriber4_growth/100)^I$2),0)</f>
        <v>0</v>
      </c>
      <c r="K171" s="111">
        <f>IF(K$2&lt;=analysis_period,IF(subscriber4_share="n/a",Inputs!L$189,subscriber4_share*(1+subscriber4_growth/100)^J$2),0)</f>
        <v>0</v>
      </c>
      <c r="L171" s="111">
        <f>IF(L$2&lt;=analysis_period,IF(subscriber4_share="n/a",Inputs!M$189,subscriber4_share*(1+subscriber4_growth/100)^K$2),0)</f>
        <v>0</v>
      </c>
      <c r="M171" s="111">
        <f>IF(M$2&lt;=analysis_period,IF(subscriber4_share="n/a",Inputs!N$189,subscriber4_share*(1+subscriber4_growth/100)^L$2),0)</f>
        <v>0</v>
      </c>
      <c r="N171" s="111">
        <f>IF(N$2&lt;=analysis_period,IF(subscriber4_share="n/a",Inputs!O$189,subscriber4_share*(1+subscriber4_growth/100)^M$2),0)</f>
        <v>0</v>
      </c>
      <c r="O171" s="111">
        <f>IF(O$2&lt;=analysis_period,IF(subscriber4_share="n/a",Inputs!P$189,subscriber4_share*(1+subscriber4_growth/100)^N$2),0)</f>
        <v>0</v>
      </c>
      <c r="P171" s="111">
        <f>IF(P$2&lt;=analysis_period,IF(subscriber4_share="n/a",Inputs!Q$189,subscriber4_share*(1+subscriber4_growth/100)^O$2),0)</f>
        <v>0</v>
      </c>
      <c r="Q171" s="111">
        <f>IF(Q$2&lt;=analysis_period,IF(subscriber4_share="n/a",Inputs!R$189,subscriber4_share*(1+subscriber4_growth/100)^P$2),0)</f>
        <v>0</v>
      </c>
      <c r="R171" s="111">
        <f>IF(R$2&lt;=analysis_period,IF(subscriber4_share="n/a",Inputs!S$189,subscriber4_share*(1+subscriber4_growth/100)^Q$2),0)</f>
        <v>0</v>
      </c>
      <c r="S171" s="111">
        <f>IF(S$2&lt;=analysis_period,IF(subscriber4_share="n/a",Inputs!T$189,subscriber4_share*(1+subscriber4_growth/100)^R$2),0)</f>
        <v>0</v>
      </c>
      <c r="T171" s="111">
        <f>IF(T$2&lt;=analysis_period,IF(subscriber4_share="n/a",Inputs!U$189,subscriber4_share*(1+subscriber4_growth/100)^S$2),0)</f>
        <v>0</v>
      </c>
      <c r="U171" s="111">
        <f>IF(U$2&lt;=analysis_period,IF(subscriber4_share="n/a",Inputs!V$189,subscriber4_share*(1+subscriber4_growth/100)^T$2),0)</f>
        <v>0</v>
      </c>
      <c r="V171" s="111">
        <f>IF(V$2&lt;=analysis_period,IF(subscriber4_share="n/a",Inputs!W$189,subscriber4_share*(1+subscriber4_growth/100)^U$2),0)</f>
        <v>0</v>
      </c>
      <c r="W171" s="111">
        <f>IF(W$2&lt;=analysis_period,IF(subscriber4_share="n/a",Inputs!X$189,subscriber4_share*(1+subscriber4_growth/100)^V$2),0)</f>
        <v>0</v>
      </c>
      <c r="X171" s="111">
        <f>IF(X$2&lt;=analysis_period,IF(subscriber4_share="n/a",Inputs!Y$189,subscriber4_share*(1+subscriber4_growth/100)^W$2),0)</f>
        <v>0</v>
      </c>
      <c r="Y171" s="111">
        <f>IF(Y$2&lt;=analysis_period,IF(subscriber4_share="n/a",Inputs!Z$189,subscriber4_share*(1+subscriber4_growth/100)^X$2),0)</f>
        <v>0</v>
      </c>
      <c r="Z171" s="111">
        <f>IF(Z$2&lt;=analysis_period,IF(subscriber4_share="n/a",Inputs!AA$189,subscriber4_share*(1+subscriber4_growth/100)^Y$2),0)</f>
        <v>0</v>
      </c>
      <c r="AA171" s="111">
        <f>IF(AA$2&lt;=analysis_period,IF(subscriber4_share="n/a",Inputs!AB$189,subscriber4_share*(1+subscriber4_growth/100)^Z$2),0)</f>
        <v>0</v>
      </c>
      <c r="AB171" s="111">
        <f>IF(AB$2&lt;=analysis_period,IF(subscriber4_share="n/a",Inputs!AC$189,subscriber4_share*(1+subscriber4_growth/100)^AA$2),0)</f>
        <v>0</v>
      </c>
      <c r="AC171" s="111">
        <f>IF(AC$2&lt;=analysis_period,IF(subscriber4_share="n/a",Inputs!AD$189,subscriber4_share*(1+subscriber4_growth/100)^AB$2),0)</f>
        <v>0</v>
      </c>
      <c r="AD171" s="111">
        <f>IF(AD$2&lt;=analysis_period,IF(subscriber4_share="n/a",Inputs!AE$189,subscriber4_share*(1+subscriber4_growth/100)^AC$2),0)</f>
        <v>0</v>
      </c>
      <c r="AE171" s="111">
        <f>IF(AE$2&lt;=analysis_period,IF(subscriber4_share="n/a",Inputs!AF$189,subscriber4_share*(1+subscriber4_growth/100)^AD$2),0)</f>
        <v>0</v>
      </c>
      <c r="AF171" s="111">
        <f>IF(AF$2&lt;=analysis_period,IF(subscriber4_share="n/a",Inputs!AG$189,subscriber4_share*(1+subscriber4_growth/100)^AE$2),0)</f>
        <v>0</v>
      </c>
      <c r="AG171" s="111">
        <f>IF(AG$2&lt;=analysis_period,IF(subscriber4_share="n/a",Inputs!AH$189,subscriber4_share*(1+subscriber4_growth/100)^AF$2),0)</f>
        <v>0</v>
      </c>
      <c r="AH171" s="111">
        <f>IF(AH$2&lt;=analysis_period,IF(subscriber4_share="n/a",Inputs!AI$189,subscriber4_share*(1+subscriber4_growth/100)^AG$2),0)</f>
        <v>0</v>
      </c>
      <c r="AI171" s="111">
        <f>IF(AI$2&lt;=analysis_period,IF(subscriber4_share="n/a",Inputs!AJ$189,subscriber4_share*(1+subscriber4_growth/100)^AH$2),0)</f>
        <v>0</v>
      </c>
      <c r="AJ171" s="111">
        <f>IF(AJ$2&lt;=analysis_period,IF(subscriber4_share="n/a",Inputs!AK$189,subscriber4_share*(1+subscriber4_growth/100)^AI$2),0)</f>
        <v>0</v>
      </c>
      <c r="AK171" s="111">
        <f>IF(AK$2&lt;=analysis_period,IF(subscriber4_share="n/a",Inputs!AL$189,subscriber4_share*(1+subscriber4_growth/100)^AJ$2),0)</f>
        <v>0</v>
      </c>
      <c r="AL171" s="111">
        <f>IF(AL$2&lt;=analysis_period,IF(subscriber4_share="n/a",Inputs!AM$189,subscriber4_share*(1+subscriber4_growth/100)^AK$2),0)</f>
        <v>0</v>
      </c>
      <c r="AM171" s="111">
        <f>IF(AM$2&lt;=analysis_period,IF(subscriber4_share="n/a",Inputs!AN$189,subscriber4_share*(1+subscriber4_growth/100)^AL$2),0)</f>
        <v>0</v>
      </c>
      <c r="AN171" s="111">
        <f>IF(AN$2&lt;=analysis_period,IF(subscriber4_share="n/a",Inputs!AO$189,subscriber4_share*(1+subscriber4_growth/100)^AM$2),0)</f>
        <v>0</v>
      </c>
      <c r="AO171" s="111">
        <f>IF(AO$2&lt;=analysis_period,IF(subscriber4_share="n/a",Inputs!AP$189,subscriber4_share*(1+subscriber4_growth/100)^AN$2),0)</f>
        <v>0</v>
      </c>
      <c r="AP171" s="111">
        <f>IF(AP$2&lt;=analysis_period,IF(subscriber4_share="n/a",Inputs!AQ$189,subscriber4_share*(1+subscriber4_growth/100)^AO$2),0)</f>
        <v>0</v>
      </c>
    </row>
    <row r="172" spans="1:42" x14ac:dyDescent="0.2">
      <c r="A172" s="21" t="s">
        <v>380</v>
      </c>
      <c r="B172" s="111">
        <f>Inputs!C$194*100</f>
        <v>0</v>
      </c>
      <c r="C172" s="111">
        <f>Inputs!D$194*100</f>
        <v>0</v>
      </c>
      <c r="D172" s="111">
        <f>Inputs!E$194*100</f>
        <v>0</v>
      </c>
      <c r="E172" s="111">
        <f>Inputs!F$194*100</f>
        <v>0</v>
      </c>
      <c r="F172" s="111">
        <f>Inputs!G$194*100</f>
        <v>0</v>
      </c>
      <c r="G172" s="111">
        <f>Inputs!H$194*100</f>
        <v>0</v>
      </c>
      <c r="H172" s="111">
        <f>Inputs!I$194*100</f>
        <v>0</v>
      </c>
      <c r="I172" s="111">
        <f>Inputs!J$194*100</f>
        <v>0</v>
      </c>
      <c r="J172" s="111">
        <f>Inputs!K$194*100</f>
        <v>0</v>
      </c>
      <c r="K172" s="111">
        <f>Inputs!L$194*100</f>
        <v>0</v>
      </c>
      <c r="L172" s="111">
        <f>Inputs!M$194*100</f>
        <v>0</v>
      </c>
      <c r="M172" s="111">
        <f>Inputs!N$194*100</f>
        <v>0</v>
      </c>
      <c r="N172" s="111">
        <f>Inputs!O$194*100</f>
        <v>0</v>
      </c>
      <c r="O172" s="111">
        <f>Inputs!P$194*100</f>
        <v>0</v>
      </c>
      <c r="P172" s="111">
        <f>Inputs!Q$194*100</f>
        <v>0</v>
      </c>
      <c r="Q172" s="111">
        <f>Inputs!R$194*100</f>
        <v>0</v>
      </c>
      <c r="R172" s="111">
        <f>Inputs!S$194*100</f>
        <v>0</v>
      </c>
      <c r="S172" s="111">
        <f>Inputs!T$194*100</f>
        <v>0</v>
      </c>
      <c r="T172" s="111">
        <f>Inputs!U$194*100</f>
        <v>0</v>
      </c>
      <c r="U172" s="111">
        <f>Inputs!V$194*100</f>
        <v>0</v>
      </c>
      <c r="V172" s="111">
        <f>Inputs!W$194*100</f>
        <v>0</v>
      </c>
      <c r="W172" s="111">
        <f>Inputs!X$194*100</f>
        <v>0</v>
      </c>
      <c r="X172" s="111">
        <f>Inputs!Y$194*100</f>
        <v>0</v>
      </c>
      <c r="Y172" s="111">
        <f>Inputs!Z$194*100</f>
        <v>0</v>
      </c>
      <c r="Z172" s="111">
        <f>Inputs!AA$194*100</f>
        <v>0</v>
      </c>
      <c r="AA172" s="111">
        <f>Inputs!AB$194*100</f>
        <v>0</v>
      </c>
      <c r="AB172" s="111">
        <f>Inputs!AC$194*100</f>
        <v>0</v>
      </c>
      <c r="AC172" s="111">
        <f>Inputs!AD$194*100</f>
        <v>0</v>
      </c>
      <c r="AD172" s="111">
        <f>Inputs!AE$194*100</f>
        <v>0</v>
      </c>
      <c r="AE172" s="111">
        <f>Inputs!AF$194*100</f>
        <v>0</v>
      </c>
      <c r="AF172" s="111">
        <f>Inputs!AG$194*100</f>
        <v>0</v>
      </c>
      <c r="AG172" s="111">
        <f>Inputs!AH$194*100</f>
        <v>0</v>
      </c>
      <c r="AH172" s="111">
        <f>Inputs!AI$194*100</f>
        <v>0</v>
      </c>
      <c r="AI172" s="111">
        <f>Inputs!AJ$194*100</f>
        <v>0</v>
      </c>
      <c r="AJ172" s="111">
        <f>Inputs!AK$194*100</f>
        <v>0</v>
      </c>
      <c r="AK172" s="111">
        <f>Inputs!AL$194*100</f>
        <v>0</v>
      </c>
      <c r="AL172" s="111">
        <f>Inputs!AM$194*100</f>
        <v>0</v>
      </c>
      <c r="AM172" s="111">
        <f>Inputs!AN$194*100</f>
        <v>0</v>
      </c>
      <c r="AN172" s="111">
        <f>Inputs!AO$194*100</f>
        <v>0</v>
      </c>
      <c r="AO172" s="111">
        <f>Inputs!AP$194*100</f>
        <v>0</v>
      </c>
      <c r="AP172" s="111">
        <f>Inputs!AQ$194*100</f>
        <v>0</v>
      </c>
    </row>
    <row r="173" spans="1:42" x14ac:dyDescent="0.2">
      <c r="A173" s="89" t="s">
        <v>342</v>
      </c>
      <c r="B173" s="111"/>
      <c r="C173" s="111">
        <f>100-C166-C168-C170-C172</f>
        <v>100</v>
      </c>
      <c r="D173" s="111">
        <f t="shared" ref="D173:AP173" si="62">100-D166-D168-D170-D172</f>
        <v>100</v>
      </c>
      <c r="E173" s="111">
        <f t="shared" si="62"/>
        <v>100</v>
      </c>
      <c r="F173" s="111">
        <f t="shared" si="62"/>
        <v>100</v>
      </c>
      <c r="G173" s="111">
        <f t="shared" si="62"/>
        <v>100</v>
      </c>
      <c r="H173" s="111">
        <f t="shared" si="62"/>
        <v>100</v>
      </c>
      <c r="I173" s="111">
        <f t="shared" si="62"/>
        <v>100</v>
      </c>
      <c r="J173" s="111">
        <f t="shared" si="62"/>
        <v>100</v>
      </c>
      <c r="K173" s="111">
        <f t="shared" si="62"/>
        <v>100</v>
      </c>
      <c r="L173" s="111">
        <f t="shared" si="62"/>
        <v>100</v>
      </c>
      <c r="M173" s="111">
        <f t="shared" si="62"/>
        <v>100</v>
      </c>
      <c r="N173" s="111">
        <f t="shared" si="62"/>
        <v>100</v>
      </c>
      <c r="O173" s="111">
        <f t="shared" si="62"/>
        <v>100</v>
      </c>
      <c r="P173" s="111">
        <f t="shared" si="62"/>
        <v>100</v>
      </c>
      <c r="Q173" s="111">
        <f t="shared" si="62"/>
        <v>100</v>
      </c>
      <c r="R173" s="111">
        <f t="shared" si="62"/>
        <v>100</v>
      </c>
      <c r="S173" s="111">
        <f t="shared" si="62"/>
        <v>100</v>
      </c>
      <c r="T173" s="111">
        <f t="shared" si="62"/>
        <v>100</v>
      </c>
      <c r="U173" s="111">
        <f t="shared" si="62"/>
        <v>100</v>
      </c>
      <c r="V173" s="111">
        <f t="shared" si="62"/>
        <v>100</v>
      </c>
      <c r="W173" s="111">
        <f t="shared" si="62"/>
        <v>100</v>
      </c>
      <c r="X173" s="111">
        <f t="shared" si="62"/>
        <v>100</v>
      </c>
      <c r="Y173" s="111">
        <f t="shared" si="62"/>
        <v>100</v>
      </c>
      <c r="Z173" s="111">
        <f t="shared" si="62"/>
        <v>100</v>
      </c>
      <c r="AA173" s="111">
        <f t="shared" si="62"/>
        <v>100</v>
      </c>
      <c r="AB173" s="111">
        <f t="shared" si="62"/>
        <v>100</v>
      </c>
      <c r="AC173" s="111">
        <f t="shared" si="62"/>
        <v>100</v>
      </c>
      <c r="AD173" s="111">
        <f t="shared" si="62"/>
        <v>100</v>
      </c>
      <c r="AE173" s="111">
        <f t="shared" si="62"/>
        <v>100</v>
      </c>
      <c r="AF173" s="111">
        <f t="shared" si="62"/>
        <v>100</v>
      </c>
      <c r="AG173" s="111">
        <f t="shared" si="62"/>
        <v>100</v>
      </c>
      <c r="AH173" s="111">
        <f t="shared" si="62"/>
        <v>100</v>
      </c>
      <c r="AI173" s="111">
        <f t="shared" si="62"/>
        <v>100</v>
      </c>
      <c r="AJ173" s="111">
        <f t="shared" si="62"/>
        <v>100</v>
      </c>
      <c r="AK173" s="111">
        <f t="shared" si="62"/>
        <v>100</v>
      </c>
      <c r="AL173" s="111">
        <f t="shared" si="62"/>
        <v>100</v>
      </c>
      <c r="AM173" s="111">
        <f t="shared" si="62"/>
        <v>100</v>
      </c>
      <c r="AN173" s="111">
        <f t="shared" si="62"/>
        <v>100</v>
      </c>
      <c r="AO173" s="111">
        <f t="shared" si="62"/>
        <v>100</v>
      </c>
      <c r="AP173" s="111">
        <f t="shared" si="62"/>
        <v>100</v>
      </c>
    </row>
    <row r="174" spans="1:42" x14ac:dyDescent="0.2">
      <c r="A174" s="4" t="s">
        <v>373</v>
      </c>
      <c r="B174" s="111"/>
    </row>
    <row r="175" spans="1:42" x14ac:dyDescent="0.2">
      <c r="A175" s="89" t="str">
        <f>subscriber1_name</f>
        <v>Subscriber Class 1</v>
      </c>
      <c r="B175" s="122"/>
      <c r="C175" s="204">
        <f>IF(C$2&lt;=analysis_period,IF(subscriber1_bill_credit_rate="n/a",Inputs!D$196,subscriber1_bill_credit_rate*(1+inflation_rate/100+subscriber1_bill_credit_rate_escal/100)^B$2),0)</f>
        <v>0</v>
      </c>
      <c r="D175" s="204">
        <f>IF(D$2&lt;=analysis_period,IF(subscriber1_bill_credit_rate="n/a",Inputs!E$196,subscriber1_bill_credit_rate*(1+inflation_rate/100+subscriber1_bill_credit_rate_escal/100)^C$2),0)</f>
        <v>0</v>
      </c>
      <c r="E175" s="204">
        <f>IF(E$2&lt;=analysis_period,IF(subscriber1_bill_credit_rate="n/a",Inputs!F$196,subscriber1_bill_credit_rate*(1+inflation_rate/100+subscriber1_bill_credit_rate_escal/100)^D$2),0)</f>
        <v>0</v>
      </c>
      <c r="F175" s="204">
        <f>IF(F$2&lt;=analysis_period,IF(subscriber1_bill_credit_rate="n/a",Inputs!G$196,subscriber1_bill_credit_rate*(1+inflation_rate/100+subscriber1_bill_credit_rate_escal/100)^E$2),0)</f>
        <v>0</v>
      </c>
      <c r="G175" s="204">
        <f>IF(G$2&lt;=analysis_period,IF(subscriber1_bill_credit_rate="n/a",Inputs!H$196,subscriber1_bill_credit_rate*(1+inflation_rate/100+subscriber1_bill_credit_rate_escal/100)^F$2),0)</f>
        <v>0</v>
      </c>
      <c r="H175" s="204">
        <f>IF(H$2&lt;=analysis_period,IF(subscriber1_bill_credit_rate="n/a",Inputs!I$196,subscriber1_bill_credit_rate*(1+inflation_rate/100+subscriber1_bill_credit_rate_escal/100)^G$2),0)</f>
        <v>0</v>
      </c>
      <c r="I175" s="204">
        <f>IF(I$2&lt;=analysis_period,IF(subscriber1_bill_credit_rate="n/a",Inputs!J$196,subscriber1_bill_credit_rate*(1+inflation_rate/100+subscriber1_bill_credit_rate_escal/100)^H$2),0)</f>
        <v>0</v>
      </c>
      <c r="J175" s="204">
        <f>IF(J$2&lt;=analysis_period,IF(subscriber1_bill_credit_rate="n/a",Inputs!K$196,subscriber1_bill_credit_rate*(1+inflation_rate/100+subscriber1_bill_credit_rate_escal/100)^I$2),0)</f>
        <v>0</v>
      </c>
      <c r="K175" s="204">
        <f>IF(K$2&lt;=analysis_period,IF(subscriber1_bill_credit_rate="n/a",Inputs!L$196,subscriber1_bill_credit_rate*(1+inflation_rate/100+subscriber1_bill_credit_rate_escal/100)^J$2),0)</f>
        <v>0</v>
      </c>
      <c r="L175" s="204">
        <f>IF(L$2&lt;=analysis_period,IF(subscriber1_bill_credit_rate="n/a",Inputs!M$196,subscriber1_bill_credit_rate*(1+inflation_rate/100+subscriber1_bill_credit_rate_escal/100)^K$2),0)</f>
        <v>0</v>
      </c>
      <c r="M175" s="204">
        <f>IF(M$2&lt;=analysis_period,IF(subscriber1_bill_credit_rate="n/a",Inputs!N$196,subscriber1_bill_credit_rate*(1+inflation_rate/100+subscriber1_bill_credit_rate_escal/100)^L$2),0)</f>
        <v>0</v>
      </c>
      <c r="N175" s="204">
        <f>IF(N$2&lt;=analysis_period,IF(subscriber1_bill_credit_rate="n/a",Inputs!O$196,subscriber1_bill_credit_rate*(1+inflation_rate/100+subscriber1_bill_credit_rate_escal/100)^M$2),0)</f>
        <v>0</v>
      </c>
      <c r="O175" s="204">
        <f>IF(O$2&lt;=analysis_period,IF(subscriber1_bill_credit_rate="n/a",Inputs!P$196,subscriber1_bill_credit_rate*(1+inflation_rate/100+subscriber1_bill_credit_rate_escal/100)^N$2),0)</f>
        <v>0</v>
      </c>
      <c r="P175" s="204">
        <f>IF(P$2&lt;=analysis_period,IF(subscriber1_bill_credit_rate="n/a",Inputs!Q$196,subscriber1_bill_credit_rate*(1+inflation_rate/100+subscriber1_bill_credit_rate_escal/100)^O$2),0)</f>
        <v>0</v>
      </c>
      <c r="Q175" s="204">
        <f>IF(Q$2&lt;=analysis_period,IF(subscriber1_bill_credit_rate="n/a",Inputs!R$196,subscriber1_bill_credit_rate*(1+inflation_rate/100+subscriber1_bill_credit_rate_escal/100)^P$2),0)</f>
        <v>0</v>
      </c>
      <c r="R175" s="204">
        <f>IF(R$2&lt;=analysis_period,IF(subscriber1_bill_credit_rate="n/a",Inputs!S$196,subscriber1_bill_credit_rate*(1+inflation_rate/100+subscriber1_bill_credit_rate_escal/100)^Q$2),0)</f>
        <v>0</v>
      </c>
      <c r="S175" s="204">
        <f>IF(S$2&lt;=analysis_period,IF(subscriber1_bill_credit_rate="n/a",Inputs!T$196,subscriber1_bill_credit_rate*(1+inflation_rate/100+subscriber1_bill_credit_rate_escal/100)^R$2),0)</f>
        <v>0</v>
      </c>
      <c r="T175" s="204">
        <f>IF(T$2&lt;=analysis_period,IF(subscriber1_bill_credit_rate="n/a",Inputs!U$196,subscriber1_bill_credit_rate*(1+inflation_rate/100+subscriber1_bill_credit_rate_escal/100)^S$2),0)</f>
        <v>0</v>
      </c>
      <c r="U175" s="204">
        <f>IF(U$2&lt;=analysis_period,IF(subscriber1_bill_credit_rate="n/a",Inputs!V$196,subscriber1_bill_credit_rate*(1+inflation_rate/100+subscriber1_bill_credit_rate_escal/100)^T$2),0)</f>
        <v>0</v>
      </c>
      <c r="V175" s="204">
        <f>IF(V$2&lt;=analysis_period,IF(subscriber1_bill_credit_rate="n/a",Inputs!W$196,subscriber1_bill_credit_rate*(1+inflation_rate/100+subscriber1_bill_credit_rate_escal/100)^U$2),0)</f>
        <v>0</v>
      </c>
      <c r="W175" s="204">
        <f>IF(W$2&lt;=analysis_period,IF(subscriber1_bill_credit_rate="n/a",Inputs!X$196,subscriber1_bill_credit_rate*(1+inflation_rate/100+subscriber1_bill_credit_rate_escal/100)^V$2),0)</f>
        <v>0</v>
      </c>
      <c r="X175" s="204">
        <f>IF(X$2&lt;=analysis_period,IF(subscriber1_bill_credit_rate="n/a",Inputs!Y$196,subscriber1_bill_credit_rate*(1+inflation_rate/100+subscriber1_bill_credit_rate_escal/100)^W$2),0)</f>
        <v>0</v>
      </c>
      <c r="Y175" s="204">
        <f>IF(Y$2&lt;=analysis_period,IF(subscriber1_bill_credit_rate="n/a",Inputs!Z$196,subscriber1_bill_credit_rate*(1+inflation_rate/100+subscriber1_bill_credit_rate_escal/100)^X$2),0)</f>
        <v>0</v>
      </c>
      <c r="Z175" s="204">
        <f>IF(Z$2&lt;=analysis_period,IF(subscriber1_bill_credit_rate="n/a",Inputs!AA$196,subscriber1_bill_credit_rate*(1+inflation_rate/100+subscriber1_bill_credit_rate_escal/100)^Y$2),0)</f>
        <v>0</v>
      </c>
      <c r="AA175" s="204">
        <f>IF(AA$2&lt;=analysis_period,IF(subscriber1_bill_credit_rate="n/a",Inputs!AB$196,subscriber1_bill_credit_rate*(1+inflation_rate/100+subscriber1_bill_credit_rate_escal/100)^Z$2),0)</f>
        <v>0</v>
      </c>
      <c r="AB175" s="204">
        <f>IF(AB$2&lt;=analysis_period,IF(subscriber1_bill_credit_rate="n/a",Inputs!AC$196,subscriber1_bill_credit_rate*(1+inflation_rate/100+subscriber1_bill_credit_rate_escal/100)^AA$2),0)</f>
        <v>0</v>
      </c>
      <c r="AC175" s="204">
        <f>IF(AC$2&lt;=analysis_period,IF(subscriber1_bill_credit_rate="n/a",Inputs!AD$196,subscriber1_bill_credit_rate*(1+inflation_rate/100+subscriber1_bill_credit_rate_escal/100)^AB$2),0)</f>
        <v>0</v>
      </c>
      <c r="AD175" s="204">
        <f>IF(AD$2&lt;=analysis_period,IF(subscriber1_bill_credit_rate="n/a",Inputs!AE$196,subscriber1_bill_credit_rate*(1+inflation_rate/100+subscriber1_bill_credit_rate_escal/100)^AC$2),0)</f>
        <v>0</v>
      </c>
      <c r="AE175" s="204">
        <f>IF(AE$2&lt;=analysis_period,IF(subscriber1_bill_credit_rate="n/a",Inputs!AF$196,subscriber1_bill_credit_rate*(1+inflation_rate/100+subscriber1_bill_credit_rate_escal/100)^AD$2),0)</f>
        <v>0</v>
      </c>
      <c r="AF175" s="204">
        <f>IF(AF$2&lt;=analysis_period,IF(subscriber1_bill_credit_rate="n/a",Inputs!AG$196,subscriber1_bill_credit_rate*(1+inflation_rate/100+subscriber1_bill_credit_rate_escal/100)^AE$2),0)</f>
        <v>0</v>
      </c>
      <c r="AG175" s="204">
        <f>IF(AG$2&lt;=analysis_period,IF(subscriber1_bill_credit_rate="n/a",Inputs!AH$196,subscriber1_bill_credit_rate*(1+inflation_rate/100+subscriber1_bill_credit_rate_escal/100)^AF$2),0)</f>
        <v>0</v>
      </c>
      <c r="AH175" s="204">
        <f>IF(AH$2&lt;=analysis_period,IF(subscriber1_bill_credit_rate="n/a",Inputs!AI$196,subscriber1_bill_credit_rate*(1+inflation_rate/100+subscriber1_bill_credit_rate_escal/100)^AG$2),0)</f>
        <v>0</v>
      </c>
      <c r="AI175" s="204">
        <f>IF(AI$2&lt;=analysis_period,IF(subscriber1_bill_credit_rate="n/a",Inputs!AJ$196,subscriber1_bill_credit_rate*(1+inflation_rate/100+subscriber1_bill_credit_rate_escal/100)^AH$2),0)</f>
        <v>0</v>
      </c>
      <c r="AJ175" s="204">
        <f>IF(AJ$2&lt;=analysis_period,IF(subscriber1_bill_credit_rate="n/a",Inputs!AK$196,subscriber1_bill_credit_rate*(1+inflation_rate/100+subscriber1_bill_credit_rate_escal/100)^AI$2),0)</f>
        <v>0</v>
      </c>
      <c r="AK175" s="204">
        <f>IF(AK$2&lt;=analysis_period,IF(subscriber1_bill_credit_rate="n/a",Inputs!AL$196,subscriber1_bill_credit_rate*(1+inflation_rate/100+subscriber1_bill_credit_rate_escal/100)^AJ$2),0)</f>
        <v>0</v>
      </c>
      <c r="AL175" s="204">
        <f>IF(AL$2&lt;=analysis_period,IF(subscriber1_bill_credit_rate="n/a",Inputs!AM$196,subscriber1_bill_credit_rate*(1+inflation_rate/100+subscriber1_bill_credit_rate_escal/100)^AK$2),0)</f>
        <v>0</v>
      </c>
      <c r="AM175" s="204">
        <f>IF(AM$2&lt;=analysis_period,IF(subscriber1_bill_credit_rate="n/a",Inputs!AN$196,subscriber1_bill_credit_rate*(1+inflation_rate/100+subscriber1_bill_credit_rate_escal/100)^AL$2),0)</f>
        <v>0</v>
      </c>
      <c r="AN175" s="204">
        <f>IF(AN$2&lt;=analysis_period,IF(subscriber1_bill_credit_rate="n/a",Inputs!AO$196,subscriber1_bill_credit_rate*(1+inflation_rate/100+subscriber1_bill_credit_rate_escal/100)^AM$2),0)</f>
        <v>0</v>
      </c>
      <c r="AO175" s="204">
        <f>IF(AO$2&lt;=analysis_period,IF(subscriber1_bill_credit_rate="n/a",Inputs!AP$196,subscriber1_bill_credit_rate*(1+inflation_rate/100+subscriber1_bill_credit_rate_escal/100)^AN$2),0)</f>
        <v>0</v>
      </c>
      <c r="AP175" s="204">
        <f>IF(AP$2&lt;=analysis_period,IF(subscriber1_bill_credit_rate="n/a",Inputs!AQ$196,subscriber1_bill_credit_rate*(1+inflation_rate/100+subscriber1_bill_credit_rate_escal/100)^AO$2),0)</f>
        <v>0</v>
      </c>
    </row>
    <row r="176" spans="1:42" x14ac:dyDescent="0.2">
      <c r="A176" s="89" t="str">
        <f>subscriber2_name</f>
        <v>Subscriber Class 2</v>
      </c>
      <c r="B176" s="122"/>
      <c r="C176" s="204">
        <f>IF(C$2&lt;=analysis_period,IF(subscriber2_bill_credit_rate="n/a",Inputs!D$197,subscriber2_bill_credit_rate*(1+inflation_rate/100+subscriber2_bill_credit_rate_escal/100)^B$2),0)</f>
        <v>0</v>
      </c>
      <c r="D176" s="204">
        <f>IF(D$2&lt;=analysis_period,IF(subscriber2_bill_credit_rate="n/a",Inputs!E$197,subscriber2_bill_credit_rate*(1+inflation_rate/100+subscriber2_bill_credit_rate_escal/100)^C$2),0)</f>
        <v>0</v>
      </c>
      <c r="E176" s="204">
        <f>IF(E$2&lt;=analysis_period,IF(subscriber2_bill_credit_rate="n/a",Inputs!F$197,subscriber2_bill_credit_rate*(1+inflation_rate/100+subscriber2_bill_credit_rate_escal/100)^D$2),0)</f>
        <v>0</v>
      </c>
      <c r="F176" s="204">
        <f>IF(F$2&lt;=analysis_period,IF(subscriber2_bill_credit_rate="n/a",Inputs!G$197,subscriber2_bill_credit_rate*(1+inflation_rate/100+subscriber2_bill_credit_rate_escal/100)^E$2),0)</f>
        <v>0</v>
      </c>
      <c r="G176" s="204">
        <f>IF(G$2&lt;=analysis_period,IF(subscriber2_bill_credit_rate="n/a",Inputs!H$197,subscriber2_bill_credit_rate*(1+inflation_rate/100+subscriber2_bill_credit_rate_escal/100)^F$2),0)</f>
        <v>0</v>
      </c>
      <c r="H176" s="204">
        <f>IF(H$2&lt;=analysis_period,IF(subscriber2_bill_credit_rate="n/a",Inputs!I$197,subscriber2_bill_credit_rate*(1+inflation_rate/100+subscriber2_bill_credit_rate_escal/100)^G$2),0)</f>
        <v>0</v>
      </c>
      <c r="I176" s="204">
        <f>IF(I$2&lt;=analysis_period,IF(subscriber2_bill_credit_rate="n/a",Inputs!J$197,subscriber2_bill_credit_rate*(1+inflation_rate/100+subscriber2_bill_credit_rate_escal/100)^H$2),0)</f>
        <v>0</v>
      </c>
      <c r="J176" s="204">
        <f>IF(J$2&lt;=analysis_period,IF(subscriber2_bill_credit_rate="n/a",Inputs!K$197,subscriber2_bill_credit_rate*(1+inflation_rate/100+subscriber2_bill_credit_rate_escal/100)^I$2),0)</f>
        <v>0</v>
      </c>
      <c r="K176" s="204">
        <f>IF(K$2&lt;=analysis_period,IF(subscriber2_bill_credit_rate="n/a",Inputs!L$197,subscriber2_bill_credit_rate*(1+inflation_rate/100+subscriber2_bill_credit_rate_escal/100)^J$2),0)</f>
        <v>0</v>
      </c>
      <c r="L176" s="204">
        <f>IF(L$2&lt;=analysis_period,IF(subscriber2_bill_credit_rate="n/a",Inputs!M$197,subscriber2_bill_credit_rate*(1+inflation_rate/100+subscriber2_bill_credit_rate_escal/100)^K$2),0)</f>
        <v>0</v>
      </c>
      <c r="M176" s="204">
        <f>IF(M$2&lt;=analysis_period,IF(subscriber2_bill_credit_rate="n/a",Inputs!N$197,subscriber2_bill_credit_rate*(1+inflation_rate/100+subscriber2_bill_credit_rate_escal/100)^L$2),0)</f>
        <v>0</v>
      </c>
      <c r="N176" s="204">
        <f>IF(N$2&lt;=analysis_period,IF(subscriber2_bill_credit_rate="n/a",Inputs!O$197,subscriber2_bill_credit_rate*(1+inflation_rate/100+subscriber2_bill_credit_rate_escal/100)^M$2),0)</f>
        <v>0</v>
      </c>
      <c r="O176" s="204">
        <f>IF(O$2&lt;=analysis_period,IF(subscriber2_bill_credit_rate="n/a",Inputs!P$197,subscriber2_bill_credit_rate*(1+inflation_rate/100+subscriber2_bill_credit_rate_escal/100)^N$2),0)</f>
        <v>0</v>
      </c>
      <c r="P176" s="204">
        <f>IF(P$2&lt;=analysis_period,IF(subscriber2_bill_credit_rate="n/a",Inputs!Q$197,subscriber2_bill_credit_rate*(1+inflation_rate/100+subscriber2_bill_credit_rate_escal/100)^O$2),0)</f>
        <v>0</v>
      </c>
      <c r="Q176" s="204">
        <f>IF(Q$2&lt;=analysis_period,IF(subscriber2_bill_credit_rate="n/a",Inputs!R$197,subscriber2_bill_credit_rate*(1+inflation_rate/100+subscriber2_bill_credit_rate_escal/100)^P$2),0)</f>
        <v>0</v>
      </c>
      <c r="R176" s="204">
        <f>IF(R$2&lt;=analysis_period,IF(subscriber2_bill_credit_rate="n/a",Inputs!S$197,subscriber2_bill_credit_rate*(1+inflation_rate/100+subscriber2_bill_credit_rate_escal/100)^Q$2),0)</f>
        <v>0</v>
      </c>
      <c r="S176" s="204">
        <f>IF(S$2&lt;=analysis_period,IF(subscriber2_bill_credit_rate="n/a",Inputs!T$197,subscriber2_bill_credit_rate*(1+inflation_rate/100+subscriber2_bill_credit_rate_escal/100)^R$2),0)</f>
        <v>0</v>
      </c>
      <c r="T176" s="204">
        <f>IF(T$2&lt;=analysis_period,IF(subscriber2_bill_credit_rate="n/a",Inputs!U$197,subscriber2_bill_credit_rate*(1+inflation_rate/100+subscriber2_bill_credit_rate_escal/100)^S$2),0)</f>
        <v>0</v>
      </c>
      <c r="U176" s="204">
        <f>IF(U$2&lt;=analysis_period,IF(subscriber2_bill_credit_rate="n/a",Inputs!V$197,subscriber2_bill_credit_rate*(1+inflation_rate/100+subscriber2_bill_credit_rate_escal/100)^T$2),0)</f>
        <v>0</v>
      </c>
      <c r="V176" s="204">
        <f>IF(V$2&lt;=analysis_period,IF(subscriber2_bill_credit_rate="n/a",Inputs!W$197,subscriber2_bill_credit_rate*(1+inflation_rate/100+subscriber2_bill_credit_rate_escal/100)^U$2),0)</f>
        <v>0</v>
      </c>
      <c r="W176" s="204">
        <f>IF(W$2&lt;=analysis_period,IF(subscriber2_bill_credit_rate="n/a",Inputs!X$197,subscriber2_bill_credit_rate*(1+inflation_rate/100+subscriber2_bill_credit_rate_escal/100)^V$2),0)</f>
        <v>0</v>
      </c>
      <c r="X176" s="204">
        <f>IF(X$2&lt;=analysis_period,IF(subscriber2_bill_credit_rate="n/a",Inputs!Y$197,subscriber2_bill_credit_rate*(1+inflation_rate/100+subscriber2_bill_credit_rate_escal/100)^W$2),0)</f>
        <v>0</v>
      </c>
      <c r="Y176" s="204">
        <f>IF(Y$2&lt;=analysis_period,IF(subscriber2_bill_credit_rate="n/a",Inputs!Z$197,subscriber2_bill_credit_rate*(1+inflation_rate/100+subscriber2_bill_credit_rate_escal/100)^X$2),0)</f>
        <v>0</v>
      </c>
      <c r="Z176" s="204">
        <f>IF(Z$2&lt;=analysis_period,IF(subscriber2_bill_credit_rate="n/a",Inputs!AA$197,subscriber2_bill_credit_rate*(1+inflation_rate/100+subscriber2_bill_credit_rate_escal/100)^Y$2),0)</f>
        <v>0</v>
      </c>
      <c r="AA176" s="204">
        <f>IF(AA$2&lt;=analysis_period,IF(subscriber2_bill_credit_rate="n/a",Inputs!AB$197,subscriber2_bill_credit_rate*(1+inflation_rate/100+subscriber2_bill_credit_rate_escal/100)^Z$2),0)</f>
        <v>0</v>
      </c>
      <c r="AB176" s="204">
        <f>IF(AB$2&lt;=analysis_period,IF(subscriber2_bill_credit_rate="n/a",Inputs!AC$197,subscriber2_bill_credit_rate*(1+inflation_rate/100+subscriber2_bill_credit_rate_escal/100)^AA$2),0)</f>
        <v>0</v>
      </c>
      <c r="AC176" s="204">
        <f>IF(AC$2&lt;=analysis_period,IF(subscriber2_bill_credit_rate="n/a",Inputs!AD$197,subscriber2_bill_credit_rate*(1+inflation_rate/100+subscriber2_bill_credit_rate_escal/100)^AB$2),0)</f>
        <v>0</v>
      </c>
      <c r="AD176" s="204">
        <f>IF(AD$2&lt;=analysis_period,IF(subscriber2_bill_credit_rate="n/a",Inputs!AE$197,subscriber2_bill_credit_rate*(1+inflation_rate/100+subscriber2_bill_credit_rate_escal/100)^AC$2),0)</f>
        <v>0</v>
      </c>
      <c r="AE176" s="204">
        <f>IF(AE$2&lt;=analysis_period,IF(subscriber2_bill_credit_rate="n/a",Inputs!AF$197,subscriber2_bill_credit_rate*(1+inflation_rate/100+subscriber2_bill_credit_rate_escal/100)^AD$2),0)</f>
        <v>0</v>
      </c>
      <c r="AF176" s="204">
        <f>IF(AF$2&lt;=analysis_period,IF(subscriber2_bill_credit_rate="n/a",Inputs!AG$197,subscriber2_bill_credit_rate*(1+inflation_rate/100+subscriber2_bill_credit_rate_escal/100)^AE$2),0)</f>
        <v>0</v>
      </c>
      <c r="AG176" s="204">
        <f>IF(AG$2&lt;=analysis_period,IF(subscriber2_bill_credit_rate="n/a",Inputs!AH$197,subscriber2_bill_credit_rate*(1+inflation_rate/100+subscriber2_bill_credit_rate_escal/100)^AF$2),0)</f>
        <v>0</v>
      </c>
      <c r="AH176" s="204">
        <f>IF(AH$2&lt;=analysis_period,IF(subscriber2_bill_credit_rate="n/a",Inputs!AI$197,subscriber2_bill_credit_rate*(1+inflation_rate/100+subscriber2_bill_credit_rate_escal/100)^AG$2),0)</f>
        <v>0</v>
      </c>
      <c r="AI176" s="204">
        <f>IF(AI$2&lt;=analysis_period,IF(subscriber2_bill_credit_rate="n/a",Inputs!AJ$197,subscriber2_bill_credit_rate*(1+inflation_rate/100+subscriber2_bill_credit_rate_escal/100)^AH$2),0)</f>
        <v>0</v>
      </c>
      <c r="AJ176" s="204">
        <f>IF(AJ$2&lt;=analysis_period,IF(subscriber2_bill_credit_rate="n/a",Inputs!AK$197,subscriber2_bill_credit_rate*(1+inflation_rate/100+subscriber2_bill_credit_rate_escal/100)^AI$2),0)</f>
        <v>0</v>
      </c>
      <c r="AK176" s="204">
        <f>IF(AK$2&lt;=analysis_period,IF(subscriber2_bill_credit_rate="n/a",Inputs!AL$197,subscriber2_bill_credit_rate*(1+inflation_rate/100+subscriber2_bill_credit_rate_escal/100)^AJ$2),0)</f>
        <v>0</v>
      </c>
      <c r="AL176" s="204">
        <f>IF(AL$2&lt;=analysis_period,IF(subscriber2_bill_credit_rate="n/a",Inputs!AM$197,subscriber2_bill_credit_rate*(1+inflation_rate/100+subscriber2_bill_credit_rate_escal/100)^AK$2),0)</f>
        <v>0</v>
      </c>
      <c r="AM176" s="204">
        <f>IF(AM$2&lt;=analysis_period,IF(subscriber2_bill_credit_rate="n/a",Inputs!AN$197,subscriber2_bill_credit_rate*(1+inflation_rate/100+subscriber2_bill_credit_rate_escal/100)^AL$2),0)</f>
        <v>0</v>
      </c>
      <c r="AN176" s="204">
        <f>IF(AN$2&lt;=analysis_period,IF(subscriber2_bill_credit_rate="n/a",Inputs!AO$197,subscriber2_bill_credit_rate*(1+inflation_rate/100+subscriber2_bill_credit_rate_escal/100)^AM$2),0)</f>
        <v>0</v>
      </c>
      <c r="AO176" s="204">
        <f>IF(AO$2&lt;=analysis_period,IF(subscriber2_bill_credit_rate="n/a",Inputs!AP$197,subscriber2_bill_credit_rate*(1+inflation_rate/100+subscriber2_bill_credit_rate_escal/100)^AN$2),0)</f>
        <v>0</v>
      </c>
      <c r="AP176" s="204">
        <f>IF(AP$2&lt;=analysis_period,IF(subscriber2_bill_credit_rate="n/a",Inputs!AQ$197,subscriber2_bill_credit_rate*(1+inflation_rate/100+subscriber2_bill_credit_rate_escal/100)^AO$2),0)</f>
        <v>0</v>
      </c>
    </row>
    <row r="177" spans="1:42" x14ac:dyDescent="0.2">
      <c r="A177" s="89" t="str">
        <f>subscriber3_name</f>
        <v>Subscriber Class 3</v>
      </c>
      <c r="B177" s="122"/>
      <c r="C177" s="204">
        <f>IF(C$2&lt;=analysis_period,IF(subscriber3_bill_credit_rate="n/a",Inputs!D$198,subscriber3_bill_credit_rate*(1+inflation_rate/100+subscriber3_bill_credit_rate_escal/100)^B$2),0)</f>
        <v>0</v>
      </c>
      <c r="D177" s="204">
        <f>IF(D$2&lt;=analysis_period,IF(subscriber3_bill_credit_rate="n/a",Inputs!E$198,subscriber3_bill_credit_rate*(1+inflation_rate/100+subscriber3_bill_credit_rate_escal/100)^C$2),0)</f>
        <v>0</v>
      </c>
      <c r="E177" s="204">
        <f>IF(E$2&lt;=analysis_period,IF(subscriber3_bill_credit_rate="n/a",Inputs!F$198,subscriber3_bill_credit_rate*(1+inflation_rate/100+subscriber3_bill_credit_rate_escal/100)^D$2),0)</f>
        <v>0</v>
      </c>
      <c r="F177" s="204">
        <f>IF(F$2&lt;=analysis_period,IF(subscriber3_bill_credit_rate="n/a",Inputs!G$198,subscriber3_bill_credit_rate*(1+inflation_rate/100+subscriber3_bill_credit_rate_escal/100)^E$2),0)</f>
        <v>0</v>
      </c>
      <c r="G177" s="204">
        <f>IF(G$2&lt;=analysis_period,IF(subscriber3_bill_credit_rate="n/a",Inputs!H$198,subscriber3_bill_credit_rate*(1+inflation_rate/100+subscriber3_bill_credit_rate_escal/100)^F$2),0)</f>
        <v>0</v>
      </c>
      <c r="H177" s="204">
        <f>IF(H$2&lt;=analysis_period,IF(subscriber3_bill_credit_rate="n/a",Inputs!I$198,subscriber3_bill_credit_rate*(1+inflation_rate/100+subscriber3_bill_credit_rate_escal/100)^G$2),0)</f>
        <v>0</v>
      </c>
      <c r="I177" s="204">
        <f>IF(I$2&lt;=analysis_period,IF(subscriber3_bill_credit_rate="n/a",Inputs!J$198,subscriber3_bill_credit_rate*(1+inflation_rate/100+subscriber3_bill_credit_rate_escal/100)^H$2),0)</f>
        <v>0</v>
      </c>
      <c r="J177" s="204">
        <f>IF(J$2&lt;=analysis_period,IF(subscriber3_bill_credit_rate="n/a",Inputs!K$198,subscriber3_bill_credit_rate*(1+inflation_rate/100+subscriber3_bill_credit_rate_escal/100)^I$2),0)</f>
        <v>0</v>
      </c>
      <c r="K177" s="204">
        <f>IF(K$2&lt;=analysis_period,IF(subscriber3_bill_credit_rate="n/a",Inputs!L$198,subscriber3_bill_credit_rate*(1+inflation_rate/100+subscriber3_bill_credit_rate_escal/100)^J$2),0)</f>
        <v>0</v>
      </c>
      <c r="L177" s="204">
        <f>IF(L$2&lt;=analysis_period,IF(subscriber3_bill_credit_rate="n/a",Inputs!M$198,subscriber3_bill_credit_rate*(1+inflation_rate/100+subscriber3_bill_credit_rate_escal/100)^K$2),0)</f>
        <v>0</v>
      </c>
      <c r="M177" s="204">
        <f>IF(M$2&lt;=analysis_period,IF(subscriber3_bill_credit_rate="n/a",Inputs!N$198,subscriber3_bill_credit_rate*(1+inflation_rate/100+subscriber3_bill_credit_rate_escal/100)^L$2),0)</f>
        <v>0</v>
      </c>
      <c r="N177" s="204">
        <f>IF(N$2&lt;=analysis_period,IF(subscriber3_bill_credit_rate="n/a",Inputs!O$198,subscriber3_bill_credit_rate*(1+inflation_rate/100+subscriber3_bill_credit_rate_escal/100)^M$2),0)</f>
        <v>0</v>
      </c>
      <c r="O177" s="204">
        <f>IF(O$2&lt;=analysis_period,IF(subscriber3_bill_credit_rate="n/a",Inputs!P$198,subscriber3_bill_credit_rate*(1+inflation_rate/100+subscriber3_bill_credit_rate_escal/100)^N$2),0)</f>
        <v>0</v>
      </c>
      <c r="P177" s="204">
        <f>IF(P$2&lt;=analysis_period,IF(subscriber3_bill_credit_rate="n/a",Inputs!Q$198,subscriber3_bill_credit_rate*(1+inflation_rate/100+subscriber3_bill_credit_rate_escal/100)^O$2),0)</f>
        <v>0</v>
      </c>
      <c r="Q177" s="204">
        <f>IF(Q$2&lt;=analysis_period,IF(subscriber3_bill_credit_rate="n/a",Inputs!R$198,subscriber3_bill_credit_rate*(1+inflation_rate/100+subscriber3_bill_credit_rate_escal/100)^P$2),0)</f>
        <v>0</v>
      </c>
      <c r="R177" s="204">
        <f>IF(R$2&lt;=analysis_period,IF(subscriber3_bill_credit_rate="n/a",Inputs!S$198,subscriber3_bill_credit_rate*(1+inflation_rate/100+subscriber3_bill_credit_rate_escal/100)^Q$2),0)</f>
        <v>0</v>
      </c>
      <c r="S177" s="204">
        <f>IF(S$2&lt;=analysis_period,IF(subscriber3_bill_credit_rate="n/a",Inputs!T$198,subscriber3_bill_credit_rate*(1+inflation_rate/100+subscriber3_bill_credit_rate_escal/100)^R$2),0)</f>
        <v>0</v>
      </c>
      <c r="T177" s="204">
        <f>IF(T$2&lt;=analysis_period,IF(subscriber3_bill_credit_rate="n/a",Inputs!U$198,subscriber3_bill_credit_rate*(1+inflation_rate/100+subscriber3_bill_credit_rate_escal/100)^S$2),0)</f>
        <v>0</v>
      </c>
      <c r="U177" s="204">
        <f>IF(U$2&lt;=analysis_period,IF(subscriber3_bill_credit_rate="n/a",Inputs!V$198,subscriber3_bill_credit_rate*(1+inflation_rate/100+subscriber3_bill_credit_rate_escal/100)^T$2),0)</f>
        <v>0</v>
      </c>
      <c r="V177" s="204">
        <f>IF(V$2&lt;=analysis_period,IF(subscriber3_bill_credit_rate="n/a",Inputs!W$198,subscriber3_bill_credit_rate*(1+inflation_rate/100+subscriber3_bill_credit_rate_escal/100)^U$2),0)</f>
        <v>0</v>
      </c>
      <c r="W177" s="204">
        <f>IF(W$2&lt;=analysis_period,IF(subscriber3_bill_credit_rate="n/a",Inputs!X$198,subscriber3_bill_credit_rate*(1+inflation_rate/100+subscriber3_bill_credit_rate_escal/100)^V$2),0)</f>
        <v>0</v>
      </c>
      <c r="X177" s="204">
        <f>IF(X$2&lt;=analysis_period,IF(subscriber3_bill_credit_rate="n/a",Inputs!Y$198,subscriber3_bill_credit_rate*(1+inflation_rate/100+subscriber3_bill_credit_rate_escal/100)^W$2),0)</f>
        <v>0</v>
      </c>
      <c r="Y177" s="204">
        <f>IF(Y$2&lt;=analysis_period,IF(subscriber3_bill_credit_rate="n/a",Inputs!Z$198,subscriber3_bill_credit_rate*(1+inflation_rate/100+subscriber3_bill_credit_rate_escal/100)^X$2),0)</f>
        <v>0</v>
      </c>
      <c r="Z177" s="204">
        <f>IF(Z$2&lt;=analysis_period,IF(subscriber3_bill_credit_rate="n/a",Inputs!AA$198,subscriber3_bill_credit_rate*(1+inflation_rate/100+subscriber3_bill_credit_rate_escal/100)^Y$2),0)</f>
        <v>0</v>
      </c>
      <c r="AA177" s="204">
        <f>IF(AA$2&lt;=analysis_period,IF(subscriber3_bill_credit_rate="n/a",Inputs!AB$198,subscriber3_bill_credit_rate*(1+inflation_rate/100+subscriber3_bill_credit_rate_escal/100)^Z$2),0)</f>
        <v>0</v>
      </c>
      <c r="AB177" s="204">
        <f>IF(AB$2&lt;=analysis_period,IF(subscriber3_bill_credit_rate="n/a",Inputs!AC$198,subscriber3_bill_credit_rate*(1+inflation_rate/100+subscriber3_bill_credit_rate_escal/100)^AA$2),0)</f>
        <v>0</v>
      </c>
      <c r="AC177" s="204">
        <f>IF(AC$2&lt;=analysis_period,IF(subscriber3_bill_credit_rate="n/a",Inputs!AD$198,subscriber3_bill_credit_rate*(1+inflation_rate/100+subscriber3_bill_credit_rate_escal/100)^AB$2),0)</f>
        <v>0</v>
      </c>
      <c r="AD177" s="204">
        <f>IF(AD$2&lt;=analysis_period,IF(subscriber3_bill_credit_rate="n/a",Inputs!AE$198,subscriber3_bill_credit_rate*(1+inflation_rate/100+subscriber3_bill_credit_rate_escal/100)^AC$2),0)</f>
        <v>0</v>
      </c>
      <c r="AE177" s="204">
        <f>IF(AE$2&lt;=analysis_period,IF(subscriber3_bill_credit_rate="n/a",Inputs!AF$198,subscriber3_bill_credit_rate*(1+inflation_rate/100+subscriber3_bill_credit_rate_escal/100)^AD$2),0)</f>
        <v>0</v>
      </c>
      <c r="AF177" s="204">
        <f>IF(AF$2&lt;=analysis_period,IF(subscriber3_bill_credit_rate="n/a",Inputs!AG$198,subscriber3_bill_credit_rate*(1+inflation_rate/100+subscriber3_bill_credit_rate_escal/100)^AE$2),0)</f>
        <v>0</v>
      </c>
      <c r="AG177" s="204">
        <f>IF(AG$2&lt;=analysis_period,IF(subscriber3_bill_credit_rate="n/a",Inputs!AH$198,subscriber3_bill_credit_rate*(1+inflation_rate/100+subscriber3_bill_credit_rate_escal/100)^AF$2),0)</f>
        <v>0</v>
      </c>
      <c r="AH177" s="204">
        <f>IF(AH$2&lt;=analysis_period,IF(subscriber3_bill_credit_rate="n/a",Inputs!AI$198,subscriber3_bill_credit_rate*(1+inflation_rate/100+subscriber3_bill_credit_rate_escal/100)^AG$2),0)</f>
        <v>0</v>
      </c>
      <c r="AI177" s="204">
        <f>IF(AI$2&lt;=analysis_period,IF(subscriber3_bill_credit_rate="n/a",Inputs!AJ$198,subscriber3_bill_credit_rate*(1+inflation_rate/100+subscriber3_bill_credit_rate_escal/100)^AH$2),0)</f>
        <v>0</v>
      </c>
      <c r="AJ177" s="204">
        <f>IF(AJ$2&lt;=analysis_period,IF(subscriber3_bill_credit_rate="n/a",Inputs!AK$198,subscriber3_bill_credit_rate*(1+inflation_rate/100+subscriber3_bill_credit_rate_escal/100)^AI$2),0)</f>
        <v>0</v>
      </c>
      <c r="AK177" s="204">
        <f>IF(AK$2&lt;=analysis_period,IF(subscriber3_bill_credit_rate="n/a",Inputs!AL$198,subscriber3_bill_credit_rate*(1+inflation_rate/100+subscriber3_bill_credit_rate_escal/100)^AJ$2),0)</f>
        <v>0</v>
      </c>
      <c r="AL177" s="204">
        <f>IF(AL$2&lt;=analysis_period,IF(subscriber3_bill_credit_rate="n/a",Inputs!AM$198,subscriber3_bill_credit_rate*(1+inflation_rate/100+subscriber3_bill_credit_rate_escal/100)^AK$2),0)</f>
        <v>0</v>
      </c>
      <c r="AM177" s="204">
        <f>IF(AM$2&lt;=analysis_period,IF(subscriber3_bill_credit_rate="n/a",Inputs!AN$198,subscriber3_bill_credit_rate*(1+inflation_rate/100+subscriber3_bill_credit_rate_escal/100)^AL$2),0)</f>
        <v>0</v>
      </c>
      <c r="AN177" s="204">
        <f>IF(AN$2&lt;=analysis_period,IF(subscriber3_bill_credit_rate="n/a",Inputs!AO$198,subscriber3_bill_credit_rate*(1+inflation_rate/100+subscriber3_bill_credit_rate_escal/100)^AM$2),0)</f>
        <v>0</v>
      </c>
      <c r="AO177" s="204">
        <f>IF(AO$2&lt;=analysis_period,IF(subscriber3_bill_credit_rate="n/a",Inputs!AP$198,subscriber3_bill_credit_rate*(1+inflation_rate/100+subscriber3_bill_credit_rate_escal/100)^AN$2),0)</f>
        <v>0</v>
      </c>
      <c r="AP177" s="204">
        <f>IF(AP$2&lt;=analysis_period,IF(subscriber3_bill_credit_rate="n/a",Inputs!AQ$198,subscriber3_bill_credit_rate*(1+inflation_rate/100+subscriber3_bill_credit_rate_escal/100)^AO$2),0)</f>
        <v>0</v>
      </c>
    </row>
    <row r="178" spans="1:42" x14ac:dyDescent="0.2">
      <c r="A178" s="89" t="str">
        <f>subscriber4_name</f>
        <v>Subscriber Class 4</v>
      </c>
      <c r="B178" s="122"/>
      <c r="C178" s="204">
        <f>IF(C$2&lt;=analysis_period,IF(subscriber4_bill_credit_rate="n/a",Inputs!D$199,subscriber4_bill_credit_rate*(1+inflation_rate/100+subscriber4_bill_credit_rate_escal/100)^B$2),0)</f>
        <v>0</v>
      </c>
      <c r="D178" s="204">
        <f>IF(D$2&lt;=analysis_period,IF(subscriber4_bill_credit_rate="n/a",Inputs!E$199,subscriber4_bill_credit_rate*(1+inflation_rate/100+subscriber4_bill_credit_rate_escal/100)^C$2),0)</f>
        <v>0</v>
      </c>
      <c r="E178" s="204">
        <f>IF(E$2&lt;=analysis_period,IF(subscriber4_bill_credit_rate="n/a",Inputs!F$199,subscriber4_bill_credit_rate*(1+inflation_rate/100+subscriber4_bill_credit_rate_escal/100)^D$2),0)</f>
        <v>0</v>
      </c>
      <c r="F178" s="204">
        <f>IF(F$2&lt;=analysis_period,IF(subscriber4_bill_credit_rate="n/a",Inputs!G$199,subscriber4_bill_credit_rate*(1+inflation_rate/100+subscriber4_bill_credit_rate_escal/100)^E$2),0)</f>
        <v>0</v>
      </c>
      <c r="G178" s="204">
        <f>IF(G$2&lt;=analysis_period,IF(subscriber4_bill_credit_rate="n/a",Inputs!H$199,subscriber4_bill_credit_rate*(1+inflation_rate/100+subscriber4_bill_credit_rate_escal/100)^F$2),0)</f>
        <v>0</v>
      </c>
      <c r="H178" s="204">
        <f>IF(H$2&lt;=analysis_period,IF(subscriber4_bill_credit_rate="n/a",Inputs!I$199,subscriber4_bill_credit_rate*(1+inflation_rate/100+subscriber4_bill_credit_rate_escal/100)^G$2),0)</f>
        <v>0</v>
      </c>
      <c r="I178" s="204">
        <f>IF(I$2&lt;=analysis_period,IF(subscriber4_bill_credit_rate="n/a",Inputs!J$199,subscriber4_bill_credit_rate*(1+inflation_rate/100+subscriber4_bill_credit_rate_escal/100)^H$2),0)</f>
        <v>0</v>
      </c>
      <c r="J178" s="204">
        <f>IF(J$2&lt;=analysis_period,IF(subscriber4_bill_credit_rate="n/a",Inputs!K$199,subscriber4_bill_credit_rate*(1+inflation_rate/100+subscriber4_bill_credit_rate_escal/100)^I$2),0)</f>
        <v>0</v>
      </c>
      <c r="K178" s="204">
        <f>IF(K$2&lt;=analysis_period,IF(subscriber4_bill_credit_rate="n/a",Inputs!L$199,subscriber4_bill_credit_rate*(1+inflation_rate/100+subscriber4_bill_credit_rate_escal/100)^J$2),0)</f>
        <v>0</v>
      </c>
      <c r="L178" s="204">
        <f>IF(L$2&lt;=analysis_period,IF(subscriber4_bill_credit_rate="n/a",Inputs!M$199,subscriber4_bill_credit_rate*(1+inflation_rate/100+subscriber4_bill_credit_rate_escal/100)^K$2),0)</f>
        <v>0</v>
      </c>
      <c r="M178" s="204">
        <f>IF(M$2&lt;=analysis_period,IF(subscriber4_bill_credit_rate="n/a",Inputs!N$199,subscriber4_bill_credit_rate*(1+inflation_rate/100+subscriber4_bill_credit_rate_escal/100)^L$2),0)</f>
        <v>0</v>
      </c>
      <c r="N178" s="204">
        <f>IF(N$2&lt;=analysis_period,IF(subscriber4_bill_credit_rate="n/a",Inputs!O$199,subscriber4_bill_credit_rate*(1+inflation_rate/100+subscriber4_bill_credit_rate_escal/100)^M$2),0)</f>
        <v>0</v>
      </c>
      <c r="O178" s="204">
        <f>IF(O$2&lt;=analysis_period,IF(subscriber4_bill_credit_rate="n/a",Inputs!P$199,subscriber4_bill_credit_rate*(1+inflation_rate/100+subscriber4_bill_credit_rate_escal/100)^N$2),0)</f>
        <v>0</v>
      </c>
      <c r="P178" s="204">
        <f>IF(P$2&lt;=analysis_period,IF(subscriber4_bill_credit_rate="n/a",Inputs!Q$199,subscriber4_bill_credit_rate*(1+inflation_rate/100+subscriber4_bill_credit_rate_escal/100)^O$2),0)</f>
        <v>0</v>
      </c>
      <c r="Q178" s="204">
        <f>IF(Q$2&lt;=analysis_period,IF(subscriber4_bill_credit_rate="n/a",Inputs!R$199,subscriber4_bill_credit_rate*(1+inflation_rate/100+subscriber4_bill_credit_rate_escal/100)^P$2),0)</f>
        <v>0</v>
      </c>
      <c r="R178" s="204">
        <f>IF(R$2&lt;=analysis_period,IF(subscriber4_bill_credit_rate="n/a",Inputs!S$199,subscriber4_bill_credit_rate*(1+inflation_rate/100+subscriber4_bill_credit_rate_escal/100)^Q$2),0)</f>
        <v>0</v>
      </c>
      <c r="S178" s="204">
        <f>IF(S$2&lt;=analysis_period,IF(subscriber4_bill_credit_rate="n/a",Inputs!T$199,subscriber4_bill_credit_rate*(1+inflation_rate/100+subscriber4_bill_credit_rate_escal/100)^R$2),0)</f>
        <v>0</v>
      </c>
      <c r="T178" s="204">
        <f>IF(T$2&lt;=analysis_period,IF(subscriber4_bill_credit_rate="n/a",Inputs!U$199,subscriber4_bill_credit_rate*(1+inflation_rate/100+subscriber4_bill_credit_rate_escal/100)^S$2),0)</f>
        <v>0</v>
      </c>
      <c r="U178" s="204">
        <f>IF(U$2&lt;=analysis_period,IF(subscriber4_bill_credit_rate="n/a",Inputs!V$199,subscriber4_bill_credit_rate*(1+inflation_rate/100+subscriber4_bill_credit_rate_escal/100)^T$2),0)</f>
        <v>0</v>
      </c>
      <c r="V178" s="204">
        <f>IF(V$2&lt;=analysis_period,IF(subscriber4_bill_credit_rate="n/a",Inputs!W$199,subscriber4_bill_credit_rate*(1+inflation_rate/100+subscriber4_bill_credit_rate_escal/100)^U$2),0)</f>
        <v>0</v>
      </c>
      <c r="W178" s="204">
        <f>IF(W$2&lt;=analysis_period,IF(subscriber4_bill_credit_rate="n/a",Inputs!X$199,subscriber4_bill_credit_rate*(1+inflation_rate/100+subscriber4_bill_credit_rate_escal/100)^V$2),0)</f>
        <v>0</v>
      </c>
      <c r="X178" s="204">
        <f>IF(X$2&lt;=analysis_period,IF(subscriber4_bill_credit_rate="n/a",Inputs!Y$199,subscriber4_bill_credit_rate*(1+inflation_rate/100+subscriber4_bill_credit_rate_escal/100)^W$2),0)</f>
        <v>0</v>
      </c>
      <c r="Y178" s="204">
        <f>IF(Y$2&lt;=analysis_period,IF(subscriber4_bill_credit_rate="n/a",Inputs!Z$199,subscriber4_bill_credit_rate*(1+inflation_rate/100+subscriber4_bill_credit_rate_escal/100)^X$2),0)</f>
        <v>0</v>
      </c>
      <c r="Z178" s="204">
        <f>IF(Z$2&lt;=analysis_period,IF(subscriber4_bill_credit_rate="n/a",Inputs!AA$199,subscriber4_bill_credit_rate*(1+inflation_rate/100+subscriber4_bill_credit_rate_escal/100)^Y$2),0)</f>
        <v>0</v>
      </c>
      <c r="AA178" s="204">
        <f>IF(AA$2&lt;=analysis_period,IF(subscriber4_bill_credit_rate="n/a",Inputs!AB$199,subscriber4_bill_credit_rate*(1+inflation_rate/100+subscriber4_bill_credit_rate_escal/100)^Z$2),0)</f>
        <v>0</v>
      </c>
      <c r="AB178" s="204">
        <f>IF(AB$2&lt;=analysis_period,IF(subscriber4_bill_credit_rate="n/a",Inputs!AC$199,subscriber4_bill_credit_rate*(1+inflation_rate/100+subscriber4_bill_credit_rate_escal/100)^AA$2),0)</f>
        <v>0</v>
      </c>
      <c r="AC178" s="204">
        <f>IF(AC$2&lt;=analysis_period,IF(subscriber4_bill_credit_rate="n/a",Inputs!AD$199,subscriber4_bill_credit_rate*(1+inflation_rate/100+subscriber4_bill_credit_rate_escal/100)^AB$2),0)</f>
        <v>0</v>
      </c>
      <c r="AD178" s="204">
        <f>IF(AD$2&lt;=analysis_period,IF(subscriber4_bill_credit_rate="n/a",Inputs!AE$199,subscriber4_bill_credit_rate*(1+inflation_rate/100+subscriber4_bill_credit_rate_escal/100)^AC$2),0)</f>
        <v>0</v>
      </c>
      <c r="AE178" s="204">
        <f>IF(AE$2&lt;=analysis_period,IF(subscriber4_bill_credit_rate="n/a",Inputs!AF$199,subscriber4_bill_credit_rate*(1+inflation_rate/100+subscriber4_bill_credit_rate_escal/100)^AD$2),0)</f>
        <v>0</v>
      </c>
      <c r="AF178" s="204">
        <f>IF(AF$2&lt;=analysis_period,IF(subscriber4_bill_credit_rate="n/a",Inputs!AG$199,subscriber4_bill_credit_rate*(1+inflation_rate/100+subscriber4_bill_credit_rate_escal/100)^AE$2),0)</f>
        <v>0</v>
      </c>
      <c r="AG178" s="204">
        <f>IF(AG$2&lt;=analysis_period,IF(subscriber4_bill_credit_rate="n/a",Inputs!AH$199,subscriber4_bill_credit_rate*(1+inflation_rate/100+subscriber4_bill_credit_rate_escal/100)^AF$2),0)</f>
        <v>0</v>
      </c>
      <c r="AH178" s="204">
        <f>IF(AH$2&lt;=analysis_period,IF(subscriber4_bill_credit_rate="n/a",Inputs!AI$199,subscriber4_bill_credit_rate*(1+inflation_rate/100+subscriber4_bill_credit_rate_escal/100)^AG$2),0)</f>
        <v>0</v>
      </c>
      <c r="AI178" s="204">
        <f>IF(AI$2&lt;=analysis_period,IF(subscriber4_bill_credit_rate="n/a",Inputs!AJ$199,subscriber4_bill_credit_rate*(1+inflation_rate/100+subscriber4_bill_credit_rate_escal/100)^AH$2),0)</f>
        <v>0</v>
      </c>
      <c r="AJ178" s="204">
        <f>IF(AJ$2&lt;=analysis_period,IF(subscriber4_bill_credit_rate="n/a",Inputs!AK$199,subscriber4_bill_credit_rate*(1+inflation_rate/100+subscriber4_bill_credit_rate_escal/100)^AI$2),0)</f>
        <v>0</v>
      </c>
      <c r="AK178" s="204">
        <f>IF(AK$2&lt;=analysis_period,IF(subscriber4_bill_credit_rate="n/a",Inputs!AL$199,subscriber4_bill_credit_rate*(1+inflation_rate/100+subscriber4_bill_credit_rate_escal/100)^AJ$2),0)</f>
        <v>0</v>
      </c>
      <c r="AL178" s="204">
        <f>IF(AL$2&lt;=analysis_period,IF(subscriber4_bill_credit_rate="n/a",Inputs!AM$199,subscriber4_bill_credit_rate*(1+inflation_rate/100+subscriber4_bill_credit_rate_escal/100)^AK$2),0)</f>
        <v>0</v>
      </c>
      <c r="AM178" s="204">
        <f>IF(AM$2&lt;=analysis_period,IF(subscriber4_bill_credit_rate="n/a",Inputs!AN$199,subscriber4_bill_credit_rate*(1+inflation_rate/100+subscriber4_bill_credit_rate_escal/100)^AL$2),0)</f>
        <v>0</v>
      </c>
      <c r="AN178" s="204">
        <f>IF(AN$2&lt;=analysis_period,IF(subscriber4_bill_credit_rate="n/a",Inputs!AO$199,subscriber4_bill_credit_rate*(1+inflation_rate/100+subscriber4_bill_credit_rate_escal/100)^AM$2),0)</f>
        <v>0</v>
      </c>
      <c r="AO178" s="204">
        <f>IF(AO$2&lt;=analysis_period,IF(subscriber4_bill_credit_rate="n/a",Inputs!AP$199,subscriber4_bill_credit_rate*(1+inflation_rate/100+subscriber4_bill_credit_rate_escal/100)^AN$2),0)</f>
        <v>0</v>
      </c>
      <c r="AP178" s="204">
        <f>IF(AP$2&lt;=analysis_period,IF(subscriber4_bill_credit_rate="n/a",Inputs!AQ$199,subscriber4_bill_credit_rate*(1+inflation_rate/100+subscriber4_bill_credit_rate_escal/100)^AO$2),0)</f>
        <v>0</v>
      </c>
    </row>
    <row r="179" spans="1:42" x14ac:dyDescent="0.2">
      <c r="A179" s="18" t="s">
        <v>387</v>
      </c>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c r="AE179" s="122"/>
      <c r="AF179" s="122"/>
      <c r="AG179" s="122"/>
      <c r="AH179" s="122"/>
      <c r="AI179" s="122"/>
      <c r="AJ179" s="122"/>
      <c r="AK179" s="122"/>
      <c r="AL179" s="122"/>
      <c r="AM179" s="122"/>
      <c r="AN179" s="122"/>
      <c r="AO179" s="122"/>
      <c r="AP179" s="122"/>
    </row>
    <row r="180" spans="1:42" x14ac:dyDescent="0.2">
      <c r="A180" s="89" t="str">
        <f>subscriber1_name</f>
        <v>Subscriber Class 1</v>
      </c>
      <c r="B180" s="122">
        <f>subscriber1_payment_upfront</f>
        <v>0</v>
      </c>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c r="AE180" s="122"/>
      <c r="AF180" s="122"/>
      <c r="AG180" s="122"/>
      <c r="AH180" s="122"/>
      <c r="AI180" s="122"/>
      <c r="AJ180" s="122"/>
      <c r="AK180" s="122"/>
      <c r="AL180" s="122"/>
      <c r="AM180" s="122"/>
      <c r="AN180" s="122"/>
      <c r="AO180" s="122"/>
      <c r="AP180" s="122"/>
    </row>
    <row r="181" spans="1:42" x14ac:dyDescent="0.2">
      <c r="A181" s="89" t="str">
        <f>subscriber2_name</f>
        <v>Subscriber Class 2</v>
      </c>
      <c r="B181" s="122">
        <f>subscriber2_payment_upfront</f>
        <v>0</v>
      </c>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row>
    <row r="182" spans="1:42" x14ac:dyDescent="0.2">
      <c r="A182" s="89" t="str">
        <f>subscriber3_name</f>
        <v>Subscriber Class 3</v>
      </c>
      <c r="B182" s="122">
        <f>subscriber3_payment_upfront</f>
        <v>0</v>
      </c>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2"/>
      <c r="AF182" s="122"/>
      <c r="AG182" s="122"/>
      <c r="AH182" s="122"/>
      <c r="AI182" s="122"/>
      <c r="AJ182" s="122"/>
      <c r="AK182" s="122"/>
      <c r="AL182" s="122"/>
      <c r="AM182" s="122"/>
      <c r="AN182" s="122"/>
      <c r="AO182" s="122"/>
      <c r="AP182" s="122"/>
    </row>
    <row r="183" spans="1:42" x14ac:dyDescent="0.2">
      <c r="A183" s="89" t="str">
        <f>subscriber4_name</f>
        <v>Subscriber Class 4</v>
      </c>
      <c r="B183" s="123">
        <f>subscriber4_payment_upfront</f>
        <v>0</v>
      </c>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2"/>
      <c r="AF183" s="122"/>
      <c r="AG183" s="122"/>
      <c r="AH183" s="122"/>
      <c r="AI183" s="122"/>
      <c r="AJ183" s="122"/>
      <c r="AK183" s="122"/>
      <c r="AL183" s="122"/>
      <c r="AM183" s="122"/>
      <c r="AN183" s="122"/>
      <c r="AO183" s="122"/>
      <c r="AP183" s="122"/>
    </row>
    <row r="184" spans="1:42" x14ac:dyDescent="0.2">
      <c r="A184" s="89" t="s">
        <v>391</v>
      </c>
      <c r="B184" s="122">
        <f>SUM(B180:B183)</f>
        <v>0</v>
      </c>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2"/>
      <c r="AF184" s="122"/>
      <c r="AG184" s="122"/>
      <c r="AH184" s="122"/>
      <c r="AI184" s="122"/>
      <c r="AJ184" s="122"/>
      <c r="AK184" s="122"/>
      <c r="AL184" s="122"/>
      <c r="AM184" s="122"/>
      <c r="AN184" s="122"/>
      <c r="AO184" s="122"/>
      <c r="AP184" s="122"/>
    </row>
    <row r="185" spans="1:42" x14ac:dyDescent="0.2">
      <c r="A185" s="18" t="s">
        <v>371</v>
      </c>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2"/>
      <c r="AF185" s="122"/>
      <c r="AG185" s="122"/>
      <c r="AH185" s="122"/>
      <c r="AI185" s="122"/>
      <c r="AJ185" s="122"/>
      <c r="AK185" s="122"/>
      <c r="AL185" s="122"/>
      <c r="AM185" s="122"/>
      <c r="AN185" s="122"/>
      <c r="AO185" s="122"/>
      <c r="AP185" s="122"/>
    </row>
    <row r="186" spans="1:42" x14ac:dyDescent="0.2">
      <c r="A186" s="89" t="str">
        <f>subscriber1_name</f>
        <v>Subscriber Class 1</v>
      </c>
      <c r="B186" s="122"/>
      <c r="C186" s="204">
        <f>IF(C$2&lt;=analysis_period,IF(subscriber1_payment_generation="n/a",Inputs!D$206,subscriber1_payment_generation*(1+inflation_rate/100+subscriber1_payment_generation_escal/100)^B$2),0)</f>
        <v>0</v>
      </c>
      <c r="D186" s="204">
        <f>IF(D$2&lt;=analysis_period,IF(subscriber1_payment_generation="n/a",Inputs!E$206,subscriber1_payment_generation*(1+inflation_rate/100+subscriber1_payment_generation_escal/100)^C$2),0)</f>
        <v>0</v>
      </c>
      <c r="E186" s="204">
        <f>IF(E$2&lt;=analysis_period,IF(subscriber1_payment_generation="n/a",Inputs!F$206,subscriber1_payment_generation*(1+inflation_rate/100+subscriber1_payment_generation_escal/100)^D$2),0)</f>
        <v>0</v>
      </c>
      <c r="F186" s="204">
        <f>IF(F$2&lt;=analysis_period,IF(subscriber1_payment_generation="n/a",Inputs!G$206,subscriber1_payment_generation*(1+inflation_rate/100+subscriber1_payment_generation_escal/100)^E$2),0)</f>
        <v>0</v>
      </c>
      <c r="G186" s="204">
        <f>IF(G$2&lt;=analysis_period,IF(subscriber1_payment_generation="n/a",Inputs!H$206,subscriber1_payment_generation*(1+inflation_rate/100+subscriber1_payment_generation_escal/100)^F$2),0)</f>
        <v>0</v>
      </c>
      <c r="H186" s="204">
        <f>IF(H$2&lt;=analysis_period,IF(subscriber1_payment_generation="n/a",Inputs!I$206,subscriber1_payment_generation*(1+inflation_rate/100+subscriber1_payment_generation_escal/100)^G$2),0)</f>
        <v>0</v>
      </c>
      <c r="I186" s="204">
        <f>IF(I$2&lt;=analysis_period,IF(subscriber1_payment_generation="n/a",Inputs!J$206,subscriber1_payment_generation*(1+inflation_rate/100+subscriber1_payment_generation_escal/100)^H$2),0)</f>
        <v>0</v>
      </c>
      <c r="J186" s="204">
        <f>IF(J$2&lt;=analysis_period,IF(subscriber1_payment_generation="n/a",Inputs!K$206,subscriber1_payment_generation*(1+inflation_rate/100+subscriber1_payment_generation_escal/100)^I$2),0)</f>
        <v>0</v>
      </c>
      <c r="K186" s="204">
        <f>IF(K$2&lt;=analysis_period,IF(subscriber1_payment_generation="n/a",Inputs!L$206,subscriber1_payment_generation*(1+inflation_rate/100+subscriber1_payment_generation_escal/100)^J$2),0)</f>
        <v>0</v>
      </c>
      <c r="L186" s="204">
        <f>IF(L$2&lt;=analysis_period,IF(subscriber1_payment_generation="n/a",Inputs!M$206,subscriber1_payment_generation*(1+inflation_rate/100+subscriber1_payment_generation_escal/100)^K$2),0)</f>
        <v>0</v>
      </c>
      <c r="M186" s="204">
        <f>IF(M$2&lt;=analysis_period,IF(subscriber1_payment_generation="n/a",Inputs!N$206,subscriber1_payment_generation*(1+inflation_rate/100+subscriber1_payment_generation_escal/100)^L$2),0)</f>
        <v>0</v>
      </c>
      <c r="N186" s="204">
        <f>IF(N$2&lt;=analysis_period,IF(subscriber1_payment_generation="n/a",Inputs!O$206,subscriber1_payment_generation*(1+inflation_rate/100+subscriber1_payment_generation_escal/100)^M$2),0)</f>
        <v>0</v>
      </c>
      <c r="O186" s="204">
        <f>IF(O$2&lt;=analysis_period,IF(subscriber1_payment_generation="n/a",Inputs!P$206,subscriber1_payment_generation*(1+inflation_rate/100+subscriber1_payment_generation_escal/100)^N$2),0)</f>
        <v>0</v>
      </c>
      <c r="P186" s="204">
        <f>IF(P$2&lt;=analysis_period,IF(subscriber1_payment_generation="n/a",Inputs!Q$206,subscriber1_payment_generation*(1+inflation_rate/100+subscriber1_payment_generation_escal/100)^O$2),0)</f>
        <v>0</v>
      </c>
      <c r="Q186" s="204">
        <f>IF(Q$2&lt;=analysis_period,IF(subscriber1_payment_generation="n/a",Inputs!R$206,subscriber1_payment_generation*(1+inflation_rate/100+subscriber1_payment_generation_escal/100)^P$2),0)</f>
        <v>0</v>
      </c>
      <c r="R186" s="204">
        <f>IF(R$2&lt;=analysis_period,IF(subscriber1_payment_generation="n/a",Inputs!S$206,subscriber1_payment_generation*(1+inflation_rate/100+subscriber1_payment_generation_escal/100)^Q$2),0)</f>
        <v>0</v>
      </c>
      <c r="S186" s="204">
        <f>IF(S$2&lt;=analysis_period,IF(subscriber1_payment_generation="n/a",Inputs!T$206,subscriber1_payment_generation*(1+inflation_rate/100+subscriber1_payment_generation_escal/100)^R$2),0)</f>
        <v>0</v>
      </c>
      <c r="T186" s="204">
        <f>IF(T$2&lt;=analysis_period,IF(subscriber1_payment_generation="n/a",Inputs!U$206,subscriber1_payment_generation*(1+inflation_rate/100+subscriber1_payment_generation_escal/100)^S$2),0)</f>
        <v>0</v>
      </c>
      <c r="U186" s="204">
        <f>IF(U$2&lt;=analysis_period,IF(subscriber1_payment_generation="n/a",Inputs!V$206,subscriber1_payment_generation*(1+inflation_rate/100+subscriber1_payment_generation_escal/100)^T$2),0)</f>
        <v>0</v>
      </c>
      <c r="V186" s="204">
        <f>IF(V$2&lt;=analysis_period,IF(subscriber1_payment_generation="n/a",Inputs!W$206,subscriber1_payment_generation*(1+inflation_rate/100+subscriber1_payment_generation_escal/100)^U$2),0)</f>
        <v>0</v>
      </c>
      <c r="W186" s="204">
        <f>IF(W$2&lt;=analysis_period,IF(subscriber1_payment_generation="n/a",Inputs!X$206,subscriber1_payment_generation*(1+inflation_rate/100+subscriber1_payment_generation_escal/100)^V$2),0)</f>
        <v>0</v>
      </c>
      <c r="X186" s="204">
        <f>IF(X$2&lt;=analysis_period,IF(subscriber1_payment_generation="n/a",Inputs!Y$206,subscriber1_payment_generation*(1+inflation_rate/100+subscriber1_payment_generation_escal/100)^W$2),0)</f>
        <v>0</v>
      </c>
      <c r="Y186" s="204">
        <f>IF(Y$2&lt;=analysis_period,IF(subscriber1_payment_generation="n/a",Inputs!Z$206,subscriber1_payment_generation*(1+inflation_rate/100+subscriber1_payment_generation_escal/100)^X$2),0)</f>
        <v>0</v>
      </c>
      <c r="Z186" s="204">
        <f>IF(Z$2&lt;=analysis_period,IF(subscriber1_payment_generation="n/a",Inputs!AA$206,subscriber1_payment_generation*(1+inflation_rate/100+subscriber1_payment_generation_escal/100)^Y$2),0)</f>
        <v>0</v>
      </c>
      <c r="AA186" s="204">
        <f>IF(AA$2&lt;=analysis_period,IF(subscriber1_payment_generation="n/a",Inputs!AB$206,subscriber1_payment_generation*(1+inflation_rate/100+subscriber1_payment_generation_escal/100)^Z$2),0)</f>
        <v>0</v>
      </c>
      <c r="AB186" s="204">
        <f>IF(AB$2&lt;=analysis_period,IF(subscriber1_payment_generation="n/a",Inputs!AC$206,subscriber1_payment_generation*(1+inflation_rate/100+subscriber1_payment_generation_escal/100)^AA$2),0)</f>
        <v>0</v>
      </c>
      <c r="AC186" s="204">
        <f>IF(AC$2&lt;=analysis_period,IF(subscriber1_payment_generation="n/a",Inputs!AD$206,subscriber1_payment_generation*(1+inflation_rate/100+subscriber1_payment_generation_escal/100)^AB$2),0)</f>
        <v>0</v>
      </c>
      <c r="AD186" s="204">
        <f>IF(AD$2&lt;=analysis_period,IF(subscriber1_payment_generation="n/a",Inputs!AE$206,subscriber1_payment_generation*(1+inflation_rate/100+subscriber1_payment_generation_escal/100)^AC$2),0)</f>
        <v>0</v>
      </c>
      <c r="AE186" s="204">
        <f>IF(AE$2&lt;=analysis_period,IF(subscriber1_payment_generation="n/a",Inputs!AF$206,subscriber1_payment_generation*(1+inflation_rate/100+subscriber1_payment_generation_escal/100)^AD$2),0)</f>
        <v>0</v>
      </c>
      <c r="AF186" s="204">
        <f>IF(AF$2&lt;=analysis_period,IF(subscriber1_payment_generation="n/a",Inputs!AG$206,subscriber1_payment_generation*(1+inflation_rate/100+subscriber1_payment_generation_escal/100)^AE$2),0)</f>
        <v>0</v>
      </c>
      <c r="AG186" s="204">
        <f>IF(AG$2&lt;=analysis_period,IF(subscriber1_payment_generation="n/a",Inputs!AH$206,subscriber1_payment_generation*(1+inflation_rate/100+subscriber1_payment_generation_escal/100)^AF$2),0)</f>
        <v>0</v>
      </c>
      <c r="AH186" s="204">
        <f>IF(AH$2&lt;=analysis_period,IF(subscriber1_payment_generation="n/a",Inputs!AI$206,subscriber1_payment_generation*(1+inflation_rate/100+subscriber1_payment_generation_escal/100)^AG$2),0)</f>
        <v>0</v>
      </c>
      <c r="AI186" s="204">
        <f>IF(AI$2&lt;=analysis_period,IF(subscriber1_payment_generation="n/a",Inputs!AJ$206,subscriber1_payment_generation*(1+inflation_rate/100+subscriber1_payment_generation_escal/100)^AH$2),0)</f>
        <v>0</v>
      </c>
      <c r="AJ186" s="204">
        <f>IF(AJ$2&lt;=analysis_period,IF(subscriber1_payment_generation="n/a",Inputs!AK$206,subscriber1_payment_generation*(1+inflation_rate/100+subscriber1_payment_generation_escal/100)^AI$2),0)</f>
        <v>0</v>
      </c>
      <c r="AK186" s="204">
        <f>IF(AK$2&lt;=analysis_period,IF(subscriber1_payment_generation="n/a",Inputs!AL$206,subscriber1_payment_generation*(1+inflation_rate/100+subscriber1_payment_generation_escal/100)^AJ$2),0)</f>
        <v>0</v>
      </c>
      <c r="AL186" s="204">
        <f>IF(AL$2&lt;=analysis_period,IF(subscriber1_payment_generation="n/a",Inputs!AM$206,subscriber1_payment_generation*(1+inflation_rate/100+subscriber1_payment_generation_escal/100)^AK$2),0)</f>
        <v>0</v>
      </c>
      <c r="AM186" s="204">
        <f>IF(AM$2&lt;=analysis_period,IF(subscriber1_payment_generation="n/a",Inputs!AN$206,subscriber1_payment_generation*(1+inflation_rate/100+subscriber1_payment_generation_escal/100)^AL$2),0)</f>
        <v>0</v>
      </c>
      <c r="AN186" s="204">
        <f>IF(AN$2&lt;=analysis_period,IF(subscriber1_payment_generation="n/a",Inputs!AO$206,subscriber1_payment_generation*(1+inflation_rate/100+subscriber1_payment_generation_escal/100)^AM$2),0)</f>
        <v>0</v>
      </c>
      <c r="AO186" s="204">
        <f>IF(AO$2&lt;=analysis_period,IF(subscriber1_payment_generation="n/a",Inputs!AP$206,subscriber1_payment_generation*(1+inflation_rate/100+subscriber1_payment_generation_escal/100)^AN$2),0)</f>
        <v>0</v>
      </c>
      <c r="AP186" s="204">
        <f>IF(AP$2&lt;=analysis_period,IF(subscriber1_payment_generation="n/a",Inputs!AQ$206,subscriber1_payment_generation*(1+inflation_rate/100+subscriber1_payment_generation_escal/100)^AO$2),0)</f>
        <v>0</v>
      </c>
    </row>
    <row r="187" spans="1:42" x14ac:dyDescent="0.2">
      <c r="A187" s="89" t="str">
        <f>subscriber2_name</f>
        <v>Subscriber Class 2</v>
      </c>
      <c r="B187" s="122"/>
      <c r="C187" s="204">
        <f>IF(C$2&lt;=analysis_period,IF(subscriber2_payment_generation="n/a",Inputs!D$207,subscriber2_payment_generation*(1+inflation_rate/100+subscriber2_payment_generation_escal/100)^B$2),0)</f>
        <v>0</v>
      </c>
      <c r="D187" s="204">
        <f>IF(D$2&lt;=analysis_period,IF(subscriber2_payment_generation="n/a",Inputs!E$207,subscriber2_payment_generation*(1+inflation_rate/100+subscriber2_payment_generation_escal/100)^C$2),0)</f>
        <v>0</v>
      </c>
      <c r="E187" s="204">
        <f>IF(E$2&lt;=analysis_period,IF(subscriber2_payment_generation="n/a",Inputs!F$207,subscriber2_payment_generation*(1+inflation_rate/100+subscriber2_payment_generation_escal/100)^D$2),0)</f>
        <v>0</v>
      </c>
      <c r="F187" s="204">
        <f>IF(F$2&lt;=analysis_period,IF(subscriber2_payment_generation="n/a",Inputs!G$207,subscriber2_payment_generation*(1+inflation_rate/100+subscriber2_payment_generation_escal/100)^E$2),0)</f>
        <v>0</v>
      </c>
      <c r="G187" s="204">
        <f>IF(G$2&lt;=analysis_period,IF(subscriber2_payment_generation="n/a",Inputs!H$207,subscriber2_payment_generation*(1+inflation_rate/100+subscriber2_payment_generation_escal/100)^F$2),0)</f>
        <v>0</v>
      </c>
      <c r="H187" s="204">
        <f>IF(H$2&lt;=analysis_period,IF(subscriber2_payment_generation="n/a",Inputs!I$207,subscriber2_payment_generation*(1+inflation_rate/100+subscriber2_payment_generation_escal/100)^G$2),0)</f>
        <v>0</v>
      </c>
      <c r="I187" s="204">
        <f>IF(I$2&lt;=analysis_period,IF(subscriber2_payment_generation="n/a",Inputs!J$207,subscriber2_payment_generation*(1+inflation_rate/100+subscriber2_payment_generation_escal/100)^H$2),0)</f>
        <v>0</v>
      </c>
      <c r="J187" s="204">
        <f>IF(J$2&lt;=analysis_period,IF(subscriber2_payment_generation="n/a",Inputs!K$207,subscriber2_payment_generation*(1+inflation_rate/100+subscriber2_payment_generation_escal/100)^I$2),0)</f>
        <v>0</v>
      </c>
      <c r="K187" s="204">
        <f>IF(K$2&lt;=analysis_period,IF(subscriber2_payment_generation="n/a",Inputs!L$207,subscriber2_payment_generation*(1+inflation_rate/100+subscriber2_payment_generation_escal/100)^J$2),0)</f>
        <v>0</v>
      </c>
      <c r="L187" s="204">
        <f>IF(L$2&lt;=analysis_period,IF(subscriber2_payment_generation="n/a",Inputs!M$207,subscriber2_payment_generation*(1+inflation_rate/100+subscriber2_payment_generation_escal/100)^K$2),0)</f>
        <v>0</v>
      </c>
      <c r="M187" s="204">
        <f>IF(M$2&lt;=analysis_period,IF(subscriber2_payment_generation="n/a",Inputs!N$207,subscriber2_payment_generation*(1+inflation_rate/100+subscriber2_payment_generation_escal/100)^L$2),0)</f>
        <v>0</v>
      </c>
      <c r="N187" s="204">
        <f>IF(N$2&lt;=analysis_period,IF(subscriber2_payment_generation="n/a",Inputs!O$207,subscriber2_payment_generation*(1+inflation_rate/100+subscriber2_payment_generation_escal/100)^M$2),0)</f>
        <v>0</v>
      </c>
      <c r="O187" s="204">
        <f>IF(O$2&lt;=analysis_period,IF(subscriber2_payment_generation="n/a",Inputs!P$207,subscriber2_payment_generation*(1+inflation_rate/100+subscriber2_payment_generation_escal/100)^N$2),0)</f>
        <v>0</v>
      </c>
      <c r="P187" s="204">
        <f>IF(P$2&lt;=analysis_period,IF(subscriber2_payment_generation="n/a",Inputs!Q$207,subscriber2_payment_generation*(1+inflation_rate/100+subscriber2_payment_generation_escal/100)^O$2),0)</f>
        <v>0</v>
      </c>
      <c r="Q187" s="204">
        <f>IF(Q$2&lt;=analysis_period,IF(subscriber2_payment_generation="n/a",Inputs!R$207,subscriber2_payment_generation*(1+inflation_rate/100+subscriber2_payment_generation_escal/100)^P$2),0)</f>
        <v>0</v>
      </c>
      <c r="R187" s="204">
        <f>IF(R$2&lt;=analysis_period,IF(subscriber2_payment_generation="n/a",Inputs!S$207,subscriber2_payment_generation*(1+inflation_rate/100+subscriber2_payment_generation_escal/100)^Q$2),0)</f>
        <v>0</v>
      </c>
      <c r="S187" s="204">
        <f>IF(S$2&lt;=analysis_period,IF(subscriber2_payment_generation="n/a",Inputs!T$207,subscriber2_payment_generation*(1+inflation_rate/100+subscriber2_payment_generation_escal/100)^R$2),0)</f>
        <v>0</v>
      </c>
      <c r="T187" s="204">
        <f>IF(T$2&lt;=analysis_period,IF(subscriber2_payment_generation="n/a",Inputs!U$207,subscriber2_payment_generation*(1+inflation_rate/100+subscriber2_payment_generation_escal/100)^S$2),0)</f>
        <v>0</v>
      </c>
      <c r="U187" s="204">
        <f>IF(U$2&lt;=analysis_period,IF(subscriber2_payment_generation="n/a",Inputs!V$207,subscriber2_payment_generation*(1+inflation_rate/100+subscriber2_payment_generation_escal/100)^T$2),0)</f>
        <v>0</v>
      </c>
      <c r="V187" s="204">
        <f>IF(V$2&lt;=analysis_period,IF(subscriber2_payment_generation="n/a",Inputs!W$207,subscriber2_payment_generation*(1+inflation_rate/100+subscriber2_payment_generation_escal/100)^U$2),0)</f>
        <v>0</v>
      </c>
      <c r="W187" s="204">
        <f>IF(W$2&lt;=analysis_period,IF(subscriber2_payment_generation="n/a",Inputs!X$207,subscriber2_payment_generation*(1+inflation_rate/100+subscriber2_payment_generation_escal/100)^V$2),0)</f>
        <v>0</v>
      </c>
      <c r="X187" s="204">
        <f>IF(X$2&lt;=analysis_period,IF(subscriber2_payment_generation="n/a",Inputs!Y$207,subscriber2_payment_generation*(1+inflation_rate/100+subscriber2_payment_generation_escal/100)^W$2),0)</f>
        <v>0</v>
      </c>
      <c r="Y187" s="204">
        <f>IF(Y$2&lt;=analysis_period,IF(subscriber2_payment_generation="n/a",Inputs!Z$207,subscriber2_payment_generation*(1+inflation_rate/100+subscriber2_payment_generation_escal/100)^X$2),0)</f>
        <v>0</v>
      </c>
      <c r="Z187" s="204">
        <f>IF(Z$2&lt;=analysis_period,IF(subscriber2_payment_generation="n/a",Inputs!AA$207,subscriber2_payment_generation*(1+inflation_rate/100+subscriber2_payment_generation_escal/100)^Y$2),0)</f>
        <v>0</v>
      </c>
      <c r="AA187" s="204">
        <f>IF(AA$2&lt;=analysis_period,IF(subscriber2_payment_generation="n/a",Inputs!AB$207,subscriber2_payment_generation*(1+inflation_rate/100+subscriber2_payment_generation_escal/100)^Z$2),0)</f>
        <v>0</v>
      </c>
      <c r="AB187" s="204">
        <f>IF(AB$2&lt;=analysis_period,IF(subscriber2_payment_generation="n/a",Inputs!AC$207,subscriber2_payment_generation*(1+inflation_rate/100+subscriber2_payment_generation_escal/100)^AA$2),0)</f>
        <v>0</v>
      </c>
      <c r="AC187" s="204">
        <f>IF(AC$2&lt;=analysis_period,IF(subscriber2_payment_generation="n/a",Inputs!AD$207,subscriber2_payment_generation*(1+inflation_rate/100+subscriber2_payment_generation_escal/100)^AB$2),0)</f>
        <v>0</v>
      </c>
      <c r="AD187" s="204">
        <f>IF(AD$2&lt;=analysis_period,IF(subscriber2_payment_generation="n/a",Inputs!AE$207,subscriber2_payment_generation*(1+inflation_rate/100+subscriber2_payment_generation_escal/100)^AC$2),0)</f>
        <v>0</v>
      </c>
      <c r="AE187" s="204">
        <f>IF(AE$2&lt;=analysis_period,IF(subscriber2_payment_generation="n/a",Inputs!AF$207,subscriber2_payment_generation*(1+inflation_rate/100+subscriber2_payment_generation_escal/100)^AD$2),0)</f>
        <v>0</v>
      </c>
      <c r="AF187" s="204">
        <f>IF(AF$2&lt;=analysis_period,IF(subscriber2_payment_generation="n/a",Inputs!AG$207,subscriber2_payment_generation*(1+inflation_rate/100+subscriber2_payment_generation_escal/100)^AE$2),0)</f>
        <v>0</v>
      </c>
      <c r="AG187" s="204">
        <f>IF(AG$2&lt;=analysis_period,IF(subscriber2_payment_generation="n/a",Inputs!AH$207,subscriber2_payment_generation*(1+inflation_rate/100+subscriber2_payment_generation_escal/100)^AF$2),0)</f>
        <v>0</v>
      </c>
      <c r="AH187" s="204">
        <f>IF(AH$2&lt;=analysis_period,IF(subscriber2_payment_generation="n/a",Inputs!AI$207,subscriber2_payment_generation*(1+inflation_rate/100+subscriber2_payment_generation_escal/100)^AG$2),0)</f>
        <v>0</v>
      </c>
      <c r="AI187" s="204">
        <f>IF(AI$2&lt;=analysis_period,IF(subscriber2_payment_generation="n/a",Inputs!AJ$207,subscriber2_payment_generation*(1+inflation_rate/100+subscriber2_payment_generation_escal/100)^AH$2),0)</f>
        <v>0</v>
      </c>
      <c r="AJ187" s="204">
        <f>IF(AJ$2&lt;=analysis_period,IF(subscriber2_payment_generation="n/a",Inputs!AK$207,subscriber2_payment_generation*(1+inflation_rate/100+subscriber2_payment_generation_escal/100)^AI$2),0)</f>
        <v>0</v>
      </c>
      <c r="AK187" s="204">
        <f>IF(AK$2&lt;=analysis_period,IF(subscriber2_payment_generation="n/a",Inputs!AL$207,subscriber2_payment_generation*(1+inflation_rate/100+subscriber2_payment_generation_escal/100)^AJ$2),0)</f>
        <v>0</v>
      </c>
      <c r="AL187" s="204">
        <f>IF(AL$2&lt;=analysis_period,IF(subscriber2_payment_generation="n/a",Inputs!AM$207,subscriber2_payment_generation*(1+inflation_rate/100+subscriber2_payment_generation_escal/100)^AK$2),0)</f>
        <v>0</v>
      </c>
      <c r="AM187" s="204">
        <f>IF(AM$2&lt;=analysis_period,IF(subscriber2_payment_generation="n/a",Inputs!AN$207,subscriber2_payment_generation*(1+inflation_rate/100+subscriber2_payment_generation_escal/100)^AL$2),0)</f>
        <v>0</v>
      </c>
      <c r="AN187" s="204">
        <f>IF(AN$2&lt;=analysis_period,IF(subscriber2_payment_generation="n/a",Inputs!AO$207,subscriber2_payment_generation*(1+inflation_rate/100+subscriber2_payment_generation_escal/100)^AM$2),0)</f>
        <v>0</v>
      </c>
      <c r="AO187" s="204">
        <f>IF(AO$2&lt;=analysis_period,IF(subscriber2_payment_generation="n/a",Inputs!AP$207,subscriber2_payment_generation*(1+inflation_rate/100+subscriber2_payment_generation_escal/100)^AN$2),0)</f>
        <v>0</v>
      </c>
      <c r="AP187" s="204">
        <f>IF(AP$2&lt;=analysis_period,IF(subscriber2_payment_generation="n/a",Inputs!AQ$207,subscriber2_payment_generation*(1+inflation_rate/100+subscriber2_payment_generation_escal/100)^AO$2),0)</f>
        <v>0</v>
      </c>
    </row>
    <row r="188" spans="1:42" x14ac:dyDescent="0.2">
      <c r="A188" s="89" t="str">
        <f>subscriber3_name</f>
        <v>Subscriber Class 3</v>
      </c>
      <c r="B188" s="122"/>
      <c r="C188" s="204">
        <f>IF(C$2&lt;=analysis_period,IF(subscriber3_payment_generation="n/a",Inputs!D$208,subscriber3_payment_generation*(1+inflation_rate/100+subscriber3_payment_generation_escal/100)^B$2),0)</f>
        <v>0</v>
      </c>
      <c r="D188" s="204">
        <f>IF(D$2&lt;=analysis_period,IF(subscriber3_payment_generation="n/a",Inputs!E$208,subscriber3_payment_generation*(1+inflation_rate/100+subscriber3_payment_generation_escal/100)^C$2),0)</f>
        <v>0</v>
      </c>
      <c r="E188" s="204">
        <f>IF(E$2&lt;=analysis_period,IF(subscriber3_payment_generation="n/a",Inputs!F$208,subscriber3_payment_generation*(1+inflation_rate/100+subscriber3_payment_generation_escal/100)^D$2),0)</f>
        <v>0</v>
      </c>
      <c r="F188" s="204">
        <f>IF(F$2&lt;=analysis_period,IF(subscriber3_payment_generation="n/a",Inputs!G$208,subscriber3_payment_generation*(1+inflation_rate/100+subscriber3_payment_generation_escal/100)^E$2),0)</f>
        <v>0</v>
      </c>
      <c r="G188" s="204">
        <f>IF(G$2&lt;=analysis_period,IF(subscriber3_payment_generation="n/a",Inputs!H$208,subscriber3_payment_generation*(1+inflation_rate/100+subscriber3_payment_generation_escal/100)^F$2),0)</f>
        <v>0</v>
      </c>
      <c r="H188" s="204">
        <f>IF(H$2&lt;=analysis_period,IF(subscriber3_payment_generation="n/a",Inputs!I$208,subscriber3_payment_generation*(1+inflation_rate/100+subscriber3_payment_generation_escal/100)^G$2),0)</f>
        <v>0</v>
      </c>
      <c r="I188" s="204">
        <f>IF(I$2&lt;=analysis_period,IF(subscriber3_payment_generation="n/a",Inputs!J$208,subscriber3_payment_generation*(1+inflation_rate/100+subscriber3_payment_generation_escal/100)^H$2),0)</f>
        <v>0</v>
      </c>
      <c r="J188" s="204">
        <f>IF(J$2&lt;=analysis_period,IF(subscriber3_payment_generation="n/a",Inputs!K$208,subscriber3_payment_generation*(1+inflation_rate/100+subscriber3_payment_generation_escal/100)^I$2),0)</f>
        <v>0</v>
      </c>
      <c r="K188" s="204">
        <f>IF(K$2&lt;=analysis_period,IF(subscriber3_payment_generation="n/a",Inputs!L$208,subscriber3_payment_generation*(1+inflation_rate/100+subscriber3_payment_generation_escal/100)^J$2),0)</f>
        <v>0</v>
      </c>
      <c r="L188" s="204">
        <f>IF(L$2&lt;=analysis_period,IF(subscriber3_payment_generation="n/a",Inputs!M$208,subscriber3_payment_generation*(1+inflation_rate/100+subscriber3_payment_generation_escal/100)^K$2),0)</f>
        <v>0</v>
      </c>
      <c r="M188" s="204">
        <f>IF(M$2&lt;=analysis_period,IF(subscriber3_payment_generation="n/a",Inputs!N$208,subscriber3_payment_generation*(1+inflation_rate/100+subscriber3_payment_generation_escal/100)^L$2),0)</f>
        <v>0</v>
      </c>
      <c r="N188" s="204">
        <f>IF(N$2&lt;=analysis_period,IF(subscriber3_payment_generation="n/a",Inputs!O$208,subscriber3_payment_generation*(1+inflation_rate/100+subscriber3_payment_generation_escal/100)^M$2),0)</f>
        <v>0</v>
      </c>
      <c r="O188" s="204">
        <f>IF(O$2&lt;=analysis_period,IF(subscriber3_payment_generation="n/a",Inputs!P$208,subscriber3_payment_generation*(1+inflation_rate/100+subscriber3_payment_generation_escal/100)^N$2),0)</f>
        <v>0</v>
      </c>
      <c r="P188" s="204">
        <f>IF(P$2&lt;=analysis_period,IF(subscriber3_payment_generation="n/a",Inputs!Q$208,subscriber3_payment_generation*(1+inflation_rate/100+subscriber3_payment_generation_escal/100)^O$2),0)</f>
        <v>0</v>
      </c>
      <c r="Q188" s="204">
        <f>IF(Q$2&lt;=analysis_period,IF(subscriber3_payment_generation="n/a",Inputs!R$208,subscriber3_payment_generation*(1+inflation_rate/100+subscriber3_payment_generation_escal/100)^P$2),0)</f>
        <v>0</v>
      </c>
      <c r="R188" s="204">
        <f>IF(R$2&lt;=analysis_period,IF(subscriber3_payment_generation="n/a",Inputs!S$208,subscriber3_payment_generation*(1+inflation_rate/100+subscriber3_payment_generation_escal/100)^Q$2),0)</f>
        <v>0</v>
      </c>
      <c r="S188" s="204">
        <f>IF(S$2&lt;=analysis_period,IF(subscriber3_payment_generation="n/a",Inputs!T$208,subscriber3_payment_generation*(1+inflation_rate/100+subscriber3_payment_generation_escal/100)^R$2),0)</f>
        <v>0</v>
      </c>
      <c r="T188" s="204">
        <f>IF(T$2&lt;=analysis_period,IF(subscriber3_payment_generation="n/a",Inputs!U$208,subscriber3_payment_generation*(1+inflation_rate/100+subscriber3_payment_generation_escal/100)^S$2),0)</f>
        <v>0</v>
      </c>
      <c r="U188" s="204">
        <f>IF(U$2&lt;=analysis_period,IF(subscriber3_payment_generation="n/a",Inputs!V$208,subscriber3_payment_generation*(1+inflation_rate/100+subscriber3_payment_generation_escal/100)^T$2),0)</f>
        <v>0</v>
      </c>
      <c r="V188" s="204">
        <f>IF(V$2&lt;=analysis_period,IF(subscriber3_payment_generation="n/a",Inputs!W$208,subscriber3_payment_generation*(1+inflation_rate/100+subscriber3_payment_generation_escal/100)^U$2),0)</f>
        <v>0</v>
      </c>
      <c r="W188" s="204">
        <f>IF(W$2&lt;=analysis_period,IF(subscriber3_payment_generation="n/a",Inputs!X$208,subscriber3_payment_generation*(1+inflation_rate/100+subscriber3_payment_generation_escal/100)^V$2),0)</f>
        <v>0</v>
      </c>
      <c r="X188" s="204">
        <f>IF(X$2&lt;=analysis_period,IF(subscriber3_payment_generation="n/a",Inputs!Y$208,subscriber3_payment_generation*(1+inflation_rate/100+subscriber3_payment_generation_escal/100)^W$2),0)</f>
        <v>0</v>
      </c>
      <c r="Y188" s="204">
        <f>IF(Y$2&lt;=analysis_period,IF(subscriber3_payment_generation="n/a",Inputs!Z$208,subscriber3_payment_generation*(1+inflation_rate/100+subscriber3_payment_generation_escal/100)^X$2),0)</f>
        <v>0</v>
      </c>
      <c r="Z188" s="204">
        <f>IF(Z$2&lt;=analysis_period,IF(subscriber3_payment_generation="n/a",Inputs!AA$208,subscriber3_payment_generation*(1+inflation_rate/100+subscriber3_payment_generation_escal/100)^Y$2),0)</f>
        <v>0</v>
      </c>
      <c r="AA188" s="204">
        <f>IF(AA$2&lt;=analysis_period,IF(subscriber3_payment_generation="n/a",Inputs!AB$208,subscriber3_payment_generation*(1+inflation_rate/100+subscriber3_payment_generation_escal/100)^Z$2),0)</f>
        <v>0</v>
      </c>
      <c r="AB188" s="204">
        <f>IF(AB$2&lt;=analysis_period,IF(subscriber3_payment_generation="n/a",Inputs!AC$208,subscriber3_payment_generation*(1+inflation_rate/100+subscriber3_payment_generation_escal/100)^AA$2),0)</f>
        <v>0</v>
      </c>
      <c r="AC188" s="204">
        <f>IF(AC$2&lt;=analysis_period,IF(subscriber3_payment_generation="n/a",Inputs!AD$208,subscriber3_payment_generation*(1+inflation_rate/100+subscriber3_payment_generation_escal/100)^AB$2),0)</f>
        <v>0</v>
      </c>
      <c r="AD188" s="204">
        <f>IF(AD$2&lt;=analysis_period,IF(subscriber3_payment_generation="n/a",Inputs!AE$208,subscriber3_payment_generation*(1+inflation_rate/100+subscriber3_payment_generation_escal/100)^AC$2),0)</f>
        <v>0</v>
      </c>
      <c r="AE188" s="204">
        <f>IF(AE$2&lt;=analysis_period,IF(subscriber3_payment_generation="n/a",Inputs!AF$208,subscriber3_payment_generation*(1+inflation_rate/100+subscriber3_payment_generation_escal/100)^AD$2),0)</f>
        <v>0</v>
      </c>
      <c r="AF188" s="204">
        <f>IF(AF$2&lt;=analysis_period,IF(subscriber3_payment_generation="n/a",Inputs!AG$208,subscriber3_payment_generation*(1+inflation_rate/100+subscriber3_payment_generation_escal/100)^AE$2),0)</f>
        <v>0</v>
      </c>
      <c r="AG188" s="204">
        <f>IF(AG$2&lt;=analysis_period,IF(subscriber3_payment_generation="n/a",Inputs!AH$208,subscriber3_payment_generation*(1+inflation_rate/100+subscriber3_payment_generation_escal/100)^AF$2),0)</f>
        <v>0</v>
      </c>
      <c r="AH188" s="204">
        <f>IF(AH$2&lt;=analysis_period,IF(subscriber3_payment_generation="n/a",Inputs!AI$208,subscriber3_payment_generation*(1+inflation_rate/100+subscriber3_payment_generation_escal/100)^AG$2),0)</f>
        <v>0</v>
      </c>
      <c r="AI188" s="204">
        <f>IF(AI$2&lt;=analysis_period,IF(subscriber3_payment_generation="n/a",Inputs!AJ$208,subscriber3_payment_generation*(1+inflation_rate/100+subscriber3_payment_generation_escal/100)^AH$2),0)</f>
        <v>0</v>
      </c>
      <c r="AJ188" s="204">
        <f>IF(AJ$2&lt;=analysis_period,IF(subscriber3_payment_generation="n/a",Inputs!AK$208,subscriber3_payment_generation*(1+inflation_rate/100+subscriber3_payment_generation_escal/100)^AI$2),0)</f>
        <v>0</v>
      </c>
      <c r="AK188" s="204">
        <f>IF(AK$2&lt;=analysis_period,IF(subscriber3_payment_generation="n/a",Inputs!AL$208,subscriber3_payment_generation*(1+inflation_rate/100+subscriber3_payment_generation_escal/100)^AJ$2),0)</f>
        <v>0</v>
      </c>
      <c r="AL188" s="204">
        <f>IF(AL$2&lt;=analysis_period,IF(subscriber3_payment_generation="n/a",Inputs!AM$208,subscriber3_payment_generation*(1+inflation_rate/100+subscriber3_payment_generation_escal/100)^AK$2),0)</f>
        <v>0</v>
      </c>
      <c r="AM188" s="204">
        <f>IF(AM$2&lt;=analysis_period,IF(subscriber3_payment_generation="n/a",Inputs!AN$208,subscriber3_payment_generation*(1+inflation_rate/100+subscriber3_payment_generation_escal/100)^AL$2),0)</f>
        <v>0</v>
      </c>
      <c r="AN188" s="204">
        <f>IF(AN$2&lt;=analysis_period,IF(subscriber3_payment_generation="n/a",Inputs!AO$208,subscriber3_payment_generation*(1+inflation_rate/100+subscriber3_payment_generation_escal/100)^AM$2),0)</f>
        <v>0</v>
      </c>
      <c r="AO188" s="204">
        <f>IF(AO$2&lt;=analysis_period,IF(subscriber3_payment_generation="n/a",Inputs!AP$208,subscriber3_payment_generation*(1+inflation_rate/100+subscriber3_payment_generation_escal/100)^AN$2),0)</f>
        <v>0</v>
      </c>
      <c r="AP188" s="204">
        <f>IF(AP$2&lt;=analysis_period,IF(subscriber3_payment_generation="n/a",Inputs!AQ$208,subscriber3_payment_generation*(1+inflation_rate/100+subscriber3_payment_generation_escal/100)^AO$2),0)</f>
        <v>0</v>
      </c>
    </row>
    <row r="189" spans="1:42" x14ac:dyDescent="0.2">
      <c r="A189" s="89" t="str">
        <f>subscriber4_name</f>
        <v>Subscriber Class 4</v>
      </c>
      <c r="B189" s="122"/>
      <c r="C189" s="204">
        <f>IF(C$2&lt;=analysis_period,IF(subscriber4_payment_generation="n/a",Inputs!D$209,subscriber4_payment_generation*(1+inflation_rate/100+subscriber4_payment_generation_escal/100)^B$2),0)</f>
        <v>0</v>
      </c>
      <c r="D189" s="204">
        <f>IF(D$2&lt;=analysis_period,IF(subscriber4_payment_generation="n/a",Inputs!E$209,subscriber4_payment_generation*(1+inflation_rate/100+subscriber4_payment_generation_escal/100)^C$2),0)</f>
        <v>0</v>
      </c>
      <c r="E189" s="204">
        <f>IF(E$2&lt;=analysis_period,IF(subscriber4_payment_generation="n/a",Inputs!F$209,subscriber4_payment_generation*(1+inflation_rate/100+subscriber4_payment_generation_escal/100)^D$2),0)</f>
        <v>0</v>
      </c>
      <c r="F189" s="204">
        <f>IF(F$2&lt;=analysis_period,IF(subscriber4_payment_generation="n/a",Inputs!G$209,subscriber4_payment_generation*(1+inflation_rate/100+subscriber4_payment_generation_escal/100)^E$2),0)</f>
        <v>0</v>
      </c>
      <c r="G189" s="204">
        <f>IF(G$2&lt;=analysis_period,IF(subscriber4_payment_generation="n/a",Inputs!H$209,subscriber4_payment_generation*(1+inflation_rate/100+subscriber4_payment_generation_escal/100)^F$2),0)</f>
        <v>0</v>
      </c>
      <c r="H189" s="204">
        <f>IF(H$2&lt;=analysis_period,IF(subscriber4_payment_generation="n/a",Inputs!I$209,subscriber4_payment_generation*(1+inflation_rate/100+subscriber4_payment_generation_escal/100)^G$2),0)</f>
        <v>0</v>
      </c>
      <c r="I189" s="204">
        <f>IF(I$2&lt;=analysis_period,IF(subscriber4_payment_generation="n/a",Inputs!J$209,subscriber4_payment_generation*(1+inflation_rate/100+subscriber4_payment_generation_escal/100)^H$2),0)</f>
        <v>0</v>
      </c>
      <c r="J189" s="204">
        <f>IF(J$2&lt;=analysis_period,IF(subscriber4_payment_generation="n/a",Inputs!K$209,subscriber4_payment_generation*(1+inflation_rate/100+subscriber4_payment_generation_escal/100)^I$2),0)</f>
        <v>0</v>
      </c>
      <c r="K189" s="204">
        <f>IF(K$2&lt;=analysis_period,IF(subscriber4_payment_generation="n/a",Inputs!L$209,subscriber4_payment_generation*(1+inflation_rate/100+subscriber4_payment_generation_escal/100)^J$2),0)</f>
        <v>0</v>
      </c>
      <c r="L189" s="204">
        <f>IF(L$2&lt;=analysis_period,IF(subscriber4_payment_generation="n/a",Inputs!M$209,subscriber4_payment_generation*(1+inflation_rate/100+subscriber4_payment_generation_escal/100)^K$2),0)</f>
        <v>0</v>
      </c>
      <c r="M189" s="204">
        <f>IF(M$2&lt;=analysis_period,IF(subscriber4_payment_generation="n/a",Inputs!N$209,subscriber4_payment_generation*(1+inflation_rate/100+subscriber4_payment_generation_escal/100)^L$2),0)</f>
        <v>0</v>
      </c>
      <c r="N189" s="204">
        <f>IF(N$2&lt;=analysis_period,IF(subscriber4_payment_generation="n/a",Inputs!O$209,subscriber4_payment_generation*(1+inflation_rate/100+subscriber4_payment_generation_escal/100)^M$2),0)</f>
        <v>0</v>
      </c>
      <c r="O189" s="204">
        <f>IF(O$2&lt;=analysis_period,IF(subscriber4_payment_generation="n/a",Inputs!P$209,subscriber4_payment_generation*(1+inflation_rate/100+subscriber4_payment_generation_escal/100)^N$2),0)</f>
        <v>0</v>
      </c>
      <c r="P189" s="204">
        <f>IF(P$2&lt;=analysis_period,IF(subscriber4_payment_generation="n/a",Inputs!Q$209,subscriber4_payment_generation*(1+inflation_rate/100+subscriber4_payment_generation_escal/100)^O$2),0)</f>
        <v>0</v>
      </c>
      <c r="Q189" s="204">
        <f>IF(Q$2&lt;=analysis_period,IF(subscriber4_payment_generation="n/a",Inputs!R$209,subscriber4_payment_generation*(1+inflation_rate/100+subscriber4_payment_generation_escal/100)^P$2),0)</f>
        <v>0</v>
      </c>
      <c r="R189" s="204">
        <f>IF(R$2&lt;=analysis_period,IF(subscriber4_payment_generation="n/a",Inputs!S$209,subscriber4_payment_generation*(1+inflation_rate/100+subscriber4_payment_generation_escal/100)^Q$2),0)</f>
        <v>0</v>
      </c>
      <c r="S189" s="204">
        <f>IF(S$2&lt;=analysis_period,IF(subscriber4_payment_generation="n/a",Inputs!T$209,subscriber4_payment_generation*(1+inflation_rate/100+subscriber4_payment_generation_escal/100)^R$2),0)</f>
        <v>0</v>
      </c>
      <c r="T189" s="204">
        <f>IF(T$2&lt;=analysis_period,IF(subscriber4_payment_generation="n/a",Inputs!U$209,subscriber4_payment_generation*(1+inflation_rate/100+subscriber4_payment_generation_escal/100)^S$2),0)</f>
        <v>0</v>
      </c>
      <c r="U189" s="204">
        <f>IF(U$2&lt;=analysis_period,IF(subscriber4_payment_generation="n/a",Inputs!V$209,subscriber4_payment_generation*(1+inflation_rate/100+subscriber4_payment_generation_escal/100)^T$2),0)</f>
        <v>0</v>
      </c>
      <c r="V189" s="204">
        <f>IF(V$2&lt;=analysis_period,IF(subscriber4_payment_generation="n/a",Inputs!W$209,subscriber4_payment_generation*(1+inflation_rate/100+subscriber4_payment_generation_escal/100)^U$2),0)</f>
        <v>0</v>
      </c>
      <c r="W189" s="204">
        <f>IF(W$2&lt;=analysis_period,IF(subscriber4_payment_generation="n/a",Inputs!X$209,subscriber4_payment_generation*(1+inflation_rate/100+subscriber4_payment_generation_escal/100)^V$2),0)</f>
        <v>0</v>
      </c>
      <c r="X189" s="204">
        <f>IF(X$2&lt;=analysis_period,IF(subscriber4_payment_generation="n/a",Inputs!Y$209,subscriber4_payment_generation*(1+inflation_rate/100+subscriber4_payment_generation_escal/100)^W$2),0)</f>
        <v>0</v>
      </c>
      <c r="Y189" s="204">
        <f>IF(Y$2&lt;=analysis_period,IF(subscriber4_payment_generation="n/a",Inputs!Z$209,subscriber4_payment_generation*(1+inflation_rate/100+subscriber4_payment_generation_escal/100)^X$2),0)</f>
        <v>0</v>
      </c>
      <c r="Z189" s="204">
        <f>IF(Z$2&lt;=analysis_period,IF(subscriber4_payment_generation="n/a",Inputs!AA$209,subscriber4_payment_generation*(1+inflation_rate/100+subscriber4_payment_generation_escal/100)^Y$2),0)</f>
        <v>0</v>
      </c>
      <c r="AA189" s="204">
        <f>IF(AA$2&lt;=analysis_period,IF(subscriber4_payment_generation="n/a",Inputs!AB$209,subscriber4_payment_generation*(1+inflation_rate/100+subscriber4_payment_generation_escal/100)^Z$2),0)</f>
        <v>0</v>
      </c>
      <c r="AB189" s="204">
        <f>IF(AB$2&lt;=analysis_period,IF(subscriber4_payment_generation="n/a",Inputs!AC$209,subscriber4_payment_generation*(1+inflation_rate/100+subscriber4_payment_generation_escal/100)^AA$2),0)</f>
        <v>0</v>
      </c>
      <c r="AC189" s="204">
        <f>IF(AC$2&lt;=analysis_period,IF(subscriber4_payment_generation="n/a",Inputs!AD$209,subscriber4_payment_generation*(1+inflation_rate/100+subscriber4_payment_generation_escal/100)^AB$2),0)</f>
        <v>0</v>
      </c>
      <c r="AD189" s="204">
        <f>IF(AD$2&lt;=analysis_period,IF(subscriber4_payment_generation="n/a",Inputs!AE$209,subscriber4_payment_generation*(1+inflation_rate/100+subscriber4_payment_generation_escal/100)^AC$2),0)</f>
        <v>0</v>
      </c>
      <c r="AE189" s="204">
        <f>IF(AE$2&lt;=analysis_period,IF(subscriber4_payment_generation="n/a",Inputs!AF$209,subscriber4_payment_generation*(1+inflation_rate/100+subscriber4_payment_generation_escal/100)^AD$2),0)</f>
        <v>0</v>
      </c>
      <c r="AF189" s="204">
        <f>IF(AF$2&lt;=analysis_period,IF(subscriber4_payment_generation="n/a",Inputs!AG$209,subscriber4_payment_generation*(1+inflation_rate/100+subscriber4_payment_generation_escal/100)^AE$2),0)</f>
        <v>0</v>
      </c>
      <c r="AG189" s="204">
        <f>IF(AG$2&lt;=analysis_period,IF(subscriber4_payment_generation="n/a",Inputs!AH$209,subscriber4_payment_generation*(1+inflation_rate/100+subscriber4_payment_generation_escal/100)^AF$2),0)</f>
        <v>0</v>
      </c>
      <c r="AH189" s="204">
        <f>IF(AH$2&lt;=analysis_period,IF(subscriber4_payment_generation="n/a",Inputs!AI$209,subscriber4_payment_generation*(1+inflation_rate/100+subscriber4_payment_generation_escal/100)^AG$2),0)</f>
        <v>0</v>
      </c>
      <c r="AI189" s="204">
        <f>IF(AI$2&lt;=analysis_period,IF(subscriber4_payment_generation="n/a",Inputs!AJ$209,subscriber4_payment_generation*(1+inflation_rate/100+subscriber4_payment_generation_escal/100)^AH$2),0)</f>
        <v>0</v>
      </c>
      <c r="AJ189" s="204">
        <f>IF(AJ$2&lt;=analysis_period,IF(subscriber4_payment_generation="n/a",Inputs!AK$209,subscriber4_payment_generation*(1+inflation_rate/100+subscriber4_payment_generation_escal/100)^AI$2),0)</f>
        <v>0</v>
      </c>
      <c r="AK189" s="204">
        <f>IF(AK$2&lt;=analysis_period,IF(subscriber4_payment_generation="n/a",Inputs!AL$209,subscriber4_payment_generation*(1+inflation_rate/100+subscriber4_payment_generation_escal/100)^AJ$2),0)</f>
        <v>0</v>
      </c>
      <c r="AL189" s="204">
        <f>IF(AL$2&lt;=analysis_period,IF(subscriber4_payment_generation="n/a",Inputs!AM$209,subscriber4_payment_generation*(1+inflation_rate/100+subscriber4_payment_generation_escal/100)^AK$2),0)</f>
        <v>0</v>
      </c>
      <c r="AM189" s="204">
        <f>IF(AM$2&lt;=analysis_period,IF(subscriber4_payment_generation="n/a",Inputs!AN$209,subscriber4_payment_generation*(1+inflation_rate/100+subscriber4_payment_generation_escal/100)^AL$2),0)</f>
        <v>0</v>
      </c>
      <c r="AN189" s="204">
        <f>IF(AN$2&lt;=analysis_period,IF(subscriber4_payment_generation="n/a",Inputs!AO$209,subscriber4_payment_generation*(1+inflation_rate/100+subscriber4_payment_generation_escal/100)^AM$2),0)</f>
        <v>0</v>
      </c>
      <c r="AO189" s="204">
        <f>IF(AO$2&lt;=analysis_period,IF(subscriber4_payment_generation="n/a",Inputs!AP$209,subscriber4_payment_generation*(1+inflation_rate/100+subscriber4_payment_generation_escal/100)^AN$2),0)</f>
        <v>0</v>
      </c>
      <c r="AP189" s="204">
        <f>IF(AP$2&lt;=analysis_period,IF(subscriber4_payment_generation="n/a",Inputs!AQ$209,subscriber4_payment_generation*(1+inflation_rate/100+subscriber4_payment_generation_escal/100)^AO$2),0)</f>
        <v>0</v>
      </c>
    </row>
    <row r="190" spans="1:42" x14ac:dyDescent="0.2">
      <c r="A190" s="89" t="s">
        <v>342</v>
      </c>
      <c r="B190" s="122"/>
      <c r="C190" s="204">
        <f>IF(C$2&lt;=analysis_period,IF(unsubscribed_payment_generation="n/a",Inputs!D$210,unsubscribed_payment_generation*(1+inflation_rate/100+unsubscribed_payment_generation_escal/100)^B$2),0)</f>
        <v>0</v>
      </c>
      <c r="D190" s="204">
        <f>IF(D$2&lt;=analysis_period,IF(unsubscribed_payment_generation="n/a",Inputs!E$210,unsubscribed_payment_generation*(1+inflation_rate/100+unsubscribed_payment_generation_escal/100)^C$2),0)</f>
        <v>0</v>
      </c>
      <c r="E190" s="204">
        <f>IF(E$2&lt;=analysis_period,IF(unsubscribed_payment_generation="n/a",Inputs!F$210,unsubscribed_payment_generation*(1+inflation_rate/100+unsubscribed_payment_generation_escal/100)^D$2),0)</f>
        <v>0</v>
      </c>
      <c r="F190" s="204">
        <f>IF(F$2&lt;=analysis_period,IF(unsubscribed_payment_generation="n/a",Inputs!G$210,unsubscribed_payment_generation*(1+inflation_rate/100+unsubscribed_payment_generation_escal/100)^E$2),0)</f>
        <v>0</v>
      </c>
      <c r="G190" s="204">
        <f>IF(G$2&lt;=analysis_period,IF(unsubscribed_payment_generation="n/a",Inputs!H$210,unsubscribed_payment_generation*(1+inflation_rate/100+unsubscribed_payment_generation_escal/100)^F$2),0)</f>
        <v>0</v>
      </c>
      <c r="H190" s="204">
        <f>IF(H$2&lt;=analysis_period,IF(unsubscribed_payment_generation="n/a",Inputs!I$210,unsubscribed_payment_generation*(1+inflation_rate/100+unsubscribed_payment_generation_escal/100)^G$2),0)</f>
        <v>0</v>
      </c>
      <c r="I190" s="204">
        <f>IF(I$2&lt;=analysis_period,IF(unsubscribed_payment_generation="n/a",Inputs!J$210,unsubscribed_payment_generation*(1+inflation_rate/100+unsubscribed_payment_generation_escal/100)^H$2),0)</f>
        <v>0</v>
      </c>
      <c r="J190" s="204">
        <f>IF(J$2&lt;=analysis_period,IF(unsubscribed_payment_generation="n/a",Inputs!K$210,unsubscribed_payment_generation*(1+inflation_rate/100+unsubscribed_payment_generation_escal/100)^I$2),0)</f>
        <v>0</v>
      </c>
      <c r="K190" s="204">
        <f>IF(K$2&lt;=analysis_period,IF(unsubscribed_payment_generation="n/a",Inputs!L$210,unsubscribed_payment_generation*(1+inflation_rate/100+unsubscribed_payment_generation_escal/100)^J$2),0)</f>
        <v>0</v>
      </c>
      <c r="L190" s="204">
        <f>IF(L$2&lt;=analysis_period,IF(unsubscribed_payment_generation="n/a",Inputs!M$210,unsubscribed_payment_generation*(1+inflation_rate/100+unsubscribed_payment_generation_escal/100)^K$2),0)</f>
        <v>0</v>
      </c>
      <c r="M190" s="204">
        <f>IF(M$2&lt;=analysis_period,IF(unsubscribed_payment_generation="n/a",Inputs!N$210,unsubscribed_payment_generation*(1+inflation_rate/100+unsubscribed_payment_generation_escal/100)^L$2),0)</f>
        <v>0</v>
      </c>
      <c r="N190" s="204">
        <f>IF(N$2&lt;=analysis_period,IF(unsubscribed_payment_generation="n/a",Inputs!O$210,unsubscribed_payment_generation*(1+inflation_rate/100+unsubscribed_payment_generation_escal/100)^M$2),0)</f>
        <v>0</v>
      </c>
      <c r="O190" s="204">
        <f>IF(O$2&lt;=analysis_period,IF(unsubscribed_payment_generation="n/a",Inputs!P$210,unsubscribed_payment_generation*(1+inflation_rate/100+unsubscribed_payment_generation_escal/100)^N$2),0)</f>
        <v>0</v>
      </c>
      <c r="P190" s="204">
        <f>IF(P$2&lt;=analysis_period,IF(unsubscribed_payment_generation="n/a",Inputs!Q$210,unsubscribed_payment_generation*(1+inflation_rate/100+unsubscribed_payment_generation_escal/100)^O$2),0)</f>
        <v>0</v>
      </c>
      <c r="Q190" s="204">
        <f>IF(Q$2&lt;=analysis_period,IF(unsubscribed_payment_generation="n/a",Inputs!R$210,unsubscribed_payment_generation*(1+inflation_rate/100+unsubscribed_payment_generation_escal/100)^P$2),0)</f>
        <v>0</v>
      </c>
      <c r="R190" s="204">
        <f>IF(R$2&lt;=analysis_period,IF(unsubscribed_payment_generation="n/a",Inputs!S$210,unsubscribed_payment_generation*(1+inflation_rate/100+unsubscribed_payment_generation_escal/100)^Q$2),0)</f>
        <v>0</v>
      </c>
      <c r="S190" s="204">
        <f>IF(S$2&lt;=analysis_period,IF(unsubscribed_payment_generation="n/a",Inputs!T$210,unsubscribed_payment_generation*(1+inflation_rate/100+unsubscribed_payment_generation_escal/100)^R$2),0)</f>
        <v>0</v>
      </c>
      <c r="T190" s="204">
        <f>IF(T$2&lt;=analysis_period,IF(unsubscribed_payment_generation="n/a",Inputs!U$210,unsubscribed_payment_generation*(1+inflation_rate/100+unsubscribed_payment_generation_escal/100)^S$2),0)</f>
        <v>0</v>
      </c>
      <c r="U190" s="204">
        <f>IF(U$2&lt;=analysis_period,IF(unsubscribed_payment_generation="n/a",Inputs!V$210,unsubscribed_payment_generation*(1+inflation_rate/100+unsubscribed_payment_generation_escal/100)^T$2),0)</f>
        <v>0</v>
      </c>
      <c r="V190" s="204">
        <f>IF(V$2&lt;=analysis_period,IF(unsubscribed_payment_generation="n/a",Inputs!W$210,unsubscribed_payment_generation*(1+inflation_rate/100+unsubscribed_payment_generation_escal/100)^U$2),0)</f>
        <v>0</v>
      </c>
      <c r="W190" s="204">
        <f>IF(W$2&lt;=analysis_period,IF(unsubscribed_payment_generation="n/a",Inputs!X$210,unsubscribed_payment_generation*(1+inflation_rate/100+unsubscribed_payment_generation_escal/100)^V$2),0)</f>
        <v>0</v>
      </c>
      <c r="X190" s="204">
        <f>IF(X$2&lt;=analysis_period,IF(unsubscribed_payment_generation="n/a",Inputs!Y$210,unsubscribed_payment_generation*(1+inflation_rate/100+unsubscribed_payment_generation_escal/100)^W$2),0)</f>
        <v>0</v>
      </c>
      <c r="Y190" s="204">
        <f>IF(Y$2&lt;=analysis_period,IF(unsubscribed_payment_generation="n/a",Inputs!Z$210,unsubscribed_payment_generation*(1+inflation_rate/100+unsubscribed_payment_generation_escal/100)^X$2),0)</f>
        <v>0</v>
      </c>
      <c r="Z190" s="204">
        <f>IF(Z$2&lt;=analysis_period,IF(unsubscribed_payment_generation="n/a",Inputs!AA$210,unsubscribed_payment_generation*(1+inflation_rate/100+unsubscribed_payment_generation_escal/100)^Y$2),0)</f>
        <v>0</v>
      </c>
      <c r="AA190" s="204">
        <f>IF(AA$2&lt;=analysis_period,IF(unsubscribed_payment_generation="n/a",Inputs!AB$210,unsubscribed_payment_generation*(1+inflation_rate/100+unsubscribed_payment_generation_escal/100)^Z$2),0)</f>
        <v>0</v>
      </c>
      <c r="AB190" s="204">
        <f>IF(AB$2&lt;=analysis_period,IF(unsubscribed_payment_generation="n/a",Inputs!AC$210,unsubscribed_payment_generation*(1+inflation_rate/100+unsubscribed_payment_generation_escal/100)^AA$2),0)</f>
        <v>0</v>
      </c>
      <c r="AC190" s="204">
        <f>IF(AC$2&lt;=analysis_period,IF(unsubscribed_payment_generation="n/a",Inputs!AD$210,unsubscribed_payment_generation*(1+inflation_rate/100+unsubscribed_payment_generation_escal/100)^AB$2),0)</f>
        <v>0</v>
      </c>
      <c r="AD190" s="204">
        <f>IF(AD$2&lt;=analysis_period,IF(unsubscribed_payment_generation="n/a",Inputs!AE$210,unsubscribed_payment_generation*(1+inflation_rate/100+unsubscribed_payment_generation_escal/100)^AC$2),0)</f>
        <v>0</v>
      </c>
      <c r="AE190" s="204">
        <f>IF(AE$2&lt;=analysis_period,IF(unsubscribed_payment_generation="n/a",Inputs!AF$210,unsubscribed_payment_generation*(1+inflation_rate/100+unsubscribed_payment_generation_escal/100)^AD$2),0)</f>
        <v>0</v>
      </c>
      <c r="AF190" s="204">
        <f>IF(AF$2&lt;=analysis_period,IF(unsubscribed_payment_generation="n/a",Inputs!AG$210,unsubscribed_payment_generation*(1+inflation_rate/100+unsubscribed_payment_generation_escal/100)^AE$2),0)</f>
        <v>0</v>
      </c>
      <c r="AG190" s="204">
        <f>IF(AG$2&lt;=analysis_period,IF(unsubscribed_payment_generation="n/a",Inputs!AH$210,unsubscribed_payment_generation*(1+inflation_rate/100+unsubscribed_payment_generation_escal/100)^AF$2),0)</f>
        <v>0</v>
      </c>
      <c r="AH190" s="204">
        <f>IF(AH$2&lt;=analysis_period,IF(unsubscribed_payment_generation="n/a",Inputs!AI$210,unsubscribed_payment_generation*(1+inflation_rate/100+unsubscribed_payment_generation_escal/100)^AG$2),0)</f>
        <v>0</v>
      </c>
      <c r="AI190" s="204">
        <f>IF(AI$2&lt;=analysis_period,IF(unsubscribed_payment_generation="n/a",Inputs!AJ$210,unsubscribed_payment_generation*(1+inflation_rate/100+unsubscribed_payment_generation_escal/100)^AH$2),0)</f>
        <v>0</v>
      </c>
      <c r="AJ190" s="204">
        <f>IF(AJ$2&lt;=analysis_period,IF(unsubscribed_payment_generation="n/a",Inputs!AK$210,unsubscribed_payment_generation*(1+inflation_rate/100+unsubscribed_payment_generation_escal/100)^AI$2),0)</f>
        <v>0</v>
      </c>
      <c r="AK190" s="204">
        <f>IF(AK$2&lt;=analysis_period,IF(unsubscribed_payment_generation="n/a",Inputs!AL$210,unsubscribed_payment_generation*(1+inflation_rate/100+unsubscribed_payment_generation_escal/100)^AJ$2),0)</f>
        <v>0</v>
      </c>
      <c r="AL190" s="204">
        <f>IF(AL$2&lt;=analysis_period,IF(unsubscribed_payment_generation="n/a",Inputs!AM$210,unsubscribed_payment_generation*(1+inflation_rate/100+unsubscribed_payment_generation_escal/100)^AK$2),0)</f>
        <v>0</v>
      </c>
      <c r="AM190" s="204">
        <f>IF(AM$2&lt;=analysis_period,IF(unsubscribed_payment_generation="n/a",Inputs!AN$210,unsubscribed_payment_generation*(1+inflation_rate/100+unsubscribed_payment_generation_escal/100)^AL$2),0)</f>
        <v>0</v>
      </c>
      <c r="AN190" s="204">
        <f>IF(AN$2&lt;=analysis_period,IF(unsubscribed_payment_generation="n/a",Inputs!AO$210,unsubscribed_payment_generation*(1+inflation_rate/100+unsubscribed_payment_generation_escal/100)^AM$2),0)</f>
        <v>0</v>
      </c>
      <c r="AO190" s="204">
        <f>IF(AO$2&lt;=analysis_period,IF(unsubscribed_payment_generation="n/a",Inputs!AP$210,unsubscribed_payment_generation*(1+inflation_rate/100+unsubscribed_payment_generation_escal/100)^AN$2),0)</f>
        <v>0</v>
      </c>
      <c r="AP190" s="204">
        <f>IF(AP$2&lt;=analysis_period,IF(unsubscribed_payment_generation="n/a",Inputs!AQ$210,unsubscribed_payment_generation*(1+inflation_rate/100+unsubscribed_payment_generation_escal/100)^AO$2),0)</f>
        <v>0</v>
      </c>
    </row>
    <row r="191" spans="1:42" x14ac:dyDescent="0.2">
      <c r="A191" s="18" t="s">
        <v>374</v>
      </c>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c r="AE191" s="122"/>
      <c r="AF191" s="122"/>
      <c r="AG191" s="122"/>
      <c r="AH191" s="122"/>
      <c r="AI191" s="122"/>
      <c r="AJ191" s="122"/>
      <c r="AK191" s="122"/>
      <c r="AL191" s="122"/>
      <c r="AM191" s="122"/>
      <c r="AN191" s="122"/>
      <c r="AO191" s="122"/>
      <c r="AP191" s="122"/>
    </row>
    <row r="192" spans="1:42" x14ac:dyDescent="0.2">
      <c r="A192" s="89" t="str">
        <f>subscriber1_name</f>
        <v>Subscriber Class 1</v>
      </c>
      <c r="B192" s="122"/>
      <c r="C192" s="122">
        <f>C$166/100*C$5</f>
        <v>0</v>
      </c>
      <c r="D192" s="122">
        <f t="shared" ref="D192:AP192" si="63">D$166/100*D$5</f>
        <v>0</v>
      </c>
      <c r="E192" s="122">
        <f t="shared" si="63"/>
        <v>0</v>
      </c>
      <c r="F192" s="122">
        <f t="shared" si="63"/>
        <v>0</v>
      </c>
      <c r="G192" s="122">
        <f t="shared" si="63"/>
        <v>0</v>
      </c>
      <c r="H192" s="122">
        <f t="shared" si="63"/>
        <v>0</v>
      </c>
      <c r="I192" s="122">
        <f t="shared" si="63"/>
        <v>0</v>
      </c>
      <c r="J192" s="122">
        <f t="shared" si="63"/>
        <v>0</v>
      </c>
      <c r="K192" s="122">
        <f t="shared" si="63"/>
        <v>0</v>
      </c>
      <c r="L192" s="122">
        <f t="shared" si="63"/>
        <v>0</v>
      </c>
      <c r="M192" s="122">
        <f t="shared" si="63"/>
        <v>0</v>
      </c>
      <c r="N192" s="122">
        <f t="shared" si="63"/>
        <v>0</v>
      </c>
      <c r="O192" s="122">
        <f t="shared" si="63"/>
        <v>0</v>
      </c>
      <c r="P192" s="122">
        <f t="shared" si="63"/>
        <v>0</v>
      </c>
      <c r="Q192" s="122">
        <f t="shared" si="63"/>
        <v>0</v>
      </c>
      <c r="R192" s="122">
        <f t="shared" si="63"/>
        <v>0</v>
      </c>
      <c r="S192" s="122">
        <f t="shared" si="63"/>
        <v>0</v>
      </c>
      <c r="T192" s="122">
        <f t="shared" si="63"/>
        <v>0</v>
      </c>
      <c r="U192" s="122">
        <f t="shared" si="63"/>
        <v>0</v>
      </c>
      <c r="V192" s="122">
        <f t="shared" si="63"/>
        <v>0</v>
      </c>
      <c r="W192" s="122">
        <f t="shared" si="63"/>
        <v>0</v>
      </c>
      <c r="X192" s="122">
        <f t="shared" si="63"/>
        <v>0</v>
      </c>
      <c r="Y192" s="122">
        <f t="shared" si="63"/>
        <v>0</v>
      </c>
      <c r="Z192" s="122">
        <f t="shared" si="63"/>
        <v>0</v>
      </c>
      <c r="AA192" s="122">
        <f t="shared" si="63"/>
        <v>0</v>
      </c>
      <c r="AB192" s="122">
        <f t="shared" si="63"/>
        <v>0</v>
      </c>
      <c r="AC192" s="122">
        <f t="shared" si="63"/>
        <v>0</v>
      </c>
      <c r="AD192" s="122">
        <f t="shared" si="63"/>
        <v>0</v>
      </c>
      <c r="AE192" s="122">
        <f t="shared" si="63"/>
        <v>0</v>
      </c>
      <c r="AF192" s="122">
        <f t="shared" si="63"/>
        <v>0</v>
      </c>
      <c r="AG192" s="122">
        <f t="shared" si="63"/>
        <v>0</v>
      </c>
      <c r="AH192" s="122">
        <f t="shared" si="63"/>
        <v>0</v>
      </c>
      <c r="AI192" s="122">
        <f t="shared" si="63"/>
        <v>0</v>
      </c>
      <c r="AJ192" s="122">
        <f t="shared" si="63"/>
        <v>0</v>
      </c>
      <c r="AK192" s="122">
        <f t="shared" si="63"/>
        <v>0</v>
      </c>
      <c r="AL192" s="122">
        <f t="shared" si="63"/>
        <v>0</v>
      </c>
      <c r="AM192" s="122">
        <f t="shared" si="63"/>
        <v>0</v>
      </c>
      <c r="AN192" s="122">
        <f t="shared" si="63"/>
        <v>0</v>
      </c>
      <c r="AO192" s="122">
        <f t="shared" si="63"/>
        <v>0</v>
      </c>
      <c r="AP192" s="122">
        <f t="shared" si="63"/>
        <v>0</v>
      </c>
    </row>
    <row r="193" spans="1:42" x14ac:dyDescent="0.2">
      <c r="A193" s="89" t="str">
        <f>subscriber2_name</f>
        <v>Subscriber Class 2</v>
      </c>
      <c r="B193" s="122"/>
      <c r="C193" s="122">
        <f>C$168/100*C$5</f>
        <v>0</v>
      </c>
      <c r="D193" s="122">
        <f t="shared" ref="D193:AP193" si="64">D$168/100*D$5</f>
        <v>0</v>
      </c>
      <c r="E193" s="122">
        <f t="shared" si="64"/>
        <v>0</v>
      </c>
      <c r="F193" s="122">
        <f t="shared" si="64"/>
        <v>0</v>
      </c>
      <c r="G193" s="122">
        <f t="shared" si="64"/>
        <v>0</v>
      </c>
      <c r="H193" s="122">
        <f t="shared" si="64"/>
        <v>0</v>
      </c>
      <c r="I193" s="122">
        <f t="shared" si="64"/>
        <v>0</v>
      </c>
      <c r="J193" s="122">
        <f t="shared" si="64"/>
        <v>0</v>
      </c>
      <c r="K193" s="122">
        <f t="shared" si="64"/>
        <v>0</v>
      </c>
      <c r="L193" s="122">
        <f t="shared" si="64"/>
        <v>0</v>
      </c>
      <c r="M193" s="122">
        <f t="shared" si="64"/>
        <v>0</v>
      </c>
      <c r="N193" s="122">
        <f t="shared" si="64"/>
        <v>0</v>
      </c>
      <c r="O193" s="122">
        <f t="shared" si="64"/>
        <v>0</v>
      </c>
      <c r="P193" s="122">
        <f t="shared" si="64"/>
        <v>0</v>
      </c>
      <c r="Q193" s="122">
        <f t="shared" si="64"/>
        <v>0</v>
      </c>
      <c r="R193" s="122">
        <f t="shared" si="64"/>
        <v>0</v>
      </c>
      <c r="S193" s="122">
        <f t="shared" si="64"/>
        <v>0</v>
      </c>
      <c r="T193" s="122">
        <f t="shared" si="64"/>
        <v>0</v>
      </c>
      <c r="U193" s="122">
        <f t="shared" si="64"/>
        <v>0</v>
      </c>
      <c r="V193" s="122">
        <f t="shared" si="64"/>
        <v>0</v>
      </c>
      <c r="W193" s="122">
        <f t="shared" si="64"/>
        <v>0</v>
      </c>
      <c r="X193" s="122">
        <f t="shared" si="64"/>
        <v>0</v>
      </c>
      <c r="Y193" s="122">
        <f t="shared" si="64"/>
        <v>0</v>
      </c>
      <c r="Z193" s="122">
        <f t="shared" si="64"/>
        <v>0</v>
      </c>
      <c r="AA193" s="122">
        <f t="shared" si="64"/>
        <v>0</v>
      </c>
      <c r="AB193" s="122">
        <f t="shared" si="64"/>
        <v>0</v>
      </c>
      <c r="AC193" s="122">
        <f t="shared" si="64"/>
        <v>0</v>
      </c>
      <c r="AD193" s="122">
        <f t="shared" si="64"/>
        <v>0</v>
      </c>
      <c r="AE193" s="122">
        <f t="shared" si="64"/>
        <v>0</v>
      </c>
      <c r="AF193" s="122">
        <f t="shared" si="64"/>
        <v>0</v>
      </c>
      <c r="AG193" s="122">
        <f t="shared" si="64"/>
        <v>0</v>
      </c>
      <c r="AH193" s="122">
        <f t="shared" si="64"/>
        <v>0</v>
      </c>
      <c r="AI193" s="122">
        <f t="shared" si="64"/>
        <v>0</v>
      </c>
      <c r="AJ193" s="122">
        <f t="shared" si="64"/>
        <v>0</v>
      </c>
      <c r="AK193" s="122">
        <f t="shared" si="64"/>
        <v>0</v>
      </c>
      <c r="AL193" s="122">
        <f t="shared" si="64"/>
        <v>0</v>
      </c>
      <c r="AM193" s="122">
        <f t="shared" si="64"/>
        <v>0</v>
      </c>
      <c r="AN193" s="122">
        <f t="shared" si="64"/>
        <v>0</v>
      </c>
      <c r="AO193" s="122">
        <f t="shared" si="64"/>
        <v>0</v>
      </c>
      <c r="AP193" s="122">
        <f t="shared" si="64"/>
        <v>0</v>
      </c>
    </row>
    <row r="194" spans="1:42" x14ac:dyDescent="0.2">
      <c r="A194" s="89" t="str">
        <f>subscriber3_name</f>
        <v>Subscriber Class 3</v>
      </c>
      <c r="B194" s="122"/>
      <c r="C194" s="122">
        <f>C$170/100*C$5</f>
        <v>0</v>
      </c>
      <c r="D194" s="122">
        <f t="shared" ref="D194:AP194" si="65">D$170/100*D$5</f>
        <v>0</v>
      </c>
      <c r="E194" s="122">
        <f t="shared" si="65"/>
        <v>0</v>
      </c>
      <c r="F194" s="122">
        <f t="shared" si="65"/>
        <v>0</v>
      </c>
      <c r="G194" s="122">
        <f t="shared" si="65"/>
        <v>0</v>
      </c>
      <c r="H194" s="122">
        <f t="shared" si="65"/>
        <v>0</v>
      </c>
      <c r="I194" s="122">
        <f t="shared" si="65"/>
        <v>0</v>
      </c>
      <c r="J194" s="122">
        <f t="shared" si="65"/>
        <v>0</v>
      </c>
      <c r="K194" s="122">
        <f t="shared" si="65"/>
        <v>0</v>
      </c>
      <c r="L194" s="122">
        <f t="shared" si="65"/>
        <v>0</v>
      </c>
      <c r="M194" s="122">
        <f t="shared" si="65"/>
        <v>0</v>
      </c>
      <c r="N194" s="122">
        <f t="shared" si="65"/>
        <v>0</v>
      </c>
      <c r="O194" s="122">
        <f t="shared" si="65"/>
        <v>0</v>
      </c>
      <c r="P194" s="122">
        <f t="shared" si="65"/>
        <v>0</v>
      </c>
      <c r="Q194" s="122">
        <f t="shared" si="65"/>
        <v>0</v>
      </c>
      <c r="R194" s="122">
        <f t="shared" si="65"/>
        <v>0</v>
      </c>
      <c r="S194" s="122">
        <f t="shared" si="65"/>
        <v>0</v>
      </c>
      <c r="T194" s="122">
        <f t="shared" si="65"/>
        <v>0</v>
      </c>
      <c r="U194" s="122">
        <f t="shared" si="65"/>
        <v>0</v>
      </c>
      <c r="V194" s="122">
        <f t="shared" si="65"/>
        <v>0</v>
      </c>
      <c r="W194" s="122">
        <f t="shared" si="65"/>
        <v>0</v>
      </c>
      <c r="X194" s="122">
        <f t="shared" si="65"/>
        <v>0</v>
      </c>
      <c r="Y194" s="122">
        <f t="shared" si="65"/>
        <v>0</v>
      </c>
      <c r="Z194" s="122">
        <f t="shared" si="65"/>
        <v>0</v>
      </c>
      <c r="AA194" s="122">
        <f t="shared" si="65"/>
        <v>0</v>
      </c>
      <c r="AB194" s="122">
        <f t="shared" si="65"/>
        <v>0</v>
      </c>
      <c r="AC194" s="122">
        <f t="shared" si="65"/>
        <v>0</v>
      </c>
      <c r="AD194" s="122">
        <f t="shared" si="65"/>
        <v>0</v>
      </c>
      <c r="AE194" s="122">
        <f t="shared" si="65"/>
        <v>0</v>
      </c>
      <c r="AF194" s="122">
        <f t="shared" si="65"/>
        <v>0</v>
      </c>
      <c r="AG194" s="122">
        <f t="shared" si="65"/>
        <v>0</v>
      </c>
      <c r="AH194" s="122">
        <f t="shared" si="65"/>
        <v>0</v>
      </c>
      <c r="AI194" s="122">
        <f t="shared" si="65"/>
        <v>0</v>
      </c>
      <c r="AJ194" s="122">
        <f t="shared" si="65"/>
        <v>0</v>
      </c>
      <c r="AK194" s="122">
        <f t="shared" si="65"/>
        <v>0</v>
      </c>
      <c r="AL194" s="122">
        <f t="shared" si="65"/>
        <v>0</v>
      </c>
      <c r="AM194" s="122">
        <f t="shared" si="65"/>
        <v>0</v>
      </c>
      <c r="AN194" s="122">
        <f t="shared" si="65"/>
        <v>0</v>
      </c>
      <c r="AO194" s="122">
        <f t="shared" si="65"/>
        <v>0</v>
      </c>
      <c r="AP194" s="122">
        <f t="shared" si="65"/>
        <v>0</v>
      </c>
    </row>
    <row r="195" spans="1:42" x14ac:dyDescent="0.2">
      <c r="A195" s="89" t="str">
        <f>subscriber4_name</f>
        <v>Subscriber Class 4</v>
      </c>
      <c r="B195" s="122"/>
      <c r="C195" s="122">
        <f>C$172/100*C$5</f>
        <v>0</v>
      </c>
      <c r="D195" s="122">
        <f t="shared" ref="D195:AP195" si="66">D$172/100*D$5</f>
        <v>0</v>
      </c>
      <c r="E195" s="122">
        <f t="shared" si="66"/>
        <v>0</v>
      </c>
      <c r="F195" s="122">
        <f t="shared" si="66"/>
        <v>0</v>
      </c>
      <c r="G195" s="122">
        <f t="shared" si="66"/>
        <v>0</v>
      </c>
      <c r="H195" s="122">
        <f t="shared" si="66"/>
        <v>0</v>
      </c>
      <c r="I195" s="122">
        <f t="shared" si="66"/>
        <v>0</v>
      </c>
      <c r="J195" s="122">
        <f t="shared" si="66"/>
        <v>0</v>
      </c>
      <c r="K195" s="122">
        <f t="shared" si="66"/>
        <v>0</v>
      </c>
      <c r="L195" s="122">
        <f t="shared" si="66"/>
        <v>0</v>
      </c>
      <c r="M195" s="122">
        <f t="shared" si="66"/>
        <v>0</v>
      </c>
      <c r="N195" s="122">
        <f t="shared" si="66"/>
        <v>0</v>
      </c>
      <c r="O195" s="122">
        <f t="shared" si="66"/>
        <v>0</v>
      </c>
      <c r="P195" s="122">
        <f t="shared" si="66"/>
        <v>0</v>
      </c>
      <c r="Q195" s="122">
        <f t="shared" si="66"/>
        <v>0</v>
      </c>
      <c r="R195" s="122">
        <f t="shared" si="66"/>
        <v>0</v>
      </c>
      <c r="S195" s="122">
        <f t="shared" si="66"/>
        <v>0</v>
      </c>
      <c r="T195" s="122">
        <f t="shared" si="66"/>
        <v>0</v>
      </c>
      <c r="U195" s="122">
        <f t="shared" si="66"/>
        <v>0</v>
      </c>
      <c r="V195" s="122">
        <f t="shared" si="66"/>
        <v>0</v>
      </c>
      <c r="W195" s="122">
        <f t="shared" si="66"/>
        <v>0</v>
      </c>
      <c r="X195" s="122">
        <f t="shared" si="66"/>
        <v>0</v>
      </c>
      <c r="Y195" s="122">
        <f t="shared" si="66"/>
        <v>0</v>
      </c>
      <c r="Z195" s="122">
        <f t="shared" si="66"/>
        <v>0</v>
      </c>
      <c r="AA195" s="122">
        <f t="shared" si="66"/>
        <v>0</v>
      </c>
      <c r="AB195" s="122">
        <f t="shared" si="66"/>
        <v>0</v>
      </c>
      <c r="AC195" s="122">
        <f t="shared" si="66"/>
        <v>0</v>
      </c>
      <c r="AD195" s="122">
        <f t="shared" si="66"/>
        <v>0</v>
      </c>
      <c r="AE195" s="122">
        <f t="shared" si="66"/>
        <v>0</v>
      </c>
      <c r="AF195" s="122">
        <f t="shared" si="66"/>
        <v>0</v>
      </c>
      <c r="AG195" s="122">
        <f t="shared" si="66"/>
        <v>0</v>
      </c>
      <c r="AH195" s="122">
        <f t="shared" si="66"/>
        <v>0</v>
      </c>
      <c r="AI195" s="122">
        <f t="shared" si="66"/>
        <v>0</v>
      </c>
      <c r="AJ195" s="122">
        <f t="shared" si="66"/>
        <v>0</v>
      </c>
      <c r="AK195" s="122">
        <f t="shared" si="66"/>
        <v>0</v>
      </c>
      <c r="AL195" s="122">
        <f t="shared" si="66"/>
        <v>0</v>
      </c>
      <c r="AM195" s="122">
        <f t="shared" si="66"/>
        <v>0</v>
      </c>
      <c r="AN195" s="122">
        <f t="shared" si="66"/>
        <v>0</v>
      </c>
      <c r="AO195" s="122">
        <f t="shared" si="66"/>
        <v>0</v>
      </c>
      <c r="AP195" s="122">
        <f t="shared" si="66"/>
        <v>0</v>
      </c>
    </row>
    <row r="196" spans="1:42" x14ac:dyDescent="0.2">
      <c r="A196" s="89" t="s">
        <v>342</v>
      </c>
      <c r="B196" s="122"/>
      <c r="C196" s="122">
        <f>C$173/100*C$5</f>
        <v>0</v>
      </c>
      <c r="D196" s="122">
        <f t="shared" ref="D196:AP196" si="67">D$173/100*D$5</f>
        <v>0</v>
      </c>
      <c r="E196" s="122">
        <f t="shared" si="67"/>
        <v>0</v>
      </c>
      <c r="F196" s="122">
        <f t="shared" si="67"/>
        <v>0</v>
      </c>
      <c r="G196" s="122">
        <f t="shared" si="67"/>
        <v>0</v>
      </c>
      <c r="H196" s="122">
        <f t="shared" si="67"/>
        <v>0</v>
      </c>
      <c r="I196" s="122">
        <f t="shared" si="67"/>
        <v>0</v>
      </c>
      <c r="J196" s="122">
        <f t="shared" si="67"/>
        <v>0</v>
      </c>
      <c r="K196" s="122">
        <f t="shared" si="67"/>
        <v>0</v>
      </c>
      <c r="L196" s="122">
        <f t="shared" si="67"/>
        <v>0</v>
      </c>
      <c r="M196" s="122">
        <f t="shared" si="67"/>
        <v>0</v>
      </c>
      <c r="N196" s="122">
        <f t="shared" si="67"/>
        <v>0</v>
      </c>
      <c r="O196" s="122">
        <f t="shared" si="67"/>
        <v>0</v>
      </c>
      <c r="P196" s="122">
        <f t="shared" si="67"/>
        <v>0</v>
      </c>
      <c r="Q196" s="122">
        <f t="shared" si="67"/>
        <v>0</v>
      </c>
      <c r="R196" s="122">
        <f t="shared" si="67"/>
        <v>0</v>
      </c>
      <c r="S196" s="122">
        <f t="shared" si="67"/>
        <v>0</v>
      </c>
      <c r="T196" s="122">
        <f t="shared" si="67"/>
        <v>0</v>
      </c>
      <c r="U196" s="122">
        <f t="shared" si="67"/>
        <v>0</v>
      </c>
      <c r="V196" s="122">
        <f t="shared" si="67"/>
        <v>0</v>
      </c>
      <c r="W196" s="122">
        <f t="shared" si="67"/>
        <v>0</v>
      </c>
      <c r="X196" s="122">
        <f t="shared" si="67"/>
        <v>0</v>
      </c>
      <c r="Y196" s="122">
        <f t="shared" si="67"/>
        <v>0</v>
      </c>
      <c r="Z196" s="122">
        <f t="shared" si="67"/>
        <v>0</v>
      </c>
      <c r="AA196" s="122">
        <f t="shared" si="67"/>
        <v>0</v>
      </c>
      <c r="AB196" s="122">
        <f t="shared" si="67"/>
        <v>0</v>
      </c>
      <c r="AC196" s="122">
        <f t="shared" si="67"/>
        <v>0</v>
      </c>
      <c r="AD196" s="122">
        <f t="shared" si="67"/>
        <v>0</v>
      </c>
      <c r="AE196" s="122">
        <f t="shared" si="67"/>
        <v>0</v>
      </c>
      <c r="AF196" s="122">
        <f t="shared" si="67"/>
        <v>0</v>
      </c>
      <c r="AG196" s="122">
        <f t="shared" si="67"/>
        <v>0</v>
      </c>
      <c r="AH196" s="122">
        <f t="shared" si="67"/>
        <v>0</v>
      </c>
      <c r="AI196" s="122">
        <f t="shared" si="67"/>
        <v>0</v>
      </c>
      <c r="AJ196" s="122">
        <f t="shared" si="67"/>
        <v>0</v>
      </c>
      <c r="AK196" s="122">
        <f t="shared" si="67"/>
        <v>0</v>
      </c>
      <c r="AL196" s="122">
        <f t="shared" si="67"/>
        <v>0</v>
      </c>
      <c r="AM196" s="122">
        <f t="shared" si="67"/>
        <v>0</v>
      </c>
      <c r="AN196" s="122">
        <f t="shared" si="67"/>
        <v>0</v>
      </c>
      <c r="AO196" s="122">
        <f t="shared" si="67"/>
        <v>0</v>
      </c>
      <c r="AP196" s="122">
        <f t="shared" si="67"/>
        <v>0</v>
      </c>
    </row>
    <row r="197" spans="1:42" x14ac:dyDescent="0.2">
      <c r="A197" s="18" t="s">
        <v>386</v>
      </c>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c r="AE197" s="122"/>
      <c r="AF197" s="122"/>
      <c r="AG197" s="122"/>
      <c r="AH197" s="122"/>
      <c r="AI197" s="122"/>
      <c r="AJ197" s="122"/>
      <c r="AK197" s="122"/>
      <c r="AL197" s="122"/>
      <c r="AM197" s="122"/>
      <c r="AN197" s="122"/>
      <c r="AO197" s="122"/>
      <c r="AP197" s="122"/>
    </row>
    <row r="198" spans="1:42" x14ac:dyDescent="0.2">
      <c r="A198" s="89" t="str">
        <f>subscriber1_name</f>
        <v>Subscriber Class 1</v>
      </c>
      <c r="B198" s="122"/>
      <c r="C198" s="122">
        <f>C192*C186</f>
        <v>0</v>
      </c>
      <c r="D198" s="122">
        <f t="shared" ref="D198:AP198" si="68">D192*D186</f>
        <v>0</v>
      </c>
      <c r="E198" s="122">
        <f t="shared" si="68"/>
        <v>0</v>
      </c>
      <c r="F198" s="122">
        <f t="shared" si="68"/>
        <v>0</v>
      </c>
      <c r="G198" s="122">
        <f t="shared" si="68"/>
        <v>0</v>
      </c>
      <c r="H198" s="122">
        <f t="shared" si="68"/>
        <v>0</v>
      </c>
      <c r="I198" s="122">
        <f t="shared" si="68"/>
        <v>0</v>
      </c>
      <c r="J198" s="122">
        <f t="shared" si="68"/>
        <v>0</v>
      </c>
      <c r="K198" s="122">
        <f t="shared" si="68"/>
        <v>0</v>
      </c>
      <c r="L198" s="122">
        <f t="shared" si="68"/>
        <v>0</v>
      </c>
      <c r="M198" s="122">
        <f t="shared" si="68"/>
        <v>0</v>
      </c>
      <c r="N198" s="122">
        <f t="shared" si="68"/>
        <v>0</v>
      </c>
      <c r="O198" s="122">
        <f t="shared" si="68"/>
        <v>0</v>
      </c>
      <c r="P198" s="122">
        <f t="shared" si="68"/>
        <v>0</v>
      </c>
      <c r="Q198" s="122">
        <f t="shared" si="68"/>
        <v>0</v>
      </c>
      <c r="R198" s="122">
        <f t="shared" si="68"/>
        <v>0</v>
      </c>
      <c r="S198" s="122">
        <f t="shared" si="68"/>
        <v>0</v>
      </c>
      <c r="T198" s="122">
        <f t="shared" si="68"/>
        <v>0</v>
      </c>
      <c r="U198" s="122">
        <f t="shared" si="68"/>
        <v>0</v>
      </c>
      <c r="V198" s="122">
        <f t="shared" si="68"/>
        <v>0</v>
      </c>
      <c r="W198" s="122">
        <f t="shared" si="68"/>
        <v>0</v>
      </c>
      <c r="X198" s="122">
        <f t="shared" si="68"/>
        <v>0</v>
      </c>
      <c r="Y198" s="122">
        <f t="shared" si="68"/>
        <v>0</v>
      </c>
      <c r="Z198" s="122">
        <f t="shared" si="68"/>
        <v>0</v>
      </c>
      <c r="AA198" s="122">
        <f t="shared" si="68"/>
        <v>0</v>
      </c>
      <c r="AB198" s="122">
        <f t="shared" si="68"/>
        <v>0</v>
      </c>
      <c r="AC198" s="122">
        <f t="shared" si="68"/>
        <v>0</v>
      </c>
      <c r="AD198" s="122">
        <f t="shared" si="68"/>
        <v>0</v>
      </c>
      <c r="AE198" s="122">
        <f t="shared" si="68"/>
        <v>0</v>
      </c>
      <c r="AF198" s="122">
        <f t="shared" si="68"/>
        <v>0</v>
      </c>
      <c r="AG198" s="122">
        <f t="shared" si="68"/>
        <v>0</v>
      </c>
      <c r="AH198" s="122">
        <f t="shared" si="68"/>
        <v>0</v>
      </c>
      <c r="AI198" s="122">
        <f t="shared" si="68"/>
        <v>0</v>
      </c>
      <c r="AJ198" s="122">
        <f t="shared" si="68"/>
        <v>0</v>
      </c>
      <c r="AK198" s="122">
        <f t="shared" si="68"/>
        <v>0</v>
      </c>
      <c r="AL198" s="122">
        <f t="shared" si="68"/>
        <v>0</v>
      </c>
      <c r="AM198" s="122">
        <f t="shared" si="68"/>
        <v>0</v>
      </c>
      <c r="AN198" s="122">
        <f t="shared" si="68"/>
        <v>0</v>
      </c>
      <c r="AO198" s="122">
        <f t="shared" si="68"/>
        <v>0</v>
      </c>
      <c r="AP198" s="122">
        <f t="shared" si="68"/>
        <v>0</v>
      </c>
    </row>
    <row r="199" spans="1:42" x14ac:dyDescent="0.2">
      <c r="A199" s="89" t="str">
        <f>subscriber2_name</f>
        <v>Subscriber Class 2</v>
      </c>
      <c r="B199" s="122"/>
      <c r="C199" s="122">
        <f>C193*C187</f>
        <v>0</v>
      </c>
      <c r="D199" s="122">
        <f t="shared" ref="D199:AP199" si="69">D193*D187</f>
        <v>0</v>
      </c>
      <c r="E199" s="122">
        <f t="shared" si="69"/>
        <v>0</v>
      </c>
      <c r="F199" s="122">
        <f t="shared" si="69"/>
        <v>0</v>
      </c>
      <c r="G199" s="122">
        <f t="shared" si="69"/>
        <v>0</v>
      </c>
      <c r="H199" s="122">
        <f t="shared" si="69"/>
        <v>0</v>
      </c>
      <c r="I199" s="122">
        <f t="shared" si="69"/>
        <v>0</v>
      </c>
      <c r="J199" s="122">
        <f t="shared" si="69"/>
        <v>0</v>
      </c>
      <c r="K199" s="122">
        <f t="shared" si="69"/>
        <v>0</v>
      </c>
      <c r="L199" s="122">
        <f t="shared" si="69"/>
        <v>0</v>
      </c>
      <c r="M199" s="122">
        <f t="shared" si="69"/>
        <v>0</v>
      </c>
      <c r="N199" s="122">
        <f t="shared" si="69"/>
        <v>0</v>
      </c>
      <c r="O199" s="122">
        <f t="shared" si="69"/>
        <v>0</v>
      </c>
      <c r="P199" s="122">
        <f t="shared" si="69"/>
        <v>0</v>
      </c>
      <c r="Q199" s="122">
        <f t="shared" si="69"/>
        <v>0</v>
      </c>
      <c r="R199" s="122">
        <f t="shared" si="69"/>
        <v>0</v>
      </c>
      <c r="S199" s="122">
        <f t="shared" si="69"/>
        <v>0</v>
      </c>
      <c r="T199" s="122">
        <f t="shared" si="69"/>
        <v>0</v>
      </c>
      <c r="U199" s="122">
        <f t="shared" si="69"/>
        <v>0</v>
      </c>
      <c r="V199" s="122">
        <f t="shared" si="69"/>
        <v>0</v>
      </c>
      <c r="W199" s="122">
        <f t="shared" si="69"/>
        <v>0</v>
      </c>
      <c r="X199" s="122">
        <f t="shared" si="69"/>
        <v>0</v>
      </c>
      <c r="Y199" s="122">
        <f t="shared" si="69"/>
        <v>0</v>
      </c>
      <c r="Z199" s="122">
        <f t="shared" si="69"/>
        <v>0</v>
      </c>
      <c r="AA199" s="122">
        <f t="shared" si="69"/>
        <v>0</v>
      </c>
      <c r="AB199" s="122">
        <f t="shared" si="69"/>
        <v>0</v>
      </c>
      <c r="AC199" s="122">
        <f t="shared" si="69"/>
        <v>0</v>
      </c>
      <c r="AD199" s="122">
        <f t="shared" si="69"/>
        <v>0</v>
      </c>
      <c r="AE199" s="122">
        <f t="shared" si="69"/>
        <v>0</v>
      </c>
      <c r="AF199" s="122">
        <f t="shared" si="69"/>
        <v>0</v>
      </c>
      <c r="AG199" s="122">
        <f t="shared" si="69"/>
        <v>0</v>
      </c>
      <c r="AH199" s="122">
        <f t="shared" si="69"/>
        <v>0</v>
      </c>
      <c r="AI199" s="122">
        <f t="shared" si="69"/>
        <v>0</v>
      </c>
      <c r="AJ199" s="122">
        <f t="shared" si="69"/>
        <v>0</v>
      </c>
      <c r="AK199" s="122">
        <f t="shared" si="69"/>
        <v>0</v>
      </c>
      <c r="AL199" s="122">
        <f t="shared" si="69"/>
        <v>0</v>
      </c>
      <c r="AM199" s="122">
        <f t="shared" si="69"/>
        <v>0</v>
      </c>
      <c r="AN199" s="122">
        <f t="shared" si="69"/>
        <v>0</v>
      </c>
      <c r="AO199" s="122">
        <f t="shared" si="69"/>
        <v>0</v>
      </c>
      <c r="AP199" s="122">
        <f t="shared" si="69"/>
        <v>0</v>
      </c>
    </row>
    <row r="200" spans="1:42" x14ac:dyDescent="0.2">
      <c r="A200" s="89" t="str">
        <f>subscriber3_name</f>
        <v>Subscriber Class 3</v>
      </c>
      <c r="B200" s="122"/>
      <c r="C200" s="122">
        <f>C194*C188</f>
        <v>0</v>
      </c>
      <c r="D200" s="122">
        <f t="shared" ref="D200:AP200" si="70">D194*D188</f>
        <v>0</v>
      </c>
      <c r="E200" s="122">
        <f t="shared" si="70"/>
        <v>0</v>
      </c>
      <c r="F200" s="122">
        <f t="shared" si="70"/>
        <v>0</v>
      </c>
      <c r="G200" s="122">
        <f t="shared" si="70"/>
        <v>0</v>
      </c>
      <c r="H200" s="122">
        <f t="shared" si="70"/>
        <v>0</v>
      </c>
      <c r="I200" s="122">
        <f t="shared" si="70"/>
        <v>0</v>
      </c>
      <c r="J200" s="122">
        <f t="shared" si="70"/>
        <v>0</v>
      </c>
      <c r="K200" s="122">
        <f t="shared" si="70"/>
        <v>0</v>
      </c>
      <c r="L200" s="122">
        <f t="shared" si="70"/>
        <v>0</v>
      </c>
      <c r="M200" s="122">
        <f t="shared" si="70"/>
        <v>0</v>
      </c>
      <c r="N200" s="122">
        <f t="shared" si="70"/>
        <v>0</v>
      </c>
      <c r="O200" s="122">
        <f t="shared" si="70"/>
        <v>0</v>
      </c>
      <c r="P200" s="122">
        <f t="shared" si="70"/>
        <v>0</v>
      </c>
      <c r="Q200" s="122">
        <f t="shared" si="70"/>
        <v>0</v>
      </c>
      <c r="R200" s="122">
        <f t="shared" si="70"/>
        <v>0</v>
      </c>
      <c r="S200" s="122">
        <f t="shared" si="70"/>
        <v>0</v>
      </c>
      <c r="T200" s="122">
        <f t="shared" si="70"/>
        <v>0</v>
      </c>
      <c r="U200" s="122">
        <f t="shared" si="70"/>
        <v>0</v>
      </c>
      <c r="V200" s="122">
        <f t="shared" si="70"/>
        <v>0</v>
      </c>
      <c r="W200" s="122">
        <f t="shared" si="70"/>
        <v>0</v>
      </c>
      <c r="X200" s="122">
        <f t="shared" si="70"/>
        <v>0</v>
      </c>
      <c r="Y200" s="122">
        <f t="shared" si="70"/>
        <v>0</v>
      </c>
      <c r="Z200" s="122">
        <f t="shared" si="70"/>
        <v>0</v>
      </c>
      <c r="AA200" s="122">
        <f t="shared" si="70"/>
        <v>0</v>
      </c>
      <c r="AB200" s="122">
        <f t="shared" si="70"/>
        <v>0</v>
      </c>
      <c r="AC200" s="122">
        <f t="shared" si="70"/>
        <v>0</v>
      </c>
      <c r="AD200" s="122">
        <f t="shared" si="70"/>
        <v>0</v>
      </c>
      <c r="AE200" s="122">
        <f t="shared" si="70"/>
        <v>0</v>
      </c>
      <c r="AF200" s="122">
        <f t="shared" si="70"/>
        <v>0</v>
      </c>
      <c r="AG200" s="122">
        <f t="shared" si="70"/>
        <v>0</v>
      </c>
      <c r="AH200" s="122">
        <f t="shared" si="70"/>
        <v>0</v>
      </c>
      <c r="AI200" s="122">
        <f t="shared" si="70"/>
        <v>0</v>
      </c>
      <c r="AJ200" s="122">
        <f t="shared" si="70"/>
        <v>0</v>
      </c>
      <c r="AK200" s="122">
        <f t="shared" si="70"/>
        <v>0</v>
      </c>
      <c r="AL200" s="122">
        <f t="shared" si="70"/>
        <v>0</v>
      </c>
      <c r="AM200" s="122">
        <f t="shared" si="70"/>
        <v>0</v>
      </c>
      <c r="AN200" s="122">
        <f t="shared" si="70"/>
        <v>0</v>
      </c>
      <c r="AO200" s="122">
        <f t="shared" si="70"/>
        <v>0</v>
      </c>
      <c r="AP200" s="122">
        <f t="shared" si="70"/>
        <v>0</v>
      </c>
    </row>
    <row r="201" spans="1:42" x14ac:dyDescent="0.2">
      <c r="A201" s="89" t="str">
        <f>subscriber4_name</f>
        <v>Subscriber Class 4</v>
      </c>
      <c r="B201" s="122"/>
      <c r="C201" s="123">
        <f>C195*C189</f>
        <v>0</v>
      </c>
      <c r="D201" s="123">
        <f t="shared" ref="D201:AP201" si="71">D195*D189</f>
        <v>0</v>
      </c>
      <c r="E201" s="123">
        <f t="shared" si="71"/>
        <v>0</v>
      </c>
      <c r="F201" s="123">
        <f t="shared" si="71"/>
        <v>0</v>
      </c>
      <c r="G201" s="123">
        <f t="shared" si="71"/>
        <v>0</v>
      </c>
      <c r="H201" s="123">
        <f t="shared" si="71"/>
        <v>0</v>
      </c>
      <c r="I201" s="123">
        <f t="shared" si="71"/>
        <v>0</v>
      </c>
      <c r="J201" s="123">
        <f t="shared" si="71"/>
        <v>0</v>
      </c>
      <c r="K201" s="123">
        <f t="shared" si="71"/>
        <v>0</v>
      </c>
      <c r="L201" s="123">
        <f t="shared" si="71"/>
        <v>0</v>
      </c>
      <c r="M201" s="123">
        <f t="shared" si="71"/>
        <v>0</v>
      </c>
      <c r="N201" s="123">
        <f t="shared" si="71"/>
        <v>0</v>
      </c>
      <c r="O201" s="123">
        <f t="shared" si="71"/>
        <v>0</v>
      </c>
      <c r="P201" s="123">
        <f t="shared" si="71"/>
        <v>0</v>
      </c>
      <c r="Q201" s="123">
        <f t="shared" si="71"/>
        <v>0</v>
      </c>
      <c r="R201" s="123">
        <f t="shared" si="71"/>
        <v>0</v>
      </c>
      <c r="S201" s="123">
        <f t="shared" si="71"/>
        <v>0</v>
      </c>
      <c r="T201" s="123">
        <f t="shared" si="71"/>
        <v>0</v>
      </c>
      <c r="U201" s="123">
        <f t="shared" si="71"/>
        <v>0</v>
      </c>
      <c r="V201" s="123">
        <f t="shared" si="71"/>
        <v>0</v>
      </c>
      <c r="W201" s="123">
        <f t="shared" si="71"/>
        <v>0</v>
      </c>
      <c r="X201" s="123">
        <f t="shared" si="71"/>
        <v>0</v>
      </c>
      <c r="Y201" s="123">
        <f t="shared" si="71"/>
        <v>0</v>
      </c>
      <c r="Z201" s="123">
        <f t="shared" si="71"/>
        <v>0</v>
      </c>
      <c r="AA201" s="123">
        <f t="shared" si="71"/>
        <v>0</v>
      </c>
      <c r="AB201" s="123">
        <f t="shared" si="71"/>
        <v>0</v>
      </c>
      <c r="AC201" s="123">
        <f t="shared" si="71"/>
        <v>0</v>
      </c>
      <c r="AD201" s="123">
        <f t="shared" si="71"/>
        <v>0</v>
      </c>
      <c r="AE201" s="123">
        <f t="shared" si="71"/>
        <v>0</v>
      </c>
      <c r="AF201" s="123">
        <f t="shared" si="71"/>
        <v>0</v>
      </c>
      <c r="AG201" s="123">
        <f t="shared" si="71"/>
        <v>0</v>
      </c>
      <c r="AH201" s="123">
        <f t="shared" si="71"/>
        <v>0</v>
      </c>
      <c r="AI201" s="123">
        <f t="shared" si="71"/>
        <v>0</v>
      </c>
      <c r="AJ201" s="123">
        <f t="shared" si="71"/>
        <v>0</v>
      </c>
      <c r="AK201" s="123">
        <f t="shared" si="71"/>
        <v>0</v>
      </c>
      <c r="AL201" s="123">
        <f t="shared" si="71"/>
        <v>0</v>
      </c>
      <c r="AM201" s="123">
        <f t="shared" si="71"/>
        <v>0</v>
      </c>
      <c r="AN201" s="123">
        <f t="shared" si="71"/>
        <v>0</v>
      </c>
      <c r="AO201" s="123">
        <f t="shared" si="71"/>
        <v>0</v>
      </c>
      <c r="AP201" s="123">
        <f t="shared" si="71"/>
        <v>0</v>
      </c>
    </row>
    <row r="202" spans="1:42" x14ac:dyDescent="0.2">
      <c r="A202" s="89" t="s">
        <v>393</v>
      </c>
      <c r="B202" s="122"/>
      <c r="C202" s="122">
        <f>SUM(C198:C201)</f>
        <v>0</v>
      </c>
      <c r="D202" s="122">
        <f t="shared" ref="D202:AP202" si="72">SUM(D198:D201)</f>
        <v>0</v>
      </c>
      <c r="E202" s="122">
        <f t="shared" si="72"/>
        <v>0</v>
      </c>
      <c r="F202" s="122">
        <f t="shared" si="72"/>
        <v>0</v>
      </c>
      <c r="G202" s="122">
        <f t="shared" si="72"/>
        <v>0</v>
      </c>
      <c r="H202" s="122">
        <f t="shared" si="72"/>
        <v>0</v>
      </c>
      <c r="I202" s="122">
        <f t="shared" si="72"/>
        <v>0</v>
      </c>
      <c r="J202" s="122">
        <f t="shared" si="72"/>
        <v>0</v>
      </c>
      <c r="K202" s="122">
        <f t="shared" si="72"/>
        <v>0</v>
      </c>
      <c r="L202" s="122">
        <f t="shared" si="72"/>
        <v>0</v>
      </c>
      <c r="M202" s="122">
        <f t="shared" si="72"/>
        <v>0</v>
      </c>
      <c r="N202" s="122">
        <f t="shared" si="72"/>
        <v>0</v>
      </c>
      <c r="O202" s="122">
        <f t="shared" si="72"/>
        <v>0</v>
      </c>
      <c r="P202" s="122">
        <f t="shared" si="72"/>
        <v>0</v>
      </c>
      <c r="Q202" s="122">
        <f t="shared" si="72"/>
        <v>0</v>
      </c>
      <c r="R202" s="122">
        <f t="shared" si="72"/>
        <v>0</v>
      </c>
      <c r="S202" s="122">
        <f t="shared" si="72"/>
        <v>0</v>
      </c>
      <c r="T202" s="122">
        <f t="shared" si="72"/>
        <v>0</v>
      </c>
      <c r="U202" s="122">
        <f t="shared" si="72"/>
        <v>0</v>
      </c>
      <c r="V202" s="122">
        <f t="shared" si="72"/>
        <v>0</v>
      </c>
      <c r="W202" s="122">
        <f t="shared" si="72"/>
        <v>0</v>
      </c>
      <c r="X202" s="122">
        <f t="shared" si="72"/>
        <v>0</v>
      </c>
      <c r="Y202" s="122">
        <f t="shared" si="72"/>
        <v>0</v>
      </c>
      <c r="Z202" s="122">
        <f t="shared" si="72"/>
        <v>0</v>
      </c>
      <c r="AA202" s="122">
        <f t="shared" si="72"/>
        <v>0</v>
      </c>
      <c r="AB202" s="122">
        <f t="shared" si="72"/>
        <v>0</v>
      </c>
      <c r="AC202" s="122">
        <f t="shared" si="72"/>
        <v>0</v>
      </c>
      <c r="AD202" s="122">
        <f t="shared" si="72"/>
        <v>0</v>
      </c>
      <c r="AE202" s="122">
        <f t="shared" si="72"/>
        <v>0</v>
      </c>
      <c r="AF202" s="122">
        <f t="shared" si="72"/>
        <v>0</v>
      </c>
      <c r="AG202" s="122">
        <f t="shared" si="72"/>
        <v>0</v>
      </c>
      <c r="AH202" s="122">
        <f t="shared" si="72"/>
        <v>0</v>
      </c>
      <c r="AI202" s="122">
        <f t="shared" si="72"/>
        <v>0</v>
      </c>
      <c r="AJ202" s="122">
        <f t="shared" si="72"/>
        <v>0</v>
      </c>
      <c r="AK202" s="122">
        <f t="shared" si="72"/>
        <v>0</v>
      </c>
      <c r="AL202" s="122">
        <f t="shared" si="72"/>
        <v>0</v>
      </c>
      <c r="AM202" s="122">
        <f t="shared" si="72"/>
        <v>0</v>
      </c>
      <c r="AN202" s="122">
        <f t="shared" si="72"/>
        <v>0</v>
      </c>
      <c r="AO202" s="122">
        <f t="shared" si="72"/>
        <v>0</v>
      </c>
      <c r="AP202" s="122">
        <f t="shared" si="72"/>
        <v>0</v>
      </c>
    </row>
    <row r="203" spans="1:42" x14ac:dyDescent="0.2">
      <c r="A203" s="89" t="s">
        <v>367</v>
      </c>
      <c r="B203" s="122"/>
      <c r="C203" s="122">
        <f>C196*C190</f>
        <v>0</v>
      </c>
      <c r="D203" s="122">
        <f t="shared" ref="D203:AP203" si="73">D196*D190</f>
        <v>0</v>
      </c>
      <c r="E203" s="122">
        <f t="shared" si="73"/>
        <v>0</v>
      </c>
      <c r="F203" s="122">
        <f t="shared" si="73"/>
        <v>0</v>
      </c>
      <c r="G203" s="122">
        <f t="shared" si="73"/>
        <v>0</v>
      </c>
      <c r="H203" s="122">
        <f t="shared" si="73"/>
        <v>0</v>
      </c>
      <c r="I203" s="122">
        <f t="shared" si="73"/>
        <v>0</v>
      </c>
      <c r="J203" s="122">
        <f t="shared" si="73"/>
        <v>0</v>
      </c>
      <c r="K203" s="122">
        <f t="shared" si="73"/>
        <v>0</v>
      </c>
      <c r="L203" s="122">
        <f t="shared" si="73"/>
        <v>0</v>
      </c>
      <c r="M203" s="122">
        <f t="shared" si="73"/>
        <v>0</v>
      </c>
      <c r="N203" s="122">
        <f t="shared" si="73"/>
        <v>0</v>
      </c>
      <c r="O203" s="122">
        <f t="shared" si="73"/>
        <v>0</v>
      </c>
      <c r="P203" s="122">
        <f t="shared" si="73"/>
        <v>0</v>
      </c>
      <c r="Q203" s="122">
        <f t="shared" si="73"/>
        <v>0</v>
      </c>
      <c r="R203" s="122">
        <f t="shared" si="73"/>
        <v>0</v>
      </c>
      <c r="S203" s="122">
        <f t="shared" si="73"/>
        <v>0</v>
      </c>
      <c r="T203" s="122">
        <f t="shared" si="73"/>
        <v>0</v>
      </c>
      <c r="U203" s="122">
        <f t="shared" si="73"/>
        <v>0</v>
      </c>
      <c r="V203" s="122">
        <f t="shared" si="73"/>
        <v>0</v>
      </c>
      <c r="W203" s="122">
        <f t="shared" si="73"/>
        <v>0</v>
      </c>
      <c r="X203" s="122">
        <f t="shared" si="73"/>
        <v>0</v>
      </c>
      <c r="Y203" s="122">
        <f t="shared" si="73"/>
        <v>0</v>
      </c>
      <c r="Z203" s="122">
        <f t="shared" si="73"/>
        <v>0</v>
      </c>
      <c r="AA203" s="122">
        <f t="shared" si="73"/>
        <v>0</v>
      </c>
      <c r="AB203" s="122">
        <f t="shared" si="73"/>
        <v>0</v>
      </c>
      <c r="AC203" s="122">
        <f t="shared" si="73"/>
        <v>0</v>
      </c>
      <c r="AD203" s="122">
        <f t="shared" si="73"/>
        <v>0</v>
      </c>
      <c r="AE203" s="122">
        <f t="shared" si="73"/>
        <v>0</v>
      </c>
      <c r="AF203" s="122">
        <f t="shared" si="73"/>
        <v>0</v>
      </c>
      <c r="AG203" s="122">
        <f t="shared" si="73"/>
        <v>0</v>
      </c>
      <c r="AH203" s="122">
        <f t="shared" si="73"/>
        <v>0</v>
      </c>
      <c r="AI203" s="122">
        <f t="shared" si="73"/>
        <v>0</v>
      </c>
      <c r="AJ203" s="122">
        <f t="shared" si="73"/>
        <v>0</v>
      </c>
      <c r="AK203" s="122">
        <f t="shared" si="73"/>
        <v>0</v>
      </c>
      <c r="AL203" s="122">
        <f t="shared" si="73"/>
        <v>0</v>
      </c>
      <c r="AM203" s="122">
        <f t="shared" si="73"/>
        <v>0</v>
      </c>
      <c r="AN203" s="122">
        <f t="shared" si="73"/>
        <v>0</v>
      </c>
      <c r="AO203" s="122">
        <f t="shared" si="73"/>
        <v>0</v>
      </c>
      <c r="AP203" s="122">
        <f t="shared" si="73"/>
        <v>0</v>
      </c>
    </row>
    <row r="204" spans="1:42" x14ac:dyDescent="0.2">
      <c r="A204" s="18" t="s">
        <v>375</v>
      </c>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c r="AE204" s="122"/>
      <c r="AF204" s="122"/>
      <c r="AG204" s="122"/>
      <c r="AH204" s="122"/>
      <c r="AI204" s="122"/>
      <c r="AJ204" s="122"/>
      <c r="AK204" s="122"/>
      <c r="AL204" s="122"/>
      <c r="AM204" s="122"/>
      <c r="AN204" s="122"/>
      <c r="AO204" s="122"/>
      <c r="AP204" s="122"/>
    </row>
    <row r="205" spans="1:42" x14ac:dyDescent="0.2">
      <c r="A205" s="89" t="str">
        <f>subscriber1_name</f>
        <v>Subscriber Class 1</v>
      </c>
      <c r="B205" s="122"/>
      <c r="C205" s="122">
        <f>IF(C$2&lt;=analysis_period,IF(subscriber1_payment_annual="n/a",Inputs!D$201,subscriber1_payment_annual*(1+inflation_rate/100+subscriber1_payment_annual_escal/100)^B$2),0)</f>
        <v>0</v>
      </c>
      <c r="D205" s="122">
        <f>IF(D$2&lt;=analysis_period,IF(subscriber1_payment_annual="n/a",Inputs!E$201,subscriber1_payment_annual*(1+inflation_rate/100+subscriber1_payment_annual_escal/100)^C$2),0)</f>
        <v>0</v>
      </c>
      <c r="E205" s="122">
        <f>IF(E$2&lt;=analysis_period,IF(subscriber1_payment_annual="n/a",Inputs!F$201,subscriber1_payment_annual*(1+inflation_rate/100+subscriber1_payment_annual_escal/100)^D$2),0)</f>
        <v>0</v>
      </c>
      <c r="F205" s="122">
        <f>IF(F$2&lt;=analysis_period,IF(subscriber1_payment_annual="n/a",Inputs!G$201,subscriber1_payment_annual*(1+inflation_rate/100+subscriber1_payment_annual_escal/100)^E$2),0)</f>
        <v>0</v>
      </c>
      <c r="G205" s="122">
        <f>IF(G$2&lt;=analysis_period,IF(subscriber1_payment_annual="n/a",Inputs!H$201,subscriber1_payment_annual*(1+inflation_rate/100+subscriber1_payment_annual_escal/100)^F$2),0)</f>
        <v>0</v>
      </c>
      <c r="H205" s="122">
        <f>IF(H$2&lt;=analysis_period,IF(subscriber1_payment_annual="n/a",Inputs!I$201,subscriber1_payment_annual*(1+inflation_rate/100+subscriber1_payment_annual_escal/100)^G$2),0)</f>
        <v>0</v>
      </c>
      <c r="I205" s="122">
        <f>IF(I$2&lt;=analysis_period,IF(subscriber1_payment_annual="n/a",Inputs!J$201,subscriber1_payment_annual*(1+inflation_rate/100+subscriber1_payment_annual_escal/100)^H$2),0)</f>
        <v>0</v>
      </c>
      <c r="J205" s="122">
        <f>IF(J$2&lt;=analysis_period,IF(subscriber1_payment_annual="n/a",Inputs!K$201,subscriber1_payment_annual*(1+inflation_rate/100+subscriber1_payment_annual_escal/100)^I$2),0)</f>
        <v>0</v>
      </c>
      <c r="K205" s="122">
        <f>IF(K$2&lt;=analysis_period,IF(subscriber1_payment_annual="n/a",Inputs!L$201,subscriber1_payment_annual*(1+inflation_rate/100+subscriber1_payment_annual_escal/100)^J$2),0)</f>
        <v>0</v>
      </c>
      <c r="L205" s="122">
        <f>IF(L$2&lt;=analysis_period,IF(subscriber1_payment_annual="n/a",Inputs!M$201,subscriber1_payment_annual*(1+inflation_rate/100+subscriber1_payment_annual_escal/100)^K$2),0)</f>
        <v>0</v>
      </c>
      <c r="M205" s="122">
        <f>IF(M$2&lt;=analysis_period,IF(subscriber1_payment_annual="n/a",Inputs!N$201,subscriber1_payment_annual*(1+inflation_rate/100+subscriber1_payment_annual_escal/100)^L$2),0)</f>
        <v>0</v>
      </c>
      <c r="N205" s="122">
        <f>IF(N$2&lt;=analysis_period,IF(subscriber1_payment_annual="n/a",Inputs!O$201,subscriber1_payment_annual*(1+inflation_rate/100+subscriber1_payment_annual_escal/100)^M$2),0)</f>
        <v>0</v>
      </c>
      <c r="O205" s="122">
        <f>IF(O$2&lt;=analysis_period,IF(subscriber1_payment_annual="n/a",Inputs!P$201,subscriber1_payment_annual*(1+inflation_rate/100+subscriber1_payment_annual_escal/100)^N$2),0)</f>
        <v>0</v>
      </c>
      <c r="P205" s="122">
        <f>IF(P$2&lt;=analysis_period,IF(subscriber1_payment_annual="n/a",Inputs!Q$201,subscriber1_payment_annual*(1+inflation_rate/100+subscriber1_payment_annual_escal/100)^O$2),0)</f>
        <v>0</v>
      </c>
      <c r="Q205" s="122">
        <f>IF(Q$2&lt;=analysis_period,IF(subscriber1_payment_annual="n/a",Inputs!R$201,subscriber1_payment_annual*(1+inflation_rate/100+subscriber1_payment_annual_escal/100)^P$2),0)</f>
        <v>0</v>
      </c>
      <c r="R205" s="122">
        <f>IF(R$2&lt;=analysis_period,IF(subscriber1_payment_annual="n/a",Inputs!S$201,subscriber1_payment_annual*(1+inflation_rate/100+subscriber1_payment_annual_escal/100)^Q$2),0)</f>
        <v>0</v>
      </c>
      <c r="S205" s="122">
        <f>IF(S$2&lt;=analysis_period,IF(subscriber1_payment_annual="n/a",Inputs!T$201,subscriber1_payment_annual*(1+inflation_rate/100+subscriber1_payment_annual_escal/100)^R$2),0)</f>
        <v>0</v>
      </c>
      <c r="T205" s="122">
        <f>IF(T$2&lt;=analysis_period,IF(subscriber1_payment_annual="n/a",Inputs!U$201,subscriber1_payment_annual*(1+inflation_rate/100+subscriber1_payment_annual_escal/100)^S$2),0)</f>
        <v>0</v>
      </c>
      <c r="U205" s="122">
        <f>IF(U$2&lt;=analysis_period,IF(subscriber1_payment_annual="n/a",Inputs!V$201,subscriber1_payment_annual*(1+inflation_rate/100+subscriber1_payment_annual_escal/100)^T$2),0)</f>
        <v>0</v>
      </c>
      <c r="V205" s="122">
        <f>IF(V$2&lt;=analysis_period,IF(subscriber1_payment_annual="n/a",Inputs!W$201,subscriber1_payment_annual*(1+inflation_rate/100+subscriber1_payment_annual_escal/100)^U$2),0)</f>
        <v>0</v>
      </c>
      <c r="W205" s="122">
        <f>IF(W$2&lt;=analysis_period,IF(subscriber1_payment_annual="n/a",Inputs!X$201,subscriber1_payment_annual*(1+inflation_rate/100+subscriber1_payment_annual_escal/100)^V$2),0)</f>
        <v>0</v>
      </c>
      <c r="X205" s="122">
        <f>IF(X$2&lt;=analysis_period,IF(subscriber1_payment_annual="n/a",Inputs!Y$201,subscriber1_payment_annual*(1+inflation_rate/100+subscriber1_payment_annual_escal/100)^W$2),0)</f>
        <v>0</v>
      </c>
      <c r="Y205" s="122">
        <f>IF(Y$2&lt;=analysis_period,IF(subscriber1_payment_annual="n/a",Inputs!Z$201,subscriber1_payment_annual*(1+inflation_rate/100+subscriber1_payment_annual_escal/100)^X$2),0)</f>
        <v>0</v>
      </c>
      <c r="Z205" s="122">
        <f>IF(Z$2&lt;=analysis_period,IF(subscriber1_payment_annual="n/a",Inputs!AA$201,subscriber1_payment_annual*(1+inflation_rate/100+subscriber1_payment_annual_escal/100)^Y$2),0)</f>
        <v>0</v>
      </c>
      <c r="AA205" s="122">
        <f>IF(AA$2&lt;=analysis_period,IF(subscriber1_payment_annual="n/a",Inputs!AB$201,subscriber1_payment_annual*(1+inflation_rate/100+subscriber1_payment_annual_escal/100)^Z$2),0)</f>
        <v>0</v>
      </c>
      <c r="AB205" s="122">
        <f>IF(AB$2&lt;=analysis_period,IF(subscriber1_payment_annual="n/a",Inputs!AC$201,subscriber1_payment_annual*(1+inflation_rate/100+subscriber1_payment_annual_escal/100)^AA$2),0)</f>
        <v>0</v>
      </c>
      <c r="AC205" s="122">
        <f>IF(AC$2&lt;=analysis_period,IF(subscriber1_payment_annual="n/a",Inputs!AD$201,subscriber1_payment_annual*(1+inflation_rate/100+subscriber1_payment_annual_escal/100)^AB$2),0)</f>
        <v>0</v>
      </c>
      <c r="AD205" s="122">
        <f>IF(AD$2&lt;=analysis_period,IF(subscriber1_payment_annual="n/a",Inputs!AE$201,subscriber1_payment_annual*(1+inflation_rate/100+subscriber1_payment_annual_escal/100)^AC$2),0)</f>
        <v>0</v>
      </c>
      <c r="AE205" s="122">
        <f>IF(AE$2&lt;=analysis_period,IF(subscriber1_payment_annual="n/a",Inputs!AF$201,subscriber1_payment_annual*(1+inflation_rate/100+subscriber1_payment_annual_escal/100)^AD$2),0)</f>
        <v>0</v>
      </c>
      <c r="AF205" s="122">
        <f>IF(AF$2&lt;=analysis_period,IF(subscriber1_payment_annual="n/a",Inputs!AG$201,subscriber1_payment_annual*(1+inflation_rate/100+subscriber1_payment_annual_escal/100)^AE$2),0)</f>
        <v>0</v>
      </c>
      <c r="AG205" s="122">
        <f>IF(AG$2&lt;=analysis_period,IF(subscriber1_payment_annual="n/a",Inputs!AH$201,subscriber1_payment_annual*(1+inflation_rate/100+subscriber1_payment_annual_escal/100)^AF$2),0)</f>
        <v>0</v>
      </c>
      <c r="AH205" s="122">
        <f>IF(AH$2&lt;=analysis_period,IF(subscriber1_payment_annual="n/a",Inputs!AI$201,subscriber1_payment_annual*(1+inflation_rate/100+subscriber1_payment_annual_escal/100)^AG$2),0)</f>
        <v>0</v>
      </c>
      <c r="AI205" s="122">
        <f>IF(AI$2&lt;=analysis_period,IF(subscriber1_payment_annual="n/a",Inputs!AJ$201,subscriber1_payment_annual*(1+inflation_rate/100+subscriber1_payment_annual_escal/100)^AH$2),0)</f>
        <v>0</v>
      </c>
      <c r="AJ205" s="122">
        <f>IF(AJ$2&lt;=analysis_period,IF(subscriber1_payment_annual="n/a",Inputs!AK$201,subscriber1_payment_annual*(1+inflation_rate/100+subscriber1_payment_annual_escal/100)^AI$2),0)</f>
        <v>0</v>
      </c>
      <c r="AK205" s="122">
        <f>IF(AK$2&lt;=analysis_period,IF(subscriber1_payment_annual="n/a",Inputs!AL$201,subscriber1_payment_annual*(1+inflation_rate/100+subscriber1_payment_annual_escal/100)^AJ$2),0)</f>
        <v>0</v>
      </c>
      <c r="AL205" s="122">
        <f>IF(AL$2&lt;=analysis_period,IF(subscriber1_payment_annual="n/a",Inputs!AM$201,subscriber1_payment_annual*(1+inflation_rate/100+subscriber1_payment_annual_escal/100)^AK$2),0)</f>
        <v>0</v>
      </c>
      <c r="AM205" s="122">
        <f>IF(AM$2&lt;=analysis_period,IF(subscriber1_payment_annual="n/a",Inputs!AN$201,subscriber1_payment_annual*(1+inflation_rate/100+subscriber1_payment_annual_escal/100)^AL$2),0)</f>
        <v>0</v>
      </c>
      <c r="AN205" s="122">
        <f>IF(AN$2&lt;=analysis_period,IF(subscriber1_payment_annual="n/a",Inputs!AO$201,subscriber1_payment_annual*(1+inflation_rate/100+subscriber1_payment_annual_escal/100)^AM$2),0)</f>
        <v>0</v>
      </c>
      <c r="AO205" s="122">
        <f>IF(AO$2&lt;=analysis_period,IF(subscriber1_payment_annual="n/a",Inputs!AP$201,subscriber1_payment_annual*(1+inflation_rate/100+subscriber1_payment_annual_escal/100)^AN$2),0)</f>
        <v>0</v>
      </c>
      <c r="AP205" s="122">
        <f>IF(AP$2&lt;=analysis_period,IF(subscriber1_payment_annual="n/a",Inputs!AQ$201,subscriber1_payment_annual*(1+inflation_rate/100+subscriber1_payment_annual_escal/100)^AO$2),0)</f>
        <v>0</v>
      </c>
    </row>
    <row r="206" spans="1:42" x14ac:dyDescent="0.2">
      <c r="A206" s="89" t="str">
        <f>subscriber2_name</f>
        <v>Subscriber Class 2</v>
      </c>
      <c r="B206" s="122"/>
      <c r="C206" s="122">
        <f>IF(C$2&lt;=analysis_period,IF(subscriber2_payment_annual="n/a",Inputs!D$202,subscriber2_payment_annual*(1+inflation_rate/100+subscriber2_payment_annual_escal/100)^B$2),0)</f>
        <v>0</v>
      </c>
      <c r="D206" s="122">
        <f>IF(D$2&lt;=analysis_period,IF(subscriber2_payment_annual="n/a",Inputs!E$202,subscriber2_payment_annual*(1+inflation_rate/100+subscriber2_payment_annual_escal/100)^C$2),0)</f>
        <v>0</v>
      </c>
      <c r="E206" s="122">
        <f>IF(E$2&lt;=analysis_period,IF(subscriber2_payment_annual="n/a",Inputs!F$202,subscriber2_payment_annual*(1+inflation_rate/100+subscriber2_payment_annual_escal/100)^D$2),0)</f>
        <v>0</v>
      </c>
      <c r="F206" s="122">
        <f>IF(F$2&lt;=analysis_period,IF(subscriber2_payment_annual="n/a",Inputs!G$202,subscriber2_payment_annual*(1+inflation_rate/100+subscriber2_payment_annual_escal/100)^E$2),0)</f>
        <v>0</v>
      </c>
      <c r="G206" s="122">
        <f>IF(G$2&lt;=analysis_period,IF(subscriber2_payment_annual="n/a",Inputs!H$202,subscriber2_payment_annual*(1+inflation_rate/100+subscriber2_payment_annual_escal/100)^F$2),0)</f>
        <v>0</v>
      </c>
      <c r="H206" s="122">
        <f>IF(H$2&lt;=analysis_period,IF(subscriber2_payment_annual="n/a",Inputs!I$202,subscriber2_payment_annual*(1+inflation_rate/100+subscriber2_payment_annual_escal/100)^G$2),0)</f>
        <v>0</v>
      </c>
      <c r="I206" s="122">
        <f>IF(I$2&lt;=analysis_period,IF(subscriber2_payment_annual="n/a",Inputs!J$202,subscriber2_payment_annual*(1+inflation_rate/100+subscriber2_payment_annual_escal/100)^H$2),0)</f>
        <v>0</v>
      </c>
      <c r="J206" s="122">
        <f>IF(J$2&lt;=analysis_period,IF(subscriber2_payment_annual="n/a",Inputs!K$202,subscriber2_payment_annual*(1+inflation_rate/100+subscriber2_payment_annual_escal/100)^I$2),0)</f>
        <v>0</v>
      </c>
      <c r="K206" s="122">
        <f>IF(K$2&lt;=analysis_period,IF(subscriber2_payment_annual="n/a",Inputs!L$202,subscriber2_payment_annual*(1+inflation_rate/100+subscriber2_payment_annual_escal/100)^J$2),0)</f>
        <v>0</v>
      </c>
      <c r="L206" s="122">
        <f>IF(L$2&lt;=analysis_period,IF(subscriber2_payment_annual="n/a",Inputs!M$202,subscriber2_payment_annual*(1+inflation_rate/100+subscriber2_payment_annual_escal/100)^K$2),0)</f>
        <v>0</v>
      </c>
      <c r="M206" s="122">
        <f>IF(M$2&lt;=analysis_period,IF(subscriber2_payment_annual="n/a",Inputs!N$202,subscriber2_payment_annual*(1+inflation_rate/100+subscriber2_payment_annual_escal/100)^L$2),0)</f>
        <v>0</v>
      </c>
      <c r="N206" s="122">
        <f>IF(N$2&lt;=analysis_period,IF(subscriber2_payment_annual="n/a",Inputs!O$202,subscriber2_payment_annual*(1+inflation_rate/100+subscriber2_payment_annual_escal/100)^M$2),0)</f>
        <v>0</v>
      </c>
      <c r="O206" s="122">
        <f>IF(O$2&lt;=analysis_period,IF(subscriber2_payment_annual="n/a",Inputs!P$202,subscriber2_payment_annual*(1+inflation_rate/100+subscriber2_payment_annual_escal/100)^N$2),0)</f>
        <v>0</v>
      </c>
      <c r="P206" s="122">
        <f>IF(P$2&lt;=analysis_period,IF(subscriber2_payment_annual="n/a",Inputs!Q$202,subscriber2_payment_annual*(1+inflation_rate/100+subscriber2_payment_annual_escal/100)^O$2),0)</f>
        <v>0</v>
      </c>
      <c r="Q206" s="122">
        <f>IF(Q$2&lt;=analysis_period,IF(subscriber2_payment_annual="n/a",Inputs!R$202,subscriber2_payment_annual*(1+inflation_rate/100+subscriber2_payment_annual_escal/100)^P$2),0)</f>
        <v>0</v>
      </c>
      <c r="R206" s="122">
        <f>IF(R$2&lt;=analysis_period,IF(subscriber2_payment_annual="n/a",Inputs!S$202,subscriber2_payment_annual*(1+inflation_rate/100+subscriber2_payment_annual_escal/100)^Q$2),0)</f>
        <v>0</v>
      </c>
      <c r="S206" s="122">
        <f>IF(S$2&lt;=analysis_period,IF(subscriber2_payment_annual="n/a",Inputs!T$202,subscriber2_payment_annual*(1+inflation_rate/100+subscriber2_payment_annual_escal/100)^R$2),0)</f>
        <v>0</v>
      </c>
      <c r="T206" s="122">
        <f>IF(T$2&lt;=analysis_period,IF(subscriber2_payment_annual="n/a",Inputs!U$202,subscriber2_payment_annual*(1+inflation_rate/100+subscriber2_payment_annual_escal/100)^S$2),0)</f>
        <v>0</v>
      </c>
      <c r="U206" s="122">
        <f>IF(U$2&lt;=analysis_period,IF(subscriber2_payment_annual="n/a",Inputs!V$202,subscriber2_payment_annual*(1+inflation_rate/100+subscriber2_payment_annual_escal/100)^T$2),0)</f>
        <v>0</v>
      </c>
      <c r="V206" s="122">
        <f>IF(V$2&lt;=analysis_period,IF(subscriber2_payment_annual="n/a",Inputs!W$202,subscriber2_payment_annual*(1+inflation_rate/100+subscriber2_payment_annual_escal/100)^U$2),0)</f>
        <v>0</v>
      </c>
      <c r="W206" s="122">
        <f>IF(W$2&lt;=analysis_period,IF(subscriber2_payment_annual="n/a",Inputs!X$202,subscriber2_payment_annual*(1+inflation_rate/100+subscriber2_payment_annual_escal/100)^V$2),0)</f>
        <v>0</v>
      </c>
      <c r="X206" s="122">
        <f>IF(X$2&lt;=analysis_period,IF(subscriber2_payment_annual="n/a",Inputs!Y$202,subscriber2_payment_annual*(1+inflation_rate/100+subscriber2_payment_annual_escal/100)^W$2),0)</f>
        <v>0</v>
      </c>
      <c r="Y206" s="122">
        <f>IF(Y$2&lt;=analysis_period,IF(subscriber2_payment_annual="n/a",Inputs!Z$202,subscriber2_payment_annual*(1+inflation_rate/100+subscriber2_payment_annual_escal/100)^X$2),0)</f>
        <v>0</v>
      </c>
      <c r="Z206" s="122">
        <f>IF(Z$2&lt;=analysis_period,IF(subscriber2_payment_annual="n/a",Inputs!AA$202,subscriber2_payment_annual*(1+inflation_rate/100+subscriber2_payment_annual_escal/100)^Y$2),0)</f>
        <v>0</v>
      </c>
      <c r="AA206" s="122">
        <f>IF(AA$2&lt;=analysis_period,IF(subscriber2_payment_annual="n/a",Inputs!AB$202,subscriber2_payment_annual*(1+inflation_rate/100+subscriber2_payment_annual_escal/100)^Z$2),0)</f>
        <v>0</v>
      </c>
      <c r="AB206" s="122">
        <f>IF(AB$2&lt;=analysis_period,IF(subscriber2_payment_annual="n/a",Inputs!AC$202,subscriber2_payment_annual*(1+inflation_rate/100+subscriber2_payment_annual_escal/100)^AA$2),0)</f>
        <v>0</v>
      </c>
      <c r="AC206" s="122">
        <f>IF(AC$2&lt;=analysis_period,IF(subscriber2_payment_annual="n/a",Inputs!AD$202,subscriber2_payment_annual*(1+inflation_rate/100+subscriber2_payment_annual_escal/100)^AB$2),0)</f>
        <v>0</v>
      </c>
      <c r="AD206" s="122">
        <f>IF(AD$2&lt;=analysis_period,IF(subscriber2_payment_annual="n/a",Inputs!AE$202,subscriber2_payment_annual*(1+inflation_rate/100+subscriber2_payment_annual_escal/100)^AC$2),0)</f>
        <v>0</v>
      </c>
      <c r="AE206" s="122">
        <f>IF(AE$2&lt;=analysis_period,IF(subscriber2_payment_annual="n/a",Inputs!AF$202,subscriber2_payment_annual*(1+inflation_rate/100+subscriber2_payment_annual_escal/100)^AD$2),0)</f>
        <v>0</v>
      </c>
      <c r="AF206" s="122">
        <f>IF(AF$2&lt;=analysis_period,IF(subscriber2_payment_annual="n/a",Inputs!AG$202,subscriber2_payment_annual*(1+inflation_rate/100+subscriber2_payment_annual_escal/100)^AE$2),0)</f>
        <v>0</v>
      </c>
      <c r="AG206" s="122">
        <f>IF(AG$2&lt;=analysis_period,IF(subscriber2_payment_annual="n/a",Inputs!AH$202,subscriber2_payment_annual*(1+inflation_rate/100+subscriber2_payment_annual_escal/100)^AF$2),0)</f>
        <v>0</v>
      </c>
      <c r="AH206" s="122">
        <f>IF(AH$2&lt;=analysis_period,IF(subscriber2_payment_annual="n/a",Inputs!AI$202,subscriber2_payment_annual*(1+inflation_rate/100+subscriber2_payment_annual_escal/100)^AG$2),0)</f>
        <v>0</v>
      </c>
      <c r="AI206" s="122">
        <f>IF(AI$2&lt;=analysis_period,IF(subscriber2_payment_annual="n/a",Inputs!AJ$202,subscriber2_payment_annual*(1+inflation_rate/100+subscriber2_payment_annual_escal/100)^AH$2),0)</f>
        <v>0</v>
      </c>
      <c r="AJ206" s="122">
        <f>IF(AJ$2&lt;=analysis_period,IF(subscriber2_payment_annual="n/a",Inputs!AK$202,subscriber2_payment_annual*(1+inflation_rate/100+subscriber2_payment_annual_escal/100)^AI$2),0)</f>
        <v>0</v>
      </c>
      <c r="AK206" s="122">
        <f>IF(AK$2&lt;=analysis_period,IF(subscriber2_payment_annual="n/a",Inputs!AL$202,subscriber2_payment_annual*(1+inflation_rate/100+subscriber2_payment_annual_escal/100)^AJ$2),0)</f>
        <v>0</v>
      </c>
      <c r="AL206" s="122">
        <f>IF(AL$2&lt;=analysis_period,IF(subscriber2_payment_annual="n/a",Inputs!AM$202,subscriber2_payment_annual*(1+inflation_rate/100+subscriber2_payment_annual_escal/100)^AK$2),0)</f>
        <v>0</v>
      </c>
      <c r="AM206" s="122">
        <f>IF(AM$2&lt;=analysis_period,IF(subscriber2_payment_annual="n/a",Inputs!AN$202,subscriber2_payment_annual*(1+inflation_rate/100+subscriber2_payment_annual_escal/100)^AL$2),0)</f>
        <v>0</v>
      </c>
      <c r="AN206" s="122">
        <f>IF(AN$2&lt;=analysis_period,IF(subscriber2_payment_annual="n/a",Inputs!AO$202,subscriber2_payment_annual*(1+inflation_rate/100+subscriber2_payment_annual_escal/100)^AM$2),0)</f>
        <v>0</v>
      </c>
      <c r="AO206" s="122">
        <f>IF(AO$2&lt;=analysis_period,IF(subscriber2_payment_annual="n/a",Inputs!AP$202,subscriber2_payment_annual*(1+inflation_rate/100+subscriber2_payment_annual_escal/100)^AN$2),0)</f>
        <v>0</v>
      </c>
      <c r="AP206" s="122">
        <f>IF(AP$2&lt;=analysis_period,IF(subscriber2_payment_annual="n/a",Inputs!AQ$202,subscriber2_payment_annual*(1+inflation_rate/100+subscriber2_payment_annual_escal/100)^AO$2),0)</f>
        <v>0</v>
      </c>
    </row>
    <row r="207" spans="1:42" x14ac:dyDescent="0.2">
      <c r="A207" s="89" t="str">
        <f>subscriber3_name</f>
        <v>Subscriber Class 3</v>
      </c>
      <c r="B207" s="122"/>
      <c r="C207" s="122">
        <f>IF(C$2&lt;=analysis_period,IF(subscriber3_payment_annual="n/a",Inputs!D$203,subscriber3_payment_annual*(1+inflation_rate/100+subscriber3_payment_annual_escal/100)^B$2),0)</f>
        <v>0</v>
      </c>
      <c r="D207" s="122">
        <f>IF(D$2&lt;=analysis_period,IF(subscriber3_payment_annual="n/a",Inputs!E$203,subscriber3_payment_annual*(1+inflation_rate/100+subscriber3_payment_annual_escal/100)^C$2),0)</f>
        <v>0</v>
      </c>
      <c r="E207" s="122">
        <f>IF(E$2&lt;=analysis_period,IF(subscriber3_payment_annual="n/a",Inputs!F$203,subscriber3_payment_annual*(1+inflation_rate/100+subscriber3_payment_annual_escal/100)^D$2),0)</f>
        <v>0</v>
      </c>
      <c r="F207" s="122">
        <f>IF(F$2&lt;=analysis_period,IF(subscriber3_payment_annual="n/a",Inputs!G$203,subscriber3_payment_annual*(1+inflation_rate/100+subscriber3_payment_annual_escal/100)^E$2),0)</f>
        <v>0</v>
      </c>
      <c r="G207" s="122">
        <f>IF(G$2&lt;=analysis_period,IF(subscriber3_payment_annual="n/a",Inputs!H$203,subscriber3_payment_annual*(1+inflation_rate/100+subscriber3_payment_annual_escal/100)^F$2),0)</f>
        <v>0</v>
      </c>
      <c r="H207" s="122">
        <f>IF(H$2&lt;=analysis_period,IF(subscriber3_payment_annual="n/a",Inputs!I$203,subscriber3_payment_annual*(1+inflation_rate/100+subscriber3_payment_annual_escal/100)^G$2),0)</f>
        <v>0</v>
      </c>
      <c r="I207" s="122">
        <f>IF(I$2&lt;=analysis_period,IF(subscriber3_payment_annual="n/a",Inputs!J$203,subscriber3_payment_annual*(1+inflation_rate/100+subscriber3_payment_annual_escal/100)^H$2),0)</f>
        <v>0</v>
      </c>
      <c r="J207" s="122">
        <f>IF(J$2&lt;=analysis_period,IF(subscriber3_payment_annual="n/a",Inputs!K$203,subscriber3_payment_annual*(1+inflation_rate/100+subscriber3_payment_annual_escal/100)^I$2),0)</f>
        <v>0</v>
      </c>
      <c r="K207" s="122">
        <f>IF(K$2&lt;=analysis_period,IF(subscriber3_payment_annual="n/a",Inputs!L$203,subscriber3_payment_annual*(1+inflation_rate/100+subscriber3_payment_annual_escal/100)^J$2),0)</f>
        <v>0</v>
      </c>
      <c r="L207" s="122">
        <f>IF(L$2&lt;=analysis_period,IF(subscriber3_payment_annual="n/a",Inputs!M$203,subscriber3_payment_annual*(1+inflation_rate/100+subscriber3_payment_annual_escal/100)^K$2),0)</f>
        <v>0</v>
      </c>
      <c r="M207" s="122">
        <f>IF(M$2&lt;=analysis_period,IF(subscriber3_payment_annual="n/a",Inputs!N$203,subscriber3_payment_annual*(1+inflation_rate/100+subscriber3_payment_annual_escal/100)^L$2),0)</f>
        <v>0</v>
      </c>
      <c r="N207" s="122">
        <f>IF(N$2&lt;=analysis_period,IF(subscriber3_payment_annual="n/a",Inputs!O$203,subscriber3_payment_annual*(1+inflation_rate/100+subscriber3_payment_annual_escal/100)^M$2),0)</f>
        <v>0</v>
      </c>
      <c r="O207" s="122">
        <f>IF(O$2&lt;=analysis_period,IF(subscriber3_payment_annual="n/a",Inputs!P$203,subscriber3_payment_annual*(1+inflation_rate/100+subscriber3_payment_annual_escal/100)^N$2),0)</f>
        <v>0</v>
      </c>
      <c r="P207" s="122">
        <f>IF(P$2&lt;=analysis_period,IF(subscriber3_payment_annual="n/a",Inputs!Q$203,subscriber3_payment_annual*(1+inflation_rate/100+subscriber3_payment_annual_escal/100)^O$2),0)</f>
        <v>0</v>
      </c>
      <c r="Q207" s="122">
        <f>IF(Q$2&lt;=analysis_period,IF(subscriber3_payment_annual="n/a",Inputs!R$203,subscriber3_payment_annual*(1+inflation_rate/100+subscriber3_payment_annual_escal/100)^P$2),0)</f>
        <v>0</v>
      </c>
      <c r="R207" s="122">
        <f>IF(R$2&lt;=analysis_period,IF(subscriber3_payment_annual="n/a",Inputs!S$203,subscriber3_payment_annual*(1+inflation_rate/100+subscriber3_payment_annual_escal/100)^Q$2),0)</f>
        <v>0</v>
      </c>
      <c r="S207" s="122">
        <f>IF(S$2&lt;=analysis_period,IF(subscriber3_payment_annual="n/a",Inputs!T$203,subscriber3_payment_annual*(1+inflation_rate/100+subscriber3_payment_annual_escal/100)^R$2),0)</f>
        <v>0</v>
      </c>
      <c r="T207" s="122">
        <f>IF(T$2&lt;=analysis_period,IF(subscriber3_payment_annual="n/a",Inputs!U$203,subscriber3_payment_annual*(1+inflation_rate/100+subscriber3_payment_annual_escal/100)^S$2),0)</f>
        <v>0</v>
      </c>
      <c r="U207" s="122">
        <f>IF(U$2&lt;=analysis_period,IF(subscriber3_payment_annual="n/a",Inputs!V$203,subscriber3_payment_annual*(1+inflation_rate/100+subscriber3_payment_annual_escal/100)^T$2),0)</f>
        <v>0</v>
      </c>
      <c r="V207" s="122">
        <f>IF(V$2&lt;=analysis_period,IF(subscriber3_payment_annual="n/a",Inputs!W$203,subscriber3_payment_annual*(1+inflation_rate/100+subscriber3_payment_annual_escal/100)^U$2),0)</f>
        <v>0</v>
      </c>
      <c r="W207" s="122">
        <f>IF(W$2&lt;=analysis_period,IF(subscriber3_payment_annual="n/a",Inputs!X$203,subscriber3_payment_annual*(1+inflation_rate/100+subscriber3_payment_annual_escal/100)^V$2),0)</f>
        <v>0</v>
      </c>
      <c r="X207" s="122">
        <f>IF(X$2&lt;=analysis_period,IF(subscriber3_payment_annual="n/a",Inputs!Y$203,subscriber3_payment_annual*(1+inflation_rate/100+subscriber3_payment_annual_escal/100)^W$2),0)</f>
        <v>0</v>
      </c>
      <c r="Y207" s="122">
        <f>IF(Y$2&lt;=analysis_period,IF(subscriber3_payment_annual="n/a",Inputs!Z$203,subscriber3_payment_annual*(1+inflation_rate/100+subscriber3_payment_annual_escal/100)^X$2),0)</f>
        <v>0</v>
      </c>
      <c r="Z207" s="122">
        <f>IF(Z$2&lt;=analysis_period,IF(subscriber3_payment_annual="n/a",Inputs!AA$203,subscriber3_payment_annual*(1+inflation_rate/100+subscriber3_payment_annual_escal/100)^Y$2),0)</f>
        <v>0</v>
      </c>
      <c r="AA207" s="122">
        <f>IF(AA$2&lt;=analysis_period,IF(subscriber3_payment_annual="n/a",Inputs!AB$203,subscriber3_payment_annual*(1+inflation_rate/100+subscriber3_payment_annual_escal/100)^Z$2),0)</f>
        <v>0</v>
      </c>
      <c r="AB207" s="122">
        <f>IF(AB$2&lt;=analysis_period,IF(subscriber3_payment_annual="n/a",Inputs!AC$203,subscriber3_payment_annual*(1+inflation_rate/100+subscriber3_payment_annual_escal/100)^AA$2),0)</f>
        <v>0</v>
      </c>
      <c r="AC207" s="122">
        <f>IF(AC$2&lt;=analysis_period,IF(subscriber3_payment_annual="n/a",Inputs!AD$203,subscriber3_payment_annual*(1+inflation_rate/100+subscriber3_payment_annual_escal/100)^AB$2),0)</f>
        <v>0</v>
      </c>
      <c r="AD207" s="122">
        <f>IF(AD$2&lt;=analysis_period,IF(subscriber3_payment_annual="n/a",Inputs!AE$203,subscriber3_payment_annual*(1+inflation_rate/100+subscriber3_payment_annual_escal/100)^AC$2),0)</f>
        <v>0</v>
      </c>
      <c r="AE207" s="122">
        <f>IF(AE$2&lt;=analysis_period,IF(subscriber3_payment_annual="n/a",Inputs!AF$203,subscriber3_payment_annual*(1+inflation_rate/100+subscriber3_payment_annual_escal/100)^AD$2),0)</f>
        <v>0</v>
      </c>
      <c r="AF207" s="122">
        <f>IF(AF$2&lt;=analysis_period,IF(subscriber3_payment_annual="n/a",Inputs!AG$203,subscriber3_payment_annual*(1+inflation_rate/100+subscriber3_payment_annual_escal/100)^AE$2),0)</f>
        <v>0</v>
      </c>
      <c r="AG207" s="122">
        <f>IF(AG$2&lt;=analysis_period,IF(subscriber3_payment_annual="n/a",Inputs!AH$203,subscriber3_payment_annual*(1+inflation_rate/100+subscriber3_payment_annual_escal/100)^AF$2),0)</f>
        <v>0</v>
      </c>
      <c r="AH207" s="122">
        <f>IF(AH$2&lt;=analysis_period,IF(subscriber3_payment_annual="n/a",Inputs!AI$203,subscriber3_payment_annual*(1+inflation_rate/100+subscriber3_payment_annual_escal/100)^AG$2),0)</f>
        <v>0</v>
      </c>
      <c r="AI207" s="122">
        <f>IF(AI$2&lt;=analysis_period,IF(subscriber3_payment_annual="n/a",Inputs!AJ$203,subscriber3_payment_annual*(1+inflation_rate/100+subscriber3_payment_annual_escal/100)^AH$2),0)</f>
        <v>0</v>
      </c>
      <c r="AJ207" s="122">
        <f>IF(AJ$2&lt;=analysis_period,IF(subscriber3_payment_annual="n/a",Inputs!AK$203,subscriber3_payment_annual*(1+inflation_rate/100+subscriber3_payment_annual_escal/100)^AI$2),0)</f>
        <v>0</v>
      </c>
      <c r="AK207" s="122">
        <f>IF(AK$2&lt;=analysis_period,IF(subscriber3_payment_annual="n/a",Inputs!AL$203,subscriber3_payment_annual*(1+inflation_rate/100+subscriber3_payment_annual_escal/100)^AJ$2),0)</f>
        <v>0</v>
      </c>
      <c r="AL207" s="122">
        <f>IF(AL$2&lt;=analysis_period,IF(subscriber3_payment_annual="n/a",Inputs!AM$203,subscriber3_payment_annual*(1+inflation_rate/100+subscriber3_payment_annual_escal/100)^AK$2),0)</f>
        <v>0</v>
      </c>
      <c r="AM207" s="122">
        <f>IF(AM$2&lt;=analysis_period,IF(subscriber3_payment_annual="n/a",Inputs!AN$203,subscriber3_payment_annual*(1+inflation_rate/100+subscriber3_payment_annual_escal/100)^AL$2),0)</f>
        <v>0</v>
      </c>
      <c r="AN207" s="122">
        <f>IF(AN$2&lt;=analysis_period,IF(subscriber3_payment_annual="n/a",Inputs!AO$203,subscriber3_payment_annual*(1+inflation_rate/100+subscriber3_payment_annual_escal/100)^AM$2),0)</f>
        <v>0</v>
      </c>
      <c r="AO207" s="122">
        <f>IF(AO$2&lt;=analysis_period,IF(subscriber3_payment_annual="n/a",Inputs!AP$203,subscriber3_payment_annual*(1+inflation_rate/100+subscriber3_payment_annual_escal/100)^AN$2),0)</f>
        <v>0</v>
      </c>
      <c r="AP207" s="122">
        <f>IF(AP$2&lt;=analysis_period,IF(subscriber3_payment_annual="n/a",Inputs!AQ$203,subscriber3_payment_annual*(1+inflation_rate/100+subscriber3_payment_annual_escal/100)^AO$2),0)</f>
        <v>0</v>
      </c>
    </row>
    <row r="208" spans="1:42" x14ac:dyDescent="0.2">
      <c r="A208" s="89" t="str">
        <f>subscriber4_name</f>
        <v>Subscriber Class 4</v>
      </c>
      <c r="B208" s="122"/>
      <c r="C208" s="123">
        <f>IF(C$2&lt;=analysis_period,IF(subscriber4_payment_annual="n/a",Inputs!D$204,subscriber4_payment_annual*(1+inflation_rate/100+subscriber4_payment_annual_escal/100)^B$2),0)</f>
        <v>0</v>
      </c>
      <c r="D208" s="123">
        <f>IF(D$2&lt;=analysis_period,IF(subscriber4_payment_annual="n/a",Inputs!E$204,subscriber4_payment_annual*(1+inflation_rate/100+subscriber4_payment_annual_escal/100)^C$2),0)</f>
        <v>0</v>
      </c>
      <c r="E208" s="123">
        <f>IF(E$2&lt;=analysis_period,IF(subscriber4_payment_annual="n/a",Inputs!F$204,subscriber4_payment_annual*(1+inflation_rate/100+subscriber4_payment_annual_escal/100)^D$2),0)</f>
        <v>0</v>
      </c>
      <c r="F208" s="123">
        <f>IF(F$2&lt;=analysis_period,IF(subscriber4_payment_annual="n/a",Inputs!G$204,subscriber4_payment_annual*(1+inflation_rate/100+subscriber4_payment_annual_escal/100)^E$2),0)</f>
        <v>0</v>
      </c>
      <c r="G208" s="123">
        <f>IF(G$2&lt;=analysis_period,IF(subscriber4_payment_annual="n/a",Inputs!H$204,subscriber4_payment_annual*(1+inflation_rate/100+subscriber4_payment_annual_escal/100)^F$2),0)</f>
        <v>0</v>
      </c>
      <c r="H208" s="123">
        <f>IF(H$2&lt;=analysis_period,IF(subscriber4_payment_annual="n/a",Inputs!I$204,subscriber4_payment_annual*(1+inflation_rate/100+subscriber4_payment_annual_escal/100)^G$2),0)</f>
        <v>0</v>
      </c>
      <c r="I208" s="123">
        <f>IF(I$2&lt;=analysis_period,IF(subscriber4_payment_annual="n/a",Inputs!J$204,subscriber4_payment_annual*(1+inflation_rate/100+subscriber4_payment_annual_escal/100)^H$2),0)</f>
        <v>0</v>
      </c>
      <c r="J208" s="123">
        <f>IF(J$2&lt;=analysis_period,IF(subscriber4_payment_annual="n/a",Inputs!K$204,subscriber4_payment_annual*(1+inflation_rate/100+subscriber4_payment_annual_escal/100)^I$2),0)</f>
        <v>0</v>
      </c>
      <c r="K208" s="123">
        <f>IF(K$2&lt;=analysis_period,IF(subscriber4_payment_annual="n/a",Inputs!L$204,subscriber4_payment_annual*(1+inflation_rate/100+subscriber4_payment_annual_escal/100)^J$2),0)</f>
        <v>0</v>
      </c>
      <c r="L208" s="123">
        <f>IF(L$2&lt;=analysis_period,IF(subscriber4_payment_annual="n/a",Inputs!M$204,subscriber4_payment_annual*(1+inflation_rate/100+subscriber4_payment_annual_escal/100)^K$2),0)</f>
        <v>0</v>
      </c>
      <c r="M208" s="123">
        <f>IF(M$2&lt;=analysis_period,IF(subscriber4_payment_annual="n/a",Inputs!N$204,subscriber4_payment_annual*(1+inflation_rate/100+subscriber4_payment_annual_escal/100)^L$2),0)</f>
        <v>0</v>
      </c>
      <c r="N208" s="123">
        <f>IF(N$2&lt;=analysis_period,IF(subscriber4_payment_annual="n/a",Inputs!O$204,subscriber4_payment_annual*(1+inflation_rate/100+subscriber4_payment_annual_escal/100)^M$2),0)</f>
        <v>0</v>
      </c>
      <c r="O208" s="123">
        <f>IF(O$2&lt;=analysis_period,IF(subscriber4_payment_annual="n/a",Inputs!P$204,subscriber4_payment_annual*(1+inflation_rate/100+subscriber4_payment_annual_escal/100)^N$2),0)</f>
        <v>0</v>
      </c>
      <c r="P208" s="123">
        <f>IF(P$2&lt;=analysis_period,IF(subscriber4_payment_annual="n/a",Inputs!Q$204,subscriber4_payment_annual*(1+inflation_rate/100+subscriber4_payment_annual_escal/100)^O$2),0)</f>
        <v>0</v>
      </c>
      <c r="Q208" s="123">
        <f>IF(Q$2&lt;=analysis_period,IF(subscriber4_payment_annual="n/a",Inputs!R$204,subscriber4_payment_annual*(1+inflation_rate/100+subscriber4_payment_annual_escal/100)^P$2),0)</f>
        <v>0</v>
      </c>
      <c r="R208" s="123">
        <f>IF(R$2&lt;=analysis_period,IF(subscriber4_payment_annual="n/a",Inputs!S$204,subscriber4_payment_annual*(1+inflation_rate/100+subscriber4_payment_annual_escal/100)^Q$2),0)</f>
        <v>0</v>
      </c>
      <c r="S208" s="123">
        <f>IF(S$2&lt;=analysis_period,IF(subscriber4_payment_annual="n/a",Inputs!T$204,subscriber4_payment_annual*(1+inflation_rate/100+subscriber4_payment_annual_escal/100)^R$2),0)</f>
        <v>0</v>
      </c>
      <c r="T208" s="123">
        <f>IF(T$2&lt;=analysis_period,IF(subscriber4_payment_annual="n/a",Inputs!U$204,subscriber4_payment_annual*(1+inflation_rate/100+subscriber4_payment_annual_escal/100)^S$2),0)</f>
        <v>0</v>
      </c>
      <c r="U208" s="123">
        <f>IF(U$2&lt;=analysis_period,IF(subscriber4_payment_annual="n/a",Inputs!V$204,subscriber4_payment_annual*(1+inflation_rate/100+subscriber4_payment_annual_escal/100)^T$2),0)</f>
        <v>0</v>
      </c>
      <c r="V208" s="123">
        <f>IF(V$2&lt;=analysis_period,IF(subscriber4_payment_annual="n/a",Inputs!W$204,subscriber4_payment_annual*(1+inflation_rate/100+subscriber4_payment_annual_escal/100)^U$2),0)</f>
        <v>0</v>
      </c>
      <c r="W208" s="123">
        <f>IF(W$2&lt;=analysis_period,IF(subscriber4_payment_annual="n/a",Inputs!X$204,subscriber4_payment_annual*(1+inflation_rate/100+subscriber4_payment_annual_escal/100)^V$2),0)</f>
        <v>0</v>
      </c>
      <c r="X208" s="123">
        <f>IF(X$2&lt;=analysis_period,IF(subscriber4_payment_annual="n/a",Inputs!Y$204,subscriber4_payment_annual*(1+inflation_rate/100+subscriber4_payment_annual_escal/100)^W$2),0)</f>
        <v>0</v>
      </c>
      <c r="Y208" s="123">
        <f>IF(Y$2&lt;=analysis_period,IF(subscriber4_payment_annual="n/a",Inputs!Z$204,subscriber4_payment_annual*(1+inflation_rate/100+subscriber4_payment_annual_escal/100)^X$2),0)</f>
        <v>0</v>
      </c>
      <c r="Z208" s="123">
        <f>IF(Z$2&lt;=analysis_period,IF(subscriber4_payment_annual="n/a",Inputs!AA$204,subscriber4_payment_annual*(1+inflation_rate/100+subscriber4_payment_annual_escal/100)^Y$2),0)</f>
        <v>0</v>
      </c>
      <c r="AA208" s="123">
        <f>IF(AA$2&lt;=analysis_period,IF(subscriber4_payment_annual="n/a",Inputs!AB$204,subscriber4_payment_annual*(1+inflation_rate/100+subscriber4_payment_annual_escal/100)^Z$2),0)</f>
        <v>0</v>
      </c>
      <c r="AB208" s="123">
        <f>IF(AB$2&lt;=analysis_period,IF(subscriber4_payment_annual="n/a",Inputs!AC$204,subscriber4_payment_annual*(1+inflation_rate/100+subscriber4_payment_annual_escal/100)^AA$2),0)</f>
        <v>0</v>
      </c>
      <c r="AC208" s="123">
        <f>IF(AC$2&lt;=analysis_period,IF(subscriber4_payment_annual="n/a",Inputs!AD$204,subscriber4_payment_annual*(1+inflation_rate/100+subscriber4_payment_annual_escal/100)^AB$2),0)</f>
        <v>0</v>
      </c>
      <c r="AD208" s="123">
        <f>IF(AD$2&lt;=analysis_period,IF(subscriber4_payment_annual="n/a",Inputs!AE$204,subscriber4_payment_annual*(1+inflation_rate/100+subscriber4_payment_annual_escal/100)^AC$2),0)</f>
        <v>0</v>
      </c>
      <c r="AE208" s="123">
        <f>IF(AE$2&lt;=analysis_period,IF(subscriber4_payment_annual="n/a",Inputs!AF$204,subscriber4_payment_annual*(1+inflation_rate/100+subscriber4_payment_annual_escal/100)^AD$2),0)</f>
        <v>0</v>
      </c>
      <c r="AF208" s="123">
        <f>IF(AF$2&lt;=analysis_period,IF(subscriber4_payment_annual="n/a",Inputs!AG$204,subscriber4_payment_annual*(1+inflation_rate/100+subscriber4_payment_annual_escal/100)^AE$2),0)</f>
        <v>0</v>
      </c>
      <c r="AG208" s="123">
        <f>IF(AG$2&lt;=analysis_period,IF(subscriber4_payment_annual="n/a",Inputs!AH$204,subscriber4_payment_annual*(1+inflation_rate/100+subscriber4_payment_annual_escal/100)^AF$2),0)</f>
        <v>0</v>
      </c>
      <c r="AH208" s="123">
        <f>IF(AH$2&lt;=analysis_period,IF(subscriber4_payment_annual="n/a",Inputs!AI$204,subscriber4_payment_annual*(1+inflation_rate/100+subscriber4_payment_annual_escal/100)^AG$2),0)</f>
        <v>0</v>
      </c>
      <c r="AI208" s="123">
        <f>IF(AI$2&lt;=analysis_period,IF(subscriber4_payment_annual="n/a",Inputs!AJ$204,subscriber4_payment_annual*(1+inflation_rate/100+subscriber4_payment_annual_escal/100)^AH$2),0)</f>
        <v>0</v>
      </c>
      <c r="AJ208" s="123">
        <f>IF(AJ$2&lt;=analysis_period,IF(subscriber4_payment_annual="n/a",Inputs!AK$204,subscriber4_payment_annual*(1+inflation_rate/100+subscriber4_payment_annual_escal/100)^AI$2),0)</f>
        <v>0</v>
      </c>
      <c r="AK208" s="123">
        <f>IF(AK$2&lt;=analysis_period,IF(subscriber4_payment_annual="n/a",Inputs!AL$204,subscriber4_payment_annual*(1+inflation_rate/100+subscriber4_payment_annual_escal/100)^AJ$2),0)</f>
        <v>0</v>
      </c>
      <c r="AL208" s="123">
        <f>IF(AL$2&lt;=analysis_period,IF(subscriber4_payment_annual="n/a",Inputs!AM$204,subscriber4_payment_annual*(1+inflation_rate/100+subscriber4_payment_annual_escal/100)^AK$2),0)</f>
        <v>0</v>
      </c>
      <c r="AM208" s="123">
        <f>IF(AM$2&lt;=analysis_period,IF(subscriber4_payment_annual="n/a",Inputs!AN$204,subscriber4_payment_annual*(1+inflation_rate/100+subscriber4_payment_annual_escal/100)^AL$2),0)</f>
        <v>0</v>
      </c>
      <c r="AN208" s="123">
        <f>IF(AN$2&lt;=analysis_period,IF(subscriber4_payment_annual="n/a",Inputs!AO$204,subscriber4_payment_annual*(1+inflation_rate/100+subscriber4_payment_annual_escal/100)^AM$2),0)</f>
        <v>0</v>
      </c>
      <c r="AO208" s="123">
        <f>IF(AO$2&lt;=analysis_period,IF(subscriber4_payment_annual="n/a",Inputs!AP$204,subscriber4_payment_annual*(1+inflation_rate/100+subscriber4_payment_annual_escal/100)^AN$2),0)</f>
        <v>0</v>
      </c>
      <c r="AP208" s="123">
        <f>IF(AP$2&lt;=analysis_period,IF(subscriber4_payment_annual="n/a",Inputs!AQ$204,subscriber4_payment_annual*(1+inflation_rate/100+subscriber4_payment_annual_escal/100)^AO$2),0)</f>
        <v>0</v>
      </c>
    </row>
    <row r="209" spans="1:42" x14ac:dyDescent="0.2">
      <c r="A209" s="89" t="s">
        <v>392</v>
      </c>
      <c r="B209" s="122"/>
      <c r="C209" s="122">
        <f>SUM(C205:C208)</f>
        <v>0</v>
      </c>
      <c r="D209" s="122">
        <f t="shared" ref="D209:AP209" si="74">SUM(D205:D208)</f>
        <v>0</v>
      </c>
      <c r="E209" s="122">
        <f t="shared" si="74"/>
        <v>0</v>
      </c>
      <c r="F209" s="122">
        <f t="shared" si="74"/>
        <v>0</v>
      </c>
      <c r="G209" s="122">
        <f t="shared" si="74"/>
        <v>0</v>
      </c>
      <c r="H209" s="122">
        <f t="shared" si="74"/>
        <v>0</v>
      </c>
      <c r="I209" s="122">
        <f t="shared" si="74"/>
        <v>0</v>
      </c>
      <c r="J209" s="122">
        <f t="shared" si="74"/>
        <v>0</v>
      </c>
      <c r="K209" s="122">
        <f t="shared" si="74"/>
        <v>0</v>
      </c>
      <c r="L209" s="122">
        <f t="shared" si="74"/>
        <v>0</v>
      </c>
      <c r="M209" s="122">
        <f t="shared" si="74"/>
        <v>0</v>
      </c>
      <c r="N209" s="122">
        <f t="shared" si="74"/>
        <v>0</v>
      </c>
      <c r="O209" s="122">
        <f t="shared" si="74"/>
        <v>0</v>
      </c>
      <c r="P209" s="122">
        <f t="shared" si="74"/>
        <v>0</v>
      </c>
      <c r="Q209" s="122">
        <f t="shared" si="74"/>
        <v>0</v>
      </c>
      <c r="R209" s="122">
        <f t="shared" si="74"/>
        <v>0</v>
      </c>
      <c r="S209" s="122">
        <f t="shared" si="74"/>
        <v>0</v>
      </c>
      <c r="T209" s="122">
        <f t="shared" si="74"/>
        <v>0</v>
      </c>
      <c r="U209" s="122">
        <f t="shared" si="74"/>
        <v>0</v>
      </c>
      <c r="V209" s="122">
        <f t="shared" si="74"/>
        <v>0</v>
      </c>
      <c r="W209" s="122">
        <f t="shared" si="74"/>
        <v>0</v>
      </c>
      <c r="X209" s="122">
        <f t="shared" si="74"/>
        <v>0</v>
      </c>
      <c r="Y209" s="122">
        <f t="shared" si="74"/>
        <v>0</v>
      </c>
      <c r="Z209" s="122">
        <f t="shared" si="74"/>
        <v>0</v>
      </c>
      <c r="AA209" s="122">
        <f t="shared" si="74"/>
        <v>0</v>
      </c>
      <c r="AB209" s="122">
        <f t="shared" si="74"/>
        <v>0</v>
      </c>
      <c r="AC209" s="122">
        <f t="shared" si="74"/>
        <v>0</v>
      </c>
      <c r="AD209" s="122">
        <f t="shared" si="74"/>
        <v>0</v>
      </c>
      <c r="AE209" s="122">
        <f t="shared" si="74"/>
        <v>0</v>
      </c>
      <c r="AF209" s="122">
        <f t="shared" si="74"/>
        <v>0</v>
      </c>
      <c r="AG209" s="122">
        <f t="shared" si="74"/>
        <v>0</v>
      </c>
      <c r="AH209" s="122">
        <f t="shared" si="74"/>
        <v>0</v>
      </c>
      <c r="AI209" s="122">
        <f t="shared" si="74"/>
        <v>0</v>
      </c>
      <c r="AJ209" s="122">
        <f t="shared" si="74"/>
        <v>0</v>
      </c>
      <c r="AK209" s="122">
        <f t="shared" si="74"/>
        <v>0</v>
      </c>
      <c r="AL209" s="122">
        <f t="shared" si="74"/>
        <v>0</v>
      </c>
      <c r="AM209" s="122">
        <f t="shared" si="74"/>
        <v>0</v>
      </c>
      <c r="AN209" s="122">
        <f t="shared" si="74"/>
        <v>0</v>
      </c>
      <c r="AO209" s="122">
        <f t="shared" si="74"/>
        <v>0</v>
      </c>
      <c r="AP209" s="122">
        <f t="shared" si="74"/>
        <v>0</v>
      </c>
    </row>
    <row r="210" spans="1:42" x14ac:dyDescent="0.2">
      <c r="A210" s="18" t="s">
        <v>376</v>
      </c>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c r="AE210" s="122"/>
      <c r="AF210" s="122"/>
      <c r="AG210" s="122"/>
      <c r="AH210" s="122"/>
      <c r="AI210" s="122"/>
      <c r="AJ210" s="122"/>
      <c r="AK210" s="122"/>
      <c r="AL210" s="122"/>
      <c r="AM210" s="122"/>
      <c r="AN210" s="122"/>
      <c r="AO210" s="122"/>
      <c r="AP210" s="122"/>
    </row>
    <row r="211" spans="1:42" x14ac:dyDescent="0.2">
      <c r="A211" s="89" t="str">
        <f>subscriber1_name</f>
        <v>Subscriber Class 1</v>
      </c>
      <c r="B211" s="122"/>
      <c r="C211" s="122">
        <f t="shared" ref="C211:AP211" si="75">C175*C192</f>
        <v>0</v>
      </c>
      <c r="D211" s="122">
        <f t="shared" si="75"/>
        <v>0</v>
      </c>
      <c r="E211" s="122">
        <f t="shared" si="75"/>
        <v>0</v>
      </c>
      <c r="F211" s="122">
        <f t="shared" si="75"/>
        <v>0</v>
      </c>
      <c r="G211" s="122">
        <f t="shared" si="75"/>
        <v>0</v>
      </c>
      <c r="H211" s="122">
        <f t="shared" si="75"/>
        <v>0</v>
      </c>
      <c r="I211" s="122">
        <f t="shared" si="75"/>
        <v>0</v>
      </c>
      <c r="J211" s="122">
        <f t="shared" si="75"/>
        <v>0</v>
      </c>
      <c r="K211" s="122">
        <f t="shared" si="75"/>
        <v>0</v>
      </c>
      <c r="L211" s="122">
        <f t="shared" si="75"/>
        <v>0</v>
      </c>
      <c r="M211" s="122">
        <f t="shared" si="75"/>
        <v>0</v>
      </c>
      <c r="N211" s="122">
        <f t="shared" si="75"/>
        <v>0</v>
      </c>
      <c r="O211" s="122">
        <f t="shared" si="75"/>
        <v>0</v>
      </c>
      <c r="P211" s="122">
        <f t="shared" si="75"/>
        <v>0</v>
      </c>
      <c r="Q211" s="122">
        <f t="shared" si="75"/>
        <v>0</v>
      </c>
      <c r="R211" s="122">
        <f t="shared" si="75"/>
        <v>0</v>
      </c>
      <c r="S211" s="122">
        <f t="shared" si="75"/>
        <v>0</v>
      </c>
      <c r="T211" s="122">
        <f t="shared" si="75"/>
        <v>0</v>
      </c>
      <c r="U211" s="122">
        <f t="shared" si="75"/>
        <v>0</v>
      </c>
      <c r="V211" s="122">
        <f t="shared" si="75"/>
        <v>0</v>
      </c>
      <c r="W211" s="122">
        <f t="shared" si="75"/>
        <v>0</v>
      </c>
      <c r="X211" s="122">
        <f t="shared" si="75"/>
        <v>0</v>
      </c>
      <c r="Y211" s="122">
        <f t="shared" si="75"/>
        <v>0</v>
      </c>
      <c r="Z211" s="122">
        <f t="shared" si="75"/>
        <v>0</v>
      </c>
      <c r="AA211" s="122">
        <f t="shared" si="75"/>
        <v>0</v>
      </c>
      <c r="AB211" s="122">
        <f t="shared" si="75"/>
        <v>0</v>
      </c>
      <c r="AC211" s="122">
        <f t="shared" si="75"/>
        <v>0</v>
      </c>
      <c r="AD211" s="122">
        <f t="shared" si="75"/>
        <v>0</v>
      </c>
      <c r="AE211" s="122">
        <f t="shared" si="75"/>
        <v>0</v>
      </c>
      <c r="AF211" s="122">
        <f t="shared" si="75"/>
        <v>0</v>
      </c>
      <c r="AG211" s="122">
        <f t="shared" si="75"/>
        <v>0</v>
      </c>
      <c r="AH211" s="122">
        <f t="shared" si="75"/>
        <v>0</v>
      </c>
      <c r="AI211" s="122">
        <f t="shared" si="75"/>
        <v>0</v>
      </c>
      <c r="AJ211" s="122">
        <f t="shared" si="75"/>
        <v>0</v>
      </c>
      <c r="AK211" s="122">
        <f t="shared" si="75"/>
        <v>0</v>
      </c>
      <c r="AL211" s="122">
        <f t="shared" si="75"/>
        <v>0</v>
      </c>
      <c r="AM211" s="122">
        <f t="shared" si="75"/>
        <v>0</v>
      </c>
      <c r="AN211" s="122">
        <f t="shared" si="75"/>
        <v>0</v>
      </c>
      <c r="AO211" s="122">
        <f t="shared" si="75"/>
        <v>0</v>
      </c>
      <c r="AP211" s="122">
        <f t="shared" si="75"/>
        <v>0</v>
      </c>
    </row>
    <row r="212" spans="1:42" x14ac:dyDescent="0.2">
      <c r="A212" s="89" t="str">
        <f>subscriber2_name</f>
        <v>Subscriber Class 2</v>
      </c>
      <c r="B212" s="122"/>
      <c r="C212" s="122">
        <f t="shared" ref="C212:AP212" si="76">C176*C193</f>
        <v>0</v>
      </c>
      <c r="D212" s="122">
        <f t="shared" si="76"/>
        <v>0</v>
      </c>
      <c r="E212" s="122">
        <f t="shared" si="76"/>
        <v>0</v>
      </c>
      <c r="F212" s="122">
        <f t="shared" si="76"/>
        <v>0</v>
      </c>
      <c r="G212" s="122">
        <f t="shared" si="76"/>
        <v>0</v>
      </c>
      <c r="H212" s="122">
        <f t="shared" si="76"/>
        <v>0</v>
      </c>
      <c r="I212" s="122">
        <f t="shared" si="76"/>
        <v>0</v>
      </c>
      <c r="J212" s="122">
        <f t="shared" si="76"/>
        <v>0</v>
      </c>
      <c r="K212" s="122">
        <f t="shared" si="76"/>
        <v>0</v>
      </c>
      <c r="L212" s="122">
        <f t="shared" si="76"/>
        <v>0</v>
      </c>
      <c r="M212" s="122">
        <f t="shared" si="76"/>
        <v>0</v>
      </c>
      <c r="N212" s="122">
        <f t="shared" si="76"/>
        <v>0</v>
      </c>
      <c r="O212" s="122">
        <f t="shared" si="76"/>
        <v>0</v>
      </c>
      <c r="P212" s="122">
        <f t="shared" si="76"/>
        <v>0</v>
      </c>
      <c r="Q212" s="122">
        <f t="shared" si="76"/>
        <v>0</v>
      </c>
      <c r="R212" s="122">
        <f t="shared" si="76"/>
        <v>0</v>
      </c>
      <c r="S212" s="122">
        <f t="shared" si="76"/>
        <v>0</v>
      </c>
      <c r="T212" s="122">
        <f t="shared" si="76"/>
        <v>0</v>
      </c>
      <c r="U212" s="122">
        <f t="shared" si="76"/>
        <v>0</v>
      </c>
      <c r="V212" s="122">
        <f t="shared" si="76"/>
        <v>0</v>
      </c>
      <c r="W212" s="122">
        <f t="shared" si="76"/>
        <v>0</v>
      </c>
      <c r="X212" s="122">
        <f t="shared" si="76"/>
        <v>0</v>
      </c>
      <c r="Y212" s="122">
        <f t="shared" si="76"/>
        <v>0</v>
      </c>
      <c r="Z212" s="122">
        <f t="shared" si="76"/>
        <v>0</v>
      </c>
      <c r="AA212" s="122">
        <f t="shared" si="76"/>
        <v>0</v>
      </c>
      <c r="AB212" s="122">
        <f t="shared" si="76"/>
        <v>0</v>
      </c>
      <c r="AC212" s="122">
        <f t="shared" si="76"/>
        <v>0</v>
      </c>
      <c r="AD212" s="122">
        <f t="shared" si="76"/>
        <v>0</v>
      </c>
      <c r="AE212" s="122">
        <f t="shared" si="76"/>
        <v>0</v>
      </c>
      <c r="AF212" s="122">
        <f t="shared" si="76"/>
        <v>0</v>
      </c>
      <c r="AG212" s="122">
        <f t="shared" si="76"/>
        <v>0</v>
      </c>
      <c r="AH212" s="122">
        <f t="shared" si="76"/>
        <v>0</v>
      </c>
      <c r="AI212" s="122">
        <f t="shared" si="76"/>
        <v>0</v>
      </c>
      <c r="AJ212" s="122">
        <f t="shared" si="76"/>
        <v>0</v>
      </c>
      <c r="AK212" s="122">
        <f t="shared" si="76"/>
        <v>0</v>
      </c>
      <c r="AL212" s="122">
        <f t="shared" si="76"/>
        <v>0</v>
      </c>
      <c r="AM212" s="122">
        <f t="shared" si="76"/>
        <v>0</v>
      </c>
      <c r="AN212" s="122">
        <f t="shared" si="76"/>
        <v>0</v>
      </c>
      <c r="AO212" s="122">
        <f t="shared" si="76"/>
        <v>0</v>
      </c>
      <c r="AP212" s="122">
        <f t="shared" si="76"/>
        <v>0</v>
      </c>
    </row>
    <row r="213" spans="1:42" x14ac:dyDescent="0.2">
      <c r="A213" s="89" t="str">
        <f>subscriber3_name</f>
        <v>Subscriber Class 3</v>
      </c>
      <c r="B213" s="122"/>
      <c r="C213" s="122">
        <f t="shared" ref="C213:AP213" si="77">C177*C194</f>
        <v>0</v>
      </c>
      <c r="D213" s="122">
        <f t="shared" si="77"/>
        <v>0</v>
      </c>
      <c r="E213" s="122">
        <f t="shared" si="77"/>
        <v>0</v>
      </c>
      <c r="F213" s="122">
        <f t="shared" si="77"/>
        <v>0</v>
      </c>
      <c r="G213" s="122">
        <f t="shared" si="77"/>
        <v>0</v>
      </c>
      <c r="H213" s="122">
        <f t="shared" si="77"/>
        <v>0</v>
      </c>
      <c r="I213" s="122">
        <f t="shared" si="77"/>
        <v>0</v>
      </c>
      <c r="J213" s="122">
        <f t="shared" si="77"/>
        <v>0</v>
      </c>
      <c r="K213" s="122">
        <f t="shared" si="77"/>
        <v>0</v>
      </c>
      <c r="L213" s="122">
        <f t="shared" si="77"/>
        <v>0</v>
      </c>
      <c r="M213" s="122">
        <f t="shared" si="77"/>
        <v>0</v>
      </c>
      <c r="N213" s="122">
        <f t="shared" si="77"/>
        <v>0</v>
      </c>
      <c r="O213" s="122">
        <f t="shared" si="77"/>
        <v>0</v>
      </c>
      <c r="P213" s="122">
        <f t="shared" si="77"/>
        <v>0</v>
      </c>
      <c r="Q213" s="122">
        <f t="shared" si="77"/>
        <v>0</v>
      </c>
      <c r="R213" s="122">
        <f t="shared" si="77"/>
        <v>0</v>
      </c>
      <c r="S213" s="122">
        <f t="shared" si="77"/>
        <v>0</v>
      </c>
      <c r="T213" s="122">
        <f t="shared" si="77"/>
        <v>0</v>
      </c>
      <c r="U213" s="122">
        <f t="shared" si="77"/>
        <v>0</v>
      </c>
      <c r="V213" s="122">
        <f t="shared" si="77"/>
        <v>0</v>
      </c>
      <c r="W213" s="122">
        <f t="shared" si="77"/>
        <v>0</v>
      </c>
      <c r="X213" s="122">
        <f t="shared" si="77"/>
        <v>0</v>
      </c>
      <c r="Y213" s="122">
        <f t="shared" si="77"/>
        <v>0</v>
      </c>
      <c r="Z213" s="122">
        <f t="shared" si="77"/>
        <v>0</v>
      </c>
      <c r="AA213" s="122">
        <f t="shared" si="77"/>
        <v>0</v>
      </c>
      <c r="AB213" s="122">
        <f t="shared" si="77"/>
        <v>0</v>
      </c>
      <c r="AC213" s="122">
        <f t="shared" si="77"/>
        <v>0</v>
      </c>
      <c r="AD213" s="122">
        <f t="shared" si="77"/>
        <v>0</v>
      </c>
      <c r="AE213" s="122">
        <f t="shared" si="77"/>
        <v>0</v>
      </c>
      <c r="AF213" s="122">
        <f t="shared" si="77"/>
        <v>0</v>
      </c>
      <c r="AG213" s="122">
        <f t="shared" si="77"/>
        <v>0</v>
      </c>
      <c r="AH213" s="122">
        <f t="shared" si="77"/>
        <v>0</v>
      </c>
      <c r="AI213" s="122">
        <f t="shared" si="77"/>
        <v>0</v>
      </c>
      <c r="AJ213" s="122">
        <f t="shared" si="77"/>
        <v>0</v>
      </c>
      <c r="AK213" s="122">
        <f t="shared" si="77"/>
        <v>0</v>
      </c>
      <c r="AL213" s="122">
        <f t="shared" si="77"/>
        <v>0</v>
      </c>
      <c r="AM213" s="122">
        <f t="shared" si="77"/>
        <v>0</v>
      </c>
      <c r="AN213" s="122">
        <f t="shared" si="77"/>
        <v>0</v>
      </c>
      <c r="AO213" s="122">
        <f t="shared" si="77"/>
        <v>0</v>
      </c>
      <c r="AP213" s="122">
        <f t="shared" si="77"/>
        <v>0</v>
      </c>
    </row>
    <row r="214" spans="1:42" x14ac:dyDescent="0.2">
      <c r="A214" s="89" t="str">
        <f>subscriber4_name</f>
        <v>Subscriber Class 4</v>
      </c>
      <c r="B214" s="122"/>
      <c r="C214" s="123">
        <f t="shared" ref="C214:AP214" si="78">C178*C195</f>
        <v>0</v>
      </c>
      <c r="D214" s="123">
        <f t="shared" si="78"/>
        <v>0</v>
      </c>
      <c r="E214" s="123">
        <f t="shared" si="78"/>
        <v>0</v>
      </c>
      <c r="F214" s="123">
        <f t="shared" si="78"/>
        <v>0</v>
      </c>
      <c r="G214" s="123">
        <f t="shared" si="78"/>
        <v>0</v>
      </c>
      <c r="H214" s="123">
        <f t="shared" si="78"/>
        <v>0</v>
      </c>
      <c r="I214" s="123">
        <f t="shared" si="78"/>
        <v>0</v>
      </c>
      <c r="J214" s="123">
        <f t="shared" si="78"/>
        <v>0</v>
      </c>
      <c r="K214" s="123">
        <f t="shared" si="78"/>
        <v>0</v>
      </c>
      <c r="L214" s="123">
        <f t="shared" si="78"/>
        <v>0</v>
      </c>
      <c r="M214" s="123">
        <f t="shared" si="78"/>
        <v>0</v>
      </c>
      <c r="N214" s="123">
        <f t="shared" si="78"/>
        <v>0</v>
      </c>
      <c r="O214" s="123">
        <f t="shared" si="78"/>
        <v>0</v>
      </c>
      <c r="P214" s="123">
        <f t="shared" si="78"/>
        <v>0</v>
      </c>
      <c r="Q214" s="123">
        <f t="shared" si="78"/>
        <v>0</v>
      </c>
      <c r="R214" s="123">
        <f t="shared" si="78"/>
        <v>0</v>
      </c>
      <c r="S214" s="123">
        <f t="shared" si="78"/>
        <v>0</v>
      </c>
      <c r="T214" s="123">
        <f t="shared" si="78"/>
        <v>0</v>
      </c>
      <c r="U214" s="123">
        <f t="shared" si="78"/>
        <v>0</v>
      </c>
      <c r="V214" s="123">
        <f t="shared" si="78"/>
        <v>0</v>
      </c>
      <c r="W214" s="123">
        <f t="shared" si="78"/>
        <v>0</v>
      </c>
      <c r="X214" s="123">
        <f t="shared" si="78"/>
        <v>0</v>
      </c>
      <c r="Y214" s="123">
        <f t="shared" si="78"/>
        <v>0</v>
      </c>
      <c r="Z214" s="123">
        <f t="shared" si="78"/>
        <v>0</v>
      </c>
      <c r="AA214" s="123">
        <f t="shared" si="78"/>
        <v>0</v>
      </c>
      <c r="AB214" s="123">
        <f t="shared" si="78"/>
        <v>0</v>
      </c>
      <c r="AC214" s="123">
        <f t="shared" si="78"/>
        <v>0</v>
      </c>
      <c r="AD214" s="123">
        <f t="shared" si="78"/>
        <v>0</v>
      </c>
      <c r="AE214" s="123">
        <f t="shared" si="78"/>
        <v>0</v>
      </c>
      <c r="AF214" s="123">
        <f t="shared" si="78"/>
        <v>0</v>
      </c>
      <c r="AG214" s="123">
        <f t="shared" si="78"/>
        <v>0</v>
      </c>
      <c r="AH214" s="123">
        <f t="shared" si="78"/>
        <v>0</v>
      </c>
      <c r="AI214" s="123">
        <f t="shared" si="78"/>
        <v>0</v>
      </c>
      <c r="AJ214" s="123">
        <f t="shared" si="78"/>
        <v>0</v>
      </c>
      <c r="AK214" s="123">
        <f t="shared" si="78"/>
        <v>0</v>
      </c>
      <c r="AL214" s="123">
        <f t="shared" si="78"/>
        <v>0</v>
      </c>
      <c r="AM214" s="123">
        <f t="shared" si="78"/>
        <v>0</v>
      </c>
      <c r="AN214" s="123">
        <f t="shared" si="78"/>
        <v>0</v>
      </c>
      <c r="AO214" s="123">
        <f t="shared" si="78"/>
        <v>0</v>
      </c>
      <c r="AP214" s="123">
        <f t="shared" si="78"/>
        <v>0</v>
      </c>
    </row>
    <row r="215" spans="1:42" x14ac:dyDescent="0.2">
      <c r="A215" s="89" t="s">
        <v>388</v>
      </c>
      <c r="B215" s="122"/>
      <c r="C215" s="122">
        <f>SUM(C211:C214)</f>
        <v>0</v>
      </c>
      <c r="D215" s="122">
        <f t="shared" ref="D215:AP215" si="79">SUM(D211:D214)</f>
        <v>0</v>
      </c>
      <c r="E215" s="122">
        <f t="shared" si="79"/>
        <v>0</v>
      </c>
      <c r="F215" s="122">
        <f t="shared" si="79"/>
        <v>0</v>
      </c>
      <c r="G215" s="122">
        <f t="shared" si="79"/>
        <v>0</v>
      </c>
      <c r="H215" s="122">
        <f t="shared" si="79"/>
        <v>0</v>
      </c>
      <c r="I215" s="122">
        <f t="shared" si="79"/>
        <v>0</v>
      </c>
      <c r="J215" s="122">
        <f t="shared" si="79"/>
        <v>0</v>
      </c>
      <c r="K215" s="122">
        <f t="shared" si="79"/>
        <v>0</v>
      </c>
      <c r="L215" s="122">
        <f t="shared" si="79"/>
        <v>0</v>
      </c>
      <c r="M215" s="122">
        <f t="shared" si="79"/>
        <v>0</v>
      </c>
      <c r="N215" s="122">
        <f t="shared" si="79"/>
        <v>0</v>
      </c>
      <c r="O215" s="122">
        <f t="shared" si="79"/>
        <v>0</v>
      </c>
      <c r="P215" s="122">
        <f t="shared" si="79"/>
        <v>0</v>
      </c>
      <c r="Q215" s="122">
        <f t="shared" si="79"/>
        <v>0</v>
      </c>
      <c r="R215" s="122">
        <f t="shared" si="79"/>
        <v>0</v>
      </c>
      <c r="S215" s="122">
        <f t="shared" si="79"/>
        <v>0</v>
      </c>
      <c r="T215" s="122">
        <f t="shared" si="79"/>
        <v>0</v>
      </c>
      <c r="U215" s="122">
        <f t="shared" si="79"/>
        <v>0</v>
      </c>
      <c r="V215" s="122">
        <f t="shared" si="79"/>
        <v>0</v>
      </c>
      <c r="W215" s="122">
        <f t="shared" si="79"/>
        <v>0</v>
      </c>
      <c r="X215" s="122">
        <f t="shared" si="79"/>
        <v>0</v>
      </c>
      <c r="Y215" s="122">
        <f t="shared" si="79"/>
        <v>0</v>
      </c>
      <c r="Z215" s="122">
        <f t="shared" si="79"/>
        <v>0</v>
      </c>
      <c r="AA215" s="122">
        <f t="shared" si="79"/>
        <v>0</v>
      </c>
      <c r="AB215" s="122">
        <f t="shared" si="79"/>
        <v>0</v>
      </c>
      <c r="AC215" s="122">
        <f t="shared" si="79"/>
        <v>0</v>
      </c>
      <c r="AD215" s="122">
        <f t="shared" si="79"/>
        <v>0</v>
      </c>
      <c r="AE215" s="122">
        <f t="shared" si="79"/>
        <v>0</v>
      </c>
      <c r="AF215" s="122">
        <f t="shared" si="79"/>
        <v>0</v>
      </c>
      <c r="AG215" s="122">
        <f t="shared" si="79"/>
        <v>0</v>
      </c>
      <c r="AH215" s="122">
        <f t="shared" si="79"/>
        <v>0</v>
      </c>
      <c r="AI215" s="122">
        <f t="shared" si="79"/>
        <v>0</v>
      </c>
      <c r="AJ215" s="122">
        <f t="shared" si="79"/>
        <v>0</v>
      </c>
      <c r="AK215" s="122">
        <f t="shared" si="79"/>
        <v>0</v>
      </c>
      <c r="AL215" s="122">
        <f t="shared" si="79"/>
        <v>0</v>
      </c>
      <c r="AM215" s="122">
        <f t="shared" si="79"/>
        <v>0</v>
      </c>
      <c r="AN215" s="122">
        <f t="shared" si="79"/>
        <v>0</v>
      </c>
      <c r="AO215" s="122">
        <f t="shared" si="79"/>
        <v>0</v>
      </c>
      <c r="AP215" s="122">
        <f t="shared" si="79"/>
        <v>0</v>
      </c>
    </row>
    <row r="216" spans="1:42" x14ac:dyDescent="0.2">
      <c r="A216" s="18" t="s">
        <v>377</v>
      </c>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c r="AE216" s="122"/>
      <c r="AF216" s="122"/>
      <c r="AG216" s="122"/>
      <c r="AH216" s="122"/>
      <c r="AI216" s="122"/>
      <c r="AJ216" s="122"/>
      <c r="AK216" s="122"/>
      <c r="AL216" s="122"/>
      <c r="AM216" s="122"/>
      <c r="AN216" s="122"/>
      <c r="AO216" s="122"/>
      <c r="AP216" s="122"/>
    </row>
    <row r="217" spans="1:42" x14ac:dyDescent="0.2">
      <c r="A217" s="89" t="str">
        <f>subscriber1_name</f>
        <v>Subscriber Class 1</v>
      </c>
      <c r="B217" s="122"/>
      <c r="C217" s="122">
        <f t="shared" ref="C217:AP217" si="80">C14</f>
        <v>0</v>
      </c>
      <c r="D217" s="122">
        <f t="shared" si="80"/>
        <v>0</v>
      </c>
      <c r="E217" s="122">
        <f t="shared" si="80"/>
        <v>0</v>
      </c>
      <c r="F217" s="122">
        <f t="shared" si="80"/>
        <v>0</v>
      </c>
      <c r="G217" s="122">
        <f t="shared" si="80"/>
        <v>0</v>
      </c>
      <c r="H217" s="122">
        <f t="shared" si="80"/>
        <v>0</v>
      </c>
      <c r="I217" s="122">
        <f t="shared" si="80"/>
        <v>0</v>
      </c>
      <c r="J217" s="122">
        <f t="shared" si="80"/>
        <v>0</v>
      </c>
      <c r="K217" s="122">
        <f t="shared" si="80"/>
        <v>0</v>
      </c>
      <c r="L217" s="122">
        <f t="shared" si="80"/>
        <v>0</v>
      </c>
      <c r="M217" s="122">
        <f t="shared" si="80"/>
        <v>0</v>
      </c>
      <c r="N217" s="122">
        <f t="shared" si="80"/>
        <v>0</v>
      </c>
      <c r="O217" s="122">
        <f t="shared" si="80"/>
        <v>0</v>
      </c>
      <c r="P217" s="122">
        <f t="shared" si="80"/>
        <v>0</v>
      </c>
      <c r="Q217" s="122">
        <f t="shared" si="80"/>
        <v>0</v>
      </c>
      <c r="R217" s="122">
        <f t="shared" si="80"/>
        <v>0</v>
      </c>
      <c r="S217" s="122">
        <f t="shared" si="80"/>
        <v>0</v>
      </c>
      <c r="T217" s="122">
        <f t="shared" si="80"/>
        <v>0</v>
      </c>
      <c r="U217" s="122">
        <f t="shared" si="80"/>
        <v>0</v>
      </c>
      <c r="V217" s="122">
        <f t="shared" si="80"/>
        <v>0</v>
      </c>
      <c r="W217" s="122">
        <f t="shared" si="80"/>
        <v>0</v>
      </c>
      <c r="X217" s="122">
        <f t="shared" si="80"/>
        <v>0</v>
      </c>
      <c r="Y217" s="122">
        <f t="shared" si="80"/>
        <v>0</v>
      </c>
      <c r="Z217" s="122">
        <f t="shared" si="80"/>
        <v>0</v>
      </c>
      <c r="AA217" s="122">
        <f t="shared" si="80"/>
        <v>0</v>
      </c>
      <c r="AB217" s="122">
        <f t="shared" si="80"/>
        <v>0</v>
      </c>
      <c r="AC217" s="122">
        <f t="shared" si="80"/>
        <v>0</v>
      </c>
      <c r="AD217" s="122">
        <f t="shared" si="80"/>
        <v>0</v>
      </c>
      <c r="AE217" s="122">
        <f t="shared" si="80"/>
        <v>0</v>
      </c>
      <c r="AF217" s="122">
        <f t="shared" si="80"/>
        <v>0</v>
      </c>
      <c r="AG217" s="122">
        <f t="shared" si="80"/>
        <v>0</v>
      </c>
      <c r="AH217" s="122">
        <f t="shared" si="80"/>
        <v>0</v>
      </c>
      <c r="AI217" s="122">
        <f t="shared" si="80"/>
        <v>0</v>
      </c>
      <c r="AJ217" s="122">
        <f t="shared" si="80"/>
        <v>0</v>
      </c>
      <c r="AK217" s="122">
        <f t="shared" si="80"/>
        <v>0</v>
      </c>
      <c r="AL217" s="122">
        <f t="shared" si="80"/>
        <v>0</v>
      </c>
      <c r="AM217" s="122">
        <f t="shared" si="80"/>
        <v>0</v>
      </c>
      <c r="AN217" s="122">
        <f t="shared" si="80"/>
        <v>0</v>
      </c>
      <c r="AO217" s="122">
        <f t="shared" si="80"/>
        <v>0</v>
      </c>
      <c r="AP217" s="122">
        <f t="shared" si="80"/>
        <v>0</v>
      </c>
    </row>
    <row r="218" spans="1:42" x14ac:dyDescent="0.2">
      <c r="A218" s="89" t="str">
        <f>subscriber2_name</f>
        <v>Subscriber Class 2</v>
      </c>
      <c r="B218" s="122"/>
      <c r="C218" s="122">
        <f t="shared" ref="C218:AP218" si="81">C15</f>
        <v>0</v>
      </c>
      <c r="D218" s="122">
        <f t="shared" si="81"/>
        <v>0</v>
      </c>
      <c r="E218" s="122">
        <f t="shared" si="81"/>
        <v>0</v>
      </c>
      <c r="F218" s="122">
        <f t="shared" si="81"/>
        <v>0</v>
      </c>
      <c r="G218" s="122">
        <f t="shared" si="81"/>
        <v>0</v>
      </c>
      <c r="H218" s="122">
        <f t="shared" si="81"/>
        <v>0</v>
      </c>
      <c r="I218" s="122">
        <f t="shared" si="81"/>
        <v>0</v>
      </c>
      <c r="J218" s="122">
        <f t="shared" si="81"/>
        <v>0</v>
      </c>
      <c r="K218" s="122">
        <f t="shared" si="81"/>
        <v>0</v>
      </c>
      <c r="L218" s="122">
        <f t="shared" si="81"/>
        <v>0</v>
      </c>
      <c r="M218" s="122">
        <f t="shared" si="81"/>
        <v>0</v>
      </c>
      <c r="N218" s="122">
        <f t="shared" si="81"/>
        <v>0</v>
      </c>
      <c r="O218" s="122">
        <f t="shared" si="81"/>
        <v>0</v>
      </c>
      <c r="P218" s="122">
        <f t="shared" si="81"/>
        <v>0</v>
      </c>
      <c r="Q218" s="122">
        <f t="shared" si="81"/>
        <v>0</v>
      </c>
      <c r="R218" s="122">
        <f t="shared" si="81"/>
        <v>0</v>
      </c>
      <c r="S218" s="122">
        <f t="shared" si="81"/>
        <v>0</v>
      </c>
      <c r="T218" s="122">
        <f t="shared" si="81"/>
        <v>0</v>
      </c>
      <c r="U218" s="122">
        <f t="shared" si="81"/>
        <v>0</v>
      </c>
      <c r="V218" s="122">
        <f t="shared" si="81"/>
        <v>0</v>
      </c>
      <c r="W218" s="122">
        <f t="shared" si="81"/>
        <v>0</v>
      </c>
      <c r="X218" s="122">
        <f t="shared" si="81"/>
        <v>0</v>
      </c>
      <c r="Y218" s="122">
        <f t="shared" si="81"/>
        <v>0</v>
      </c>
      <c r="Z218" s="122">
        <f t="shared" si="81"/>
        <v>0</v>
      </c>
      <c r="AA218" s="122">
        <f t="shared" si="81"/>
        <v>0</v>
      </c>
      <c r="AB218" s="122">
        <f t="shared" si="81"/>
        <v>0</v>
      </c>
      <c r="AC218" s="122">
        <f t="shared" si="81"/>
        <v>0</v>
      </c>
      <c r="AD218" s="122">
        <f t="shared" si="81"/>
        <v>0</v>
      </c>
      <c r="AE218" s="122">
        <f t="shared" si="81"/>
        <v>0</v>
      </c>
      <c r="AF218" s="122">
        <f t="shared" si="81"/>
        <v>0</v>
      </c>
      <c r="AG218" s="122">
        <f t="shared" si="81"/>
        <v>0</v>
      </c>
      <c r="AH218" s="122">
        <f t="shared" si="81"/>
        <v>0</v>
      </c>
      <c r="AI218" s="122">
        <f t="shared" si="81"/>
        <v>0</v>
      </c>
      <c r="AJ218" s="122">
        <f t="shared" si="81"/>
        <v>0</v>
      </c>
      <c r="AK218" s="122">
        <f t="shared" si="81"/>
        <v>0</v>
      </c>
      <c r="AL218" s="122">
        <f t="shared" si="81"/>
        <v>0</v>
      </c>
      <c r="AM218" s="122">
        <f t="shared" si="81"/>
        <v>0</v>
      </c>
      <c r="AN218" s="122">
        <f t="shared" si="81"/>
        <v>0</v>
      </c>
      <c r="AO218" s="122">
        <f t="shared" si="81"/>
        <v>0</v>
      </c>
      <c r="AP218" s="122">
        <f t="shared" si="81"/>
        <v>0</v>
      </c>
    </row>
    <row r="219" spans="1:42" x14ac:dyDescent="0.2">
      <c r="A219" s="89" t="str">
        <f>subscriber3_name</f>
        <v>Subscriber Class 3</v>
      </c>
      <c r="B219" s="122"/>
      <c r="C219" s="122">
        <f t="shared" ref="C219:AP219" si="82">C16</f>
        <v>0</v>
      </c>
      <c r="D219" s="122">
        <f t="shared" si="82"/>
        <v>0</v>
      </c>
      <c r="E219" s="122">
        <f t="shared" si="82"/>
        <v>0</v>
      </c>
      <c r="F219" s="122">
        <f t="shared" si="82"/>
        <v>0</v>
      </c>
      <c r="G219" s="122">
        <f t="shared" si="82"/>
        <v>0</v>
      </c>
      <c r="H219" s="122">
        <f t="shared" si="82"/>
        <v>0</v>
      </c>
      <c r="I219" s="122">
        <f t="shared" si="82"/>
        <v>0</v>
      </c>
      <c r="J219" s="122">
        <f t="shared" si="82"/>
        <v>0</v>
      </c>
      <c r="K219" s="122">
        <f t="shared" si="82"/>
        <v>0</v>
      </c>
      <c r="L219" s="122">
        <f t="shared" si="82"/>
        <v>0</v>
      </c>
      <c r="M219" s="122">
        <f t="shared" si="82"/>
        <v>0</v>
      </c>
      <c r="N219" s="122">
        <f t="shared" si="82"/>
        <v>0</v>
      </c>
      <c r="O219" s="122">
        <f t="shared" si="82"/>
        <v>0</v>
      </c>
      <c r="P219" s="122">
        <f t="shared" si="82"/>
        <v>0</v>
      </c>
      <c r="Q219" s="122">
        <f t="shared" si="82"/>
        <v>0</v>
      </c>
      <c r="R219" s="122">
        <f t="shared" si="82"/>
        <v>0</v>
      </c>
      <c r="S219" s="122">
        <f t="shared" si="82"/>
        <v>0</v>
      </c>
      <c r="T219" s="122">
        <f t="shared" si="82"/>
        <v>0</v>
      </c>
      <c r="U219" s="122">
        <f t="shared" si="82"/>
        <v>0</v>
      </c>
      <c r="V219" s="122">
        <f t="shared" si="82"/>
        <v>0</v>
      </c>
      <c r="W219" s="122">
        <f t="shared" si="82"/>
        <v>0</v>
      </c>
      <c r="X219" s="122">
        <f t="shared" si="82"/>
        <v>0</v>
      </c>
      <c r="Y219" s="122">
        <f t="shared" si="82"/>
        <v>0</v>
      </c>
      <c r="Z219" s="122">
        <f t="shared" si="82"/>
        <v>0</v>
      </c>
      <c r="AA219" s="122">
        <f t="shared" si="82"/>
        <v>0</v>
      </c>
      <c r="AB219" s="122">
        <f t="shared" si="82"/>
        <v>0</v>
      </c>
      <c r="AC219" s="122">
        <f t="shared" si="82"/>
        <v>0</v>
      </c>
      <c r="AD219" s="122">
        <f t="shared" si="82"/>
        <v>0</v>
      </c>
      <c r="AE219" s="122">
        <f t="shared" si="82"/>
        <v>0</v>
      </c>
      <c r="AF219" s="122">
        <f t="shared" si="82"/>
        <v>0</v>
      </c>
      <c r="AG219" s="122">
        <f t="shared" si="82"/>
        <v>0</v>
      </c>
      <c r="AH219" s="122">
        <f t="shared" si="82"/>
        <v>0</v>
      </c>
      <c r="AI219" s="122">
        <f t="shared" si="82"/>
        <v>0</v>
      </c>
      <c r="AJ219" s="122">
        <f t="shared" si="82"/>
        <v>0</v>
      </c>
      <c r="AK219" s="122">
        <f t="shared" si="82"/>
        <v>0</v>
      </c>
      <c r="AL219" s="122">
        <f t="shared" si="82"/>
        <v>0</v>
      </c>
      <c r="AM219" s="122">
        <f t="shared" si="82"/>
        <v>0</v>
      </c>
      <c r="AN219" s="122">
        <f t="shared" si="82"/>
        <v>0</v>
      </c>
      <c r="AO219" s="122">
        <f t="shared" si="82"/>
        <v>0</v>
      </c>
      <c r="AP219" s="122">
        <f t="shared" si="82"/>
        <v>0</v>
      </c>
    </row>
    <row r="220" spans="1:42" x14ac:dyDescent="0.2">
      <c r="A220" s="89" t="str">
        <f>subscriber4_name</f>
        <v>Subscriber Class 4</v>
      </c>
      <c r="B220" s="122"/>
      <c r="C220" s="122">
        <f t="shared" ref="C220:AP220" si="83">C17</f>
        <v>0</v>
      </c>
      <c r="D220" s="122">
        <f t="shared" si="83"/>
        <v>0</v>
      </c>
      <c r="E220" s="122">
        <f t="shared" si="83"/>
        <v>0</v>
      </c>
      <c r="F220" s="122">
        <f t="shared" si="83"/>
        <v>0</v>
      </c>
      <c r="G220" s="122">
        <f t="shared" si="83"/>
        <v>0</v>
      </c>
      <c r="H220" s="122">
        <f t="shared" si="83"/>
        <v>0</v>
      </c>
      <c r="I220" s="122">
        <f t="shared" si="83"/>
        <v>0</v>
      </c>
      <c r="J220" s="122">
        <f t="shared" si="83"/>
        <v>0</v>
      </c>
      <c r="K220" s="122">
        <f t="shared" si="83"/>
        <v>0</v>
      </c>
      <c r="L220" s="122">
        <f t="shared" si="83"/>
        <v>0</v>
      </c>
      <c r="M220" s="122">
        <f t="shared" si="83"/>
        <v>0</v>
      </c>
      <c r="N220" s="122">
        <f t="shared" si="83"/>
        <v>0</v>
      </c>
      <c r="O220" s="122">
        <f t="shared" si="83"/>
        <v>0</v>
      </c>
      <c r="P220" s="122">
        <f t="shared" si="83"/>
        <v>0</v>
      </c>
      <c r="Q220" s="122">
        <f t="shared" si="83"/>
        <v>0</v>
      </c>
      <c r="R220" s="122">
        <f t="shared" si="83"/>
        <v>0</v>
      </c>
      <c r="S220" s="122">
        <f t="shared" si="83"/>
        <v>0</v>
      </c>
      <c r="T220" s="122">
        <f t="shared" si="83"/>
        <v>0</v>
      </c>
      <c r="U220" s="122">
        <f t="shared" si="83"/>
        <v>0</v>
      </c>
      <c r="V220" s="122">
        <f t="shared" si="83"/>
        <v>0</v>
      </c>
      <c r="W220" s="122">
        <f t="shared" si="83"/>
        <v>0</v>
      </c>
      <c r="X220" s="122">
        <f t="shared" si="83"/>
        <v>0</v>
      </c>
      <c r="Y220" s="122">
        <f t="shared" si="83"/>
        <v>0</v>
      </c>
      <c r="Z220" s="122">
        <f t="shared" si="83"/>
        <v>0</v>
      </c>
      <c r="AA220" s="122">
        <f t="shared" si="83"/>
        <v>0</v>
      </c>
      <c r="AB220" s="122">
        <f t="shared" si="83"/>
        <v>0</v>
      </c>
      <c r="AC220" s="122">
        <f t="shared" si="83"/>
        <v>0</v>
      </c>
      <c r="AD220" s="122">
        <f t="shared" si="83"/>
        <v>0</v>
      </c>
      <c r="AE220" s="122">
        <f t="shared" si="83"/>
        <v>0</v>
      </c>
      <c r="AF220" s="122">
        <f t="shared" si="83"/>
        <v>0</v>
      </c>
      <c r="AG220" s="122">
        <f t="shared" si="83"/>
        <v>0</v>
      </c>
      <c r="AH220" s="122">
        <f t="shared" si="83"/>
        <v>0</v>
      </c>
      <c r="AI220" s="122">
        <f t="shared" si="83"/>
        <v>0</v>
      </c>
      <c r="AJ220" s="122">
        <f t="shared" si="83"/>
        <v>0</v>
      </c>
      <c r="AK220" s="122">
        <f t="shared" si="83"/>
        <v>0</v>
      </c>
      <c r="AL220" s="122">
        <f t="shared" si="83"/>
        <v>0</v>
      </c>
      <c r="AM220" s="122">
        <f t="shared" si="83"/>
        <v>0</v>
      </c>
      <c r="AN220" s="122">
        <f t="shared" si="83"/>
        <v>0</v>
      </c>
      <c r="AO220" s="122">
        <f t="shared" si="83"/>
        <v>0</v>
      </c>
      <c r="AP220" s="122">
        <f t="shared" si="83"/>
        <v>0</v>
      </c>
    </row>
    <row r="221" spans="1:42" x14ac:dyDescent="0.2">
      <c r="A221" s="89" t="s">
        <v>389</v>
      </c>
      <c r="B221" s="122"/>
      <c r="C221" s="128">
        <f>SUM(C217:C220)</f>
        <v>0</v>
      </c>
      <c r="D221" s="128">
        <f t="shared" ref="D221:AP221" si="84">SUM(D217:D220)</f>
        <v>0</v>
      </c>
      <c r="E221" s="128">
        <f t="shared" si="84"/>
        <v>0</v>
      </c>
      <c r="F221" s="128">
        <f t="shared" si="84"/>
        <v>0</v>
      </c>
      <c r="G221" s="128">
        <f t="shared" si="84"/>
        <v>0</v>
      </c>
      <c r="H221" s="128">
        <f t="shared" si="84"/>
        <v>0</v>
      </c>
      <c r="I221" s="128">
        <f t="shared" si="84"/>
        <v>0</v>
      </c>
      <c r="J221" s="128">
        <f t="shared" si="84"/>
        <v>0</v>
      </c>
      <c r="K221" s="128">
        <f t="shared" si="84"/>
        <v>0</v>
      </c>
      <c r="L221" s="128">
        <f t="shared" si="84"/>
        <v>0</v>
      </c>
      <c r="M221" s="128">
        <f t="shared" si="84"/>
        <v>0</v>
      </c>
      <c r="N221" s="128">
        <f t="shared" si="84"/>
        <v>0</v>
      </c>
      <c r="O221" s="128">
        <f t="shared" si="84"/>
        <v>0</v>
      </c>
      <c r="P221" s="128">
        <f t="shared" si="84"/>
        <v>0</v>
      </c>
      <c r="Q221" s="128">
        <f t="shared" si="84"/>
        <v>0</v>
      </c>
      <c r="R221" s="128">
        <f t="shared" si="84"/>
        <v>0</v>
      </c>
      <c r="S221" s="128">
        <f t="shared" si="84"/>
        <v>0</v>
      </c>
      <c r="T221" s="128">
        <f t="shared" si="84"/>
        <v>0</v>
      </c>
      <c r="U221" s="128">
        <f t="shared" si="84"/>
        <v>0</v>
      </c>
      <c r="V221" s="128">
        <f t="shared" si="84"/>
        <v>0</v>
      </c>
      <c r="W221" s="128">
        <f t="shared" si="84"/>
        <v>0</v>
      </c>
      <c r="X221" s="128">
        <f t="shared" si="84"/>
        <v>0</v>
      </c>
      <c r="Y221" s="128">
        <f t="shared" si="84"/>
        <v>0</v>
      </c>
      <c r="Z221" s="128">
        <f t="shared" si="84"/>
        <v>0</v>
      </c>
      <c r="AA221" s="128">
        <f t="shared" si="84"/>
        <v>0</v>
      </c>
      <c r="AB221" s="128">
        <f t="shared" si="84"/>
        <v>0</v>
      </c>
      <c r="AC221" s="128">
        <f t="shared" si="84"/>
        <v>0</v>
      </c>
      <c r="AD221" s="128">
        <f t="shared" si="84"/>
        <v>0</v>
      </c>
      <c r="AE221" s="128">
        <f t="shared" si="84"/>
        <v>0</v>
      </c>
      <c r="AF221" s="128">
        <f t="shared" si="84"/>
        <v>0</v>
      </c>
      <c r="AG221" s="128">
        <f t="shared" si="84"/>
        <v>0</v>
      </c>
      <c r="AH221" s="128">
        <f t="shared" si="84"/>
        <v>0</v>
      </c>
      <c r="AI221" s="128">
        <f t="shared" si="84"/>
        <v>0</v>
      </c>
      <c r="AJ221" s="128">
        <f t="shared" si="84"/>
        <v>0</v>
      </c>
      <c r="AK221" s="128">
        <f t="shared" si="84"/>
        <v>0</v>
      </c>
      <c r="AL221" s="128">
        <f t="shared" si="84"/>
        <v>0</v>
      </c>
      <c r="AM221" s="128">
        <f t="shared" si="84"/>
        <v>0</v>
      </c>
      <c r="AN221" s="128">
        <f t="shared" si="84"/>
        <v>0</v>
      </c>
      <c r="AO221" s="128">
        <f t="shared" si="84"/>
        <v>0</v>
      </c>
      <c r="AP221" s="128">
        <f t="shared" si="84"/>
        <v>0</v>
      </c>
    </row>
    <row r="222" spans="1:42" x14ac:dyDescent="0.2">
      <c r="A222" s="18" t="s">
        <v>378</v>
      </c>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c r="AE222" s="122"/>
      <c r="AF222" s="122"/>
      <c r="AG222" s="122"/>
      <c r="AH222" s="122"/>
      <c r="AI222" s="122"/>
      <c r="AJ222" s="122"/>
      <c r="AK222" s="122"/>
      <c r="AL222" s="122"/>
      <c r="AM222" s="122"/>
      <c r="AN222" s="122"/>
      <c r="AO222" s="122"/>
      <c r="AP222" s="122"/>
    </row>
    <row r="223" spans="1:42" x14ac:dyDescent="0.2">
      <c r="A223" s="89" t="str">
        <f>subscriber1_name</f>
        <v>Subscriber Class 1</v>
      </c>
      <c r="B223" s="122"/>
      <c r="C223" s="122">
        <f>C211-C217</f>
        <v>0</v>
      </c>
      <c r="D223" s="122">
        <f t="shared" ref="D223:AP223" si="85">D211-D217</f>
        <v>0</v>
      </c>
      <c r="E223" s="122">
        <f t="shared" si="85"/>
        <v>0</v>
      </c>
      <c r="F223" s="122">
        <f t="shared" si="85"/>
        <v>0</v>
      </c>
      <c r="G223" s="122">
        <f t="shared" si="85"/>
        <v>0</v>
      </c>
      <c r="H223" s="122">
        <f t="shared" si="85"/>
        <v>0</v>
      </c>
      <c r="I223" s="122">
        <f t="shared" si="85"/>
        <v>0</v>
      </c>
      <c r="J223" s="122">
        <f t="shared" si="85"/>
        <v>0</v>
      </c>
      <c r="K223" s="122">
        <f t="shared" si="85"/>
        <v>0</v>
      </c>
      <c r="L223" s="122">
        <f t="shared" si="85"/>
        <v>0</v>
      </c>
      <c r="M223" s="122">
        <f t="shared" si="85"/>
        <v>0</v>
      </c>
      <c r="N223" s="122">
        <f t="shared" si="85"/>
        <v>0</v>
      </c>
      <c r="O223" s="122">
        <f t="shared" si="85"/>
        <v>0</v>
      </c>
      <c r="P223" s="122">
        <f t="shared" si="85"/>
        <v>0</v>
      </c>
      <c r="Q223" s="122">
        <f t="shared" si="85"/>
        <v>0</v>
      </c>
      <c r="R223" s="122">
        <f t="shared" si="85"/>
        <v>0</v>
      </c>
      <c r="S223" s="122">
        <f t="shared" si="85"/>
        <v>0</v>
      </c>
      <c r="T223" s="122">
        <f t="shared" si="85"/>
        <v>0</v>
      </c>
      <c r="U223" s="122">
        <f t="shared" si="85"/>
        <v>0</v>
      </c>
      <c r="V223" s="122">
        <f t="shared" si="85"/>
        <v>0</v>
      </c>
      <c r="W223" s="122">
        <f t="shared" si="85"/>
        <v>0</v>
      </c>
      <c r="X223" s="122">
        <f t="shared" si="85"/>
        <v>0</v>
      </c>
      <c r="Y223" s="122">
        <f t="shared" si="85"/>
        <v>0</v>
      </c>
      <c r="Z223" s="122">
        <f t="shared" si="85"/>
        <v>0</v>
      </c>
      <c r="AA223" s="122">
        <f t="shared" si="85"/>
        <v>0</v>
      </c>
      <c r="AB223" s="122">
        <f t="shared" si="85"/>
        <v>0</v>
      </c>
      <c r="AC223" s="122">
        <f t="shared" si="85"/>
        <v>0</v>
      </c>
      <c r="AD223" s="122">
        <f t="shared" si="85"/>
        <v>0</v>
      </c>
      <c r="AE223" s="122">
        <f t="shared" si="85"/>
        <v>0</v>
      </c>
      <c r="AF223" s="122">
        <f t="shared" si="85"/>
        <v>0</v>
      </c>
      <c r="AG223" s="122">
        <f t="shared" si="85"/>
        <v>0</v>
      </c>
      <c r="AH223" s="122">
        <f t="shared" si="85"/>
        <v>0</v>
      </c>
      <c r="AI223" s="122">
        <f t="shared" si="85"/>
        <v>0</v>
      </c>
      <c r="AJ223" s="122">
        <f t="shared" si="85"/>
        <v>0</v>
      </c>
      <c r="AK223" s="122">
        <f t="shared" si="85"/>
        <v>0</v>
      </c>
      <c r="AL223" s="122">
        <f t="shared" si="85"/>
        <v>0</v>
      </c>
      <c r="AM223" s="122">
        <f t="shared" si="85"/>
        <v>0</v>
      </c>
      <c r="AN223" s="122">
        <f t="shared" si="85"/>
        <v>0</v>
      </c>
      <c r="AO223" s="122">
        <f t="shared" si="85"/>
        <v>0</v>
      </c>
      <c r="AP223" s="122">
        <f t="shared" si="85"/>
        <v>0</v>
      </c>
    </row>
    <row r="224" spans="1:42" x14ac:dyDescent="0.2">
      <c r="A224" s="89" t="str">
        <f>subscriber2_name</f>
        <v>Subscriber Class 2</v>
      </c>
      <c r="B224" s="122"/>
      <c r="C224" s="122">
        <f t="shared" ref="C224:AP224" si="86">C212-C218</f>
        <v>0</v>
      </c>
      <c r="D224" s="122">
        <f t="shared" si="86"/>
        <v>0</v>
      </c>
      <c r="E224" s="122">
        <f t="shared" si="86"/>
        <v>0</v>
      </c>
      <c r="F224" s="122">
        <f t="shared" si="86"/>
        <v>0</v>
      </c>
      <c r="G224" s="122">
        <f t="shared" si="86"/>
        <v>0</v>
      </c>
      <c r="H224" s="122">
        <f t="shared" si="86"/>
        <v>0</v>
      </c>
      <c r="I224" s="122">
        <f t="shared" si="86"/>
        <v>0</v>
      </c>
      <c r="J224" s="122">
        <f t="shared" si="86"/>
        <v>0</v>
      </c>
      <c r="K224" s="122">
        <f t="shared" si="86"/>
        <v>0</v>
      </c>
      <c r="L224" s="122">
        <f t="shared" si="86"/>
        <v>0</v>
      </c>
      <c r="M224" s="122">
        <f t="shared" si="86"/>
        <v>0</v>
      </c>
      <c r="N224" s="122">
        <f t="shared" si="86"/>
        <v>0</v>
      </c>
      <c r="O224" s="122">
        <f t="shared" si="86"/>
        <v>0</v>
      </c>
      <c r="P224" s="122">
        <f t="shared" si="86"/>
        <v>0</v>
      </c>
      <c r="Q224" s="122">
        <f t="shared" si="86"/>
        <v>0</v>
      </c>
      <c r="R224" s="122">
        <f t="shared" si="86"/>
        <v>0</v>
      </c>
      <c r="S224" s="122">
        <f t="shared" si="86"/>
        <v>0</v>
      </c>
      <c r="T224" s="122">
        <f t="shared" si="86"/>
        <v>0</v>
      </c>
      <c r="U224" s="122">
        <f t="shared" si="86"/>
        <v>0</v>
      </c>
      <c r="V224" s="122">
        <f t="shared" si="86"/>
        <v>0</v>
      </c>
      <c r="W224" s="122">
        <f t="shared" si="86"/>
        <v>0</v>
      </c>
      <c r="X224" s="122">
        <f t="shared" si="86"/>
        <v>0</v>
      </c>
      <c r="Y224" s="122">
        <f t="shared" si="86"/>
        <v>0</v>
      </c>
      <c r="Z224" s="122">
        <f t="shared" si="86"/>
        <v>0</v>
      </c>
      <c r="AA224" s="122">
        <f t="shared" si="86"/>
        <v>0</v>
      </c>
      <c r="AB224" s="122">
        <f t="shared" si="86"/>
        <v>0</v>
      </c>
      <c r="AC224" s="122">
        <f t="shared" si="86"/>
        <v>0</v>
      </c>
      <c r="AD224" s="122">
        <f t="shared" si="86"/>
        <v>0</v>
      </c>
      <c r="AE224" s="122">
        <f t="shared" si="86"/>
        <v>0</v>
      </c>
      <c r="AF224" s="122">
        <f t="shared" si="86"/>
        <v>0</v>
      </c>
      <c r="AG224" s="122">
        <f t="shared" si="86"/>
        <v>0</v>
      </c>
      <c r="AH224" s="122">
        <f t="shared" si="86"/>
        <v>0</v>
      </c>
      <c r="AI224" s="122">
        <f t="shared" si="86"/>
        <v>0</v>
      </c>
      <c r="AJ224" s="122">
        <f t="shared" si="86"/>
        <v>0</v>
      </c>
      <c r="AK224" s="122">
        <f t="shared" si="86"/>
        <v>0</v>
      </c>
      <c r="AL224" s="122">
        <f t="shared" si="86"/>
        <v>0</v>
      </c>
      <c r="AM224" s="122">
        <f t="shared" si="86"/>
        <v>0</v>
      </c>
      <c r="AN224" s="122">
        <f t="shared" si="86"/>
        <v>0</v>
      </c>
      <c r="AO224" s="122">
        <f t="shared" si="86"/>
        <v>0</v>
      </c>
      <c r="AP224" s="122">
        <f t="shared" si="86"/>
        <v>0</v>
      </c>
    </row>
    <row r="225" spans="1:42" x14ac:dyDescent="0.2">
      <c r="A225" s="89" t="str">
        <f>subscriber3_name</f>
        <v>Subscriber Class 3</v>
      </c>
      <c r="B225" s="122"/>
      <c r="C225" s="122">
        <f t="shared" ref="C225:AP225" si="87">C213-C219</f>
        <v>0</v>
      </c>
      <c r="D225" s="122">
        <f t="shared" si="87"/>
        <v>0</v>
      </c>
      <c r="E225" s="122">
        <f t="shared" si="87"/>
        <v>0</v>
      </c>
      <c r="F225" s="122">
        <f t="shared" si="87"/>
        <v>0</v>
      </c>
      <c r="G225" s="122">
        <f t="shared" si="87"/>
        <v>0</v>
      </c>
      <c r="H225" s="122">
        <f t="shared" si="87"/>
        <v>0</v>
      </c>
      <c r="I225" s="122">
        <f t="shared" si="87"/>
        <v>0</v>
      </c>
      <c r="J225" s="122">
        <f t="shared" si="87"/>
        <v>0</v>
      </c>
      <c r="K225" s="122">
        <f t="shared" si="87"/>
        <v>0</v>
      </c>
      <c r="L225" s="122">
        <f t="shared" si="87"/>
        <v>0</v>
      </c>
      <c r="M225" s="122">
        <f t="shared" si="87"/>
        <v>0</v>
      </c>
      <c r="N225" s="122">
        <f t="shared" si="87"/>
        <v>0</v>
      </c>
      <c r="O225" s="122">
        <f t="shared" si="87"/>
        <v>0</v>
      </c>
      <c r="P225" s="122">
        <f t="shared" si="87"/>
        <v>0</v>
      </c>
      <c r="Q225" s="122">
        <f t="shared" si="87"/>
        <v>0</v>
      </c>
      <c r="R225" s="122">
        <f t="shared" si="87"/>
        <v>0</v>
      </c>
      <c r="S225" s="122">
        <f t="shared" si="87"/>
        <v>0</v>
      </c>
      <c r="T225" s="122">
        <f t="shared" si="87"/>
        <v>0</v>
      </c>
      <c r="U225" s="122">
        <f t="shared" si="87"/>
        <v>0</v>
      </c>
      <c r="V225" s="122">
        <f t="shared" si="87"/>
        <v>0</v>
      </c>
      <c r="W225" s="122">
        <f t="shared" si="87"/>
        <v>0</v>
      </c>
      <c r="X225" s="122">
        <f t="shared" si="87"/>
        <v>0</v>
      </c>
      <c r="Y225" s="122">
        <f t="shared" si="87"/>
        <v>0</v>
      </c>
      <c r="Z225" s="122">
        <f t="shared" si="87"/>
        <v>0</v>
      </c>
      <c r="AA225" s="122">
        <f t="shared" si="87"/>
        <v>0</v>
      </c>
      <c r="AB225" s="122">
        <f t="shared" si="87"/>
        <v>0</v>
      </c>
      <c r="AC225" s="122">
        <f t="shared" si="87"/>
        <v>0</v>
      </c>
      <c r="AD225" s="122">
        <f t="shared" si="87"/>
        <v>0</v>
      </c>
      <c r="AE225" s="122">
        <f t="shared" si="87"/>
        <v>0</v>
      </c>
      <c r="AF225" s="122">
        <f t="shared" si="87"/>
        <v>0</v>
      </c>
      <c r="AG225" s="122">
        <f t="shared" si="87"/>
        <v>0</v>
      </c>
      <c r="AH225" s="122">
        <f t="shared" si="87"/>
        <v>0</v>
      </c>
      <c r="AI225" s="122">
        <f t="shared" si="87"/>
        <v>0</v>
      </c>
      <c r="AJ225" s="122">
        <f t="shared" si="87"/>
        <v>0</v>
      </c>
      <c r="AK225" s="122">
        <f t="shared" si="87"/>
        <v>0</v>
      </c>
      <c r="AL225" s="122">
        <f t="shared" si="87"/>
        <v>0</v>
      </c>
      <c r="AM225" s="122">
        <f t="shared" si="87"/>
        <v>0</v>
      </c>
      <c r="AN225" s="122">
        <f t="shared" si="87"/>
        <v>0</v>
      </c>
      <c r="AO225" s="122">
        <f t="shared" si="87"/>
        <v>0</v>
      </c>
      <c r="AP225" s="122">
        <f t="shared" si="87"/>
        <v>0</v>
      </c>
    </row>
    <row r="226" spans="1:42" x14ac:dyDescent="0.2">
      <c r="A226" s="89" t="str">
        <f>subscriber4_name</f>
        <v>Subscriber Class 4</v>
      </c>
      <c r="B226" s="122"/>
      <c r="C226" s="122">
        <f t="shared" ref="C226:AP226" si="88">C214-C220</f>
        <v>0</v>
      </c>
      <c r="D226" s="122">
        <f t="shared" si="88"/>
        <v>0</v>
      </c>
      <c r="E226" s="122">
        <f t="shared" si="88"/>
        <v>0</v>
      </c>
      <c r="F226" s="122">
        <f t="shared" si="88"/>
        <v>0</v>
      </c>
      <c r="G226" s="122">
        <f t="shared" si="88"/>
        <v>0</v>
      </c>
      <c r="H226" s="122">
        <f t="shared" si="88"/>
        <v>0</v>
      </c>
      <c r="I226" s="122">
        <f t="shared" si="88"/>
        <v>0</v>
      </c>
      <c r="J226" s="122">
        <f t="shared" si="88"/>
        <v>0</v>
      </c>
      <c r="K226" s="122">
        <f t="shared" si="88"/>
        <v>0</v>
      </c>
      <c r="L226" s="122">
        <f t="shared" si="88"/>
        <v>0</v>
      </c>
      <c r="M226" s="122">
        <f t="shared" si="88"/>
        <v>0</v>
      </c>
      <c r="N226" s="122">
        <f t="shared" si="88"/>
        <v>0</v>
      </c>
      <c r="O226" s="122">
        <f t="shared" si="88"/>
        <v>0</v>
      </c>
      <c r="P226" s="122">
        <f t="shared" si="88"/>
        <v>0</v>
      </c>
      <c r="Q226" s="122">
        <f t="shared" si="88"/>
        <v>0</v>
      </c>
      <c r="R226" s="122">
        <f t="shared" si="88"/>
        <v>0</v>
      </c>
      <c r="S226" s="122">
        <f t="shared" si="88"/>
        <v>0</v>
      </c>
      <c r="T226" s="122">
        <f t="shared" si="88"/>
        <v>0</v>
      </c>
      <c r="U226" s="122">
        <f t="shared" si="88"/>
        <v>0</v>
      </c>
      <c r="V226" s="122">
        <f t="shared" si="88"/>
        <v>0</v>
      </c>
      <c r="W226" s="122">
        <f t="shared" si="88"/>
        <v>0</v>
      </c>
      <c r="X226" s="122">
        <f t="shared" si="88"/>
        <v>0</v>
      </c>
      <c r="Y226" s="122">
        <f t="shared" si="88"/>
        <v>0</v>
      </c>
      <c r="Z226" s="122">
        <f t="shared" si="88"/>
        <v>0</v>
      </c>
      <c r="AA226" s="122">
        <f t="shared" si="88"/>
        <v>0</v>
      </c>
      <c r="AB226" s="122">
        <f t="shared" si="88"/>
        <v>0</v>
      </c>
      <c r="AC226" s="122">
        <f t="shared" si="88"/>
        <v>0</v>
      </c>
      <c r="AD226" s="122">
        <f t="shared" si="88"/>
        <v>0</v>
      </c>
      <c r="AE226" s="122">
        <f t="shared" si="88"/>
        <v>0</v>
      </c>
      <c r="AF226" s="122">
        <f t="shared" si="88"/>
        <v>0</v>
      </c>
      <c r="AG226" s="122">
        <f t="shared" si="88"/>
        <v>0</v>
      </c>
      <c r="AH226" s="122">
        <f t="shared" si="88"/>
        <v>0</v>
      </c>
      <c r="AI226" s="122">
        <f t="shared" si="88"/>
        <v>0</v>
      </c>
      <c r="AJ226" s="122">
        <f t="shared" si="88"/>
        <v>0</v>
      </c>
      <c r="AK226" s="122">
        <f t="shared" si="88"/>
        <v>0</v>
      </c>
      <c r="AL226" s="122">
        <f t="shared" si="88"/>
        <v>0</v>
      </c>
      <c r="AM226" s="122">
        <f t="shared" si="88"/>
        <v>0</v>
      </c>
      <c r="AN226" s="122">
        <f t="shared" si="88"/>
        <v>0</v>
      </c>
      <c r="AO226" s="122">
        <f t="shared" si="88"/>
        <v>0</v>
      </c>
      <c r="AP226" s="122">
        <f t="shared" si="88"/>
        <v>0</v>
      </c>
    </row>
    <row r="227" spans="1:42" x14ac:dyDescent="0.2">
      <c r="A227" s="89" t="s">
        <v>390</v>
      </c>
      <c r="B227" s="122"/>
      <c r="C227" s="128">
        <f t="shared" ref="C227:AP227" si="89">SUM(C223:C226)</f>
        <v>0</v>
      </c>
      <c r="D227" s="128">
        <f t="shared" si="89"/>
        <v>0</v>
      </c>
      <c r="E227" s="128">
        <f t="shared" si="89"/>
        <v>0</v>
      </c>
      <c r="F227" s="128">
        <f t="shared" si="89"/>
        <v>0</v>
      </c>
      <c r="G227" s="128">
        <f t="shared" si="89"/>
        <v>0</v>
      </c>
      <c r="H227" s="128">
        <f t="shared" si="89"/>
        <v>0</v>
      </c>
      <c r="I227" s="128">
        <f t="shared" si="89"/>
        <v>0</v>
      </c>
      <c r="J227" s="128">
        <f t="shared" si="89"/>
        <v>0</v>
      </c>
      <c r="K227" s="128">
        <f t="shared" si="89"/>
        <v>0</v>
      </c>
      <c r="L227" s="128">
        <f t="shared" si="89"/>
        <v>0</v>
      </c>
      <c r="M227" s="128">
        <f t="shared" si="89"/>
        <v>0</v>
      </c>
      <c r="N227" s="128">
        <f t="shared" si="89"/>
        <v>0</v>
      </c>
      <c r="O227" s="128">
        <f t="shared" si="89"/>
        <v>0</v>
      </c>
      <c r="P227" s="128">
        <f t="shared" si="89"/>
        <v>0</v>
      </c>
      <c r="Q227" s="128">
        <f t="shared" si="89"/>
        <v>0</v>
      </c>
      <c r="R227" s="128">
        <f t="shared" si="89"/>
        <v>0</v>
      </c>
      <c r="S227" s="128">
        <f t="shared" si="89"/>
        <v>0</v>
      </c>
      <c r="T227" s="128">
        <f t="shared" si="89"/>
        <v>0</v>
      </c>
      <c r="U227" s="128">
        <f t="shared" si="89"/>
        <v>0</v>
      </c>
      <c r="V227" s="128">
        <f t="shared" si="89"/>
        <v>0</v>
      </c>
      <c r="W227" s="128">
        <f t="shared" si="89"/>
        <v>0</v>
      </c>
      <c r="X227" s="128">
        <f t="shared" si="89"/>
        <v>0</v>
      </c>
      <c r="Y227" s="128">
        <f t="shared" si="89"/>
        <v>0</v>
      </c>
      <c r="Z227" s="128">
        <f t="shared" si="89"/>
        <v>0</v>
      </c>
      <c r="AA227" s="128">
        <f t="shared" si="89"/>
        <v>0</v>
      </c>
      <c r="AB227" s="128">
        <f t="shared" si="89"/>
        <v>0</v>
      </c>
      <c r="AC227" s="128">
        <f t="shared" si="89"/>
        <v>0</v>
      </c>
      <c r="AD227" s="128">
        <f t="shared" si="89"/>
        <v>0</v>
      </c>
      <c r="AE227" s="128">
        <f t="shared" si="89"/>
        <v>0</v>
      </c>
      <c r="AF227" s="128">
        <f t="shared" si="89"/>
        <v>0</v>
      </c>
      <c r="AG227" s="128">
        <f t="shared" si="89"/>
        <v>0</v>
      </c>
      <c r="AH227" s="128">
        <f t="shared" si="89"/>
        <v>0</v>
      </c>
      <c r="AI227" s="128">
        <f t="shared" si="89"/>
        <v>0</v>
      </c>
      <c r="AJ227" s="128">
        <f t="shared" si="89"/>
        <v>0</v>
      </c>
      <c r="AK227" s="128">
        <f t="shared" si="89"/>
        <v>0</v>
      </c>
      <c r="AL227" s="128">
        <f t="shared" si="89"/>
        <v>0</v>
      </c>
      <c r="AM227" s="128">
        <f t="shared" si="89"/>
        <v>0</v>
      </c>
      <c r="AN227" s="128">
        <f t="shared" si="89"/>
        <v>0</v>
      </c>
      <c r="AO227" s="128">
        <f t="shared" si="89"/>
        <v>0</v>
      </c>
      <c r="AP227" s="128">
        <f t="shared" si="89"/>
        <v>0</v>
      </c>
    </row>
    <row r="228" spans="1:42" x14ac:dyDescent="0.2">
      <c r="A228" s="18" t="s">
        <v>379</v>
      </c>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c r="AE228" s="122"/>
      <c r="AF228" s="122"/>
      <c r="AG228" s="122"/>
      <c r="AH228" s="122"/>
      <c r="AI228" s="122"/>
      <c r="AJ228" s="122"/>
      <c r="AK228" s="122"/>
      <c r="AL228" s="122"/>
      <c r="AM228" s="122"/>
      <c r="AN228" s="122"/>
      <c r="AO228" s="122"/>
      <c r="AP228" s="122"/>
    </row>
    <row r="229" spans="1:42" x14ac:dyDescent="0.2">
      <c r="A229" s="89" t="str">
        <f>subscriber1_name</f>
        <v>Subscriber Class 1</v>
      </c>
      <c r="B229" s="122"/>
      <c r="C229" s="122">
        <f>C223</f>
        <v>0</v>
      </c>
      <c r="D229" s="122">
        <f>IF(D223=0,0,D223+C229)</f>
        <v>0</v>
      </c>
      <c r="E229" s="122">
        <f>IF(E223=0,0,E223+D229)</f>
        <v>0</v>
      </c>
      <c r="F229" s="122">
        <f t="shared" ref="F229:AP229" si="90">IF(F223=0,0,F223+E229)</f>
        <v>0</v>
      </c>
      <c r="G229" s="122">
        <f t="shared" si="90"/>
        <v>0</v>
      </c>
      <c r="H229" s="122">
        <f t="shared" si="90"/>
        <v>0</v>
      </c>
      <c r="I229" s="122">
        <f t="shared" si="90"/>
        <v>0</v>
      </c>
      <c r="J229" s="122">
        <f t="shared" si="90"/>
        <v>0</v>
      </c>
      <c r="K229" s="122">
        <f t="shared" si="90"/>
        <v>0</v>
      </c>
      <c r="L229" s="122">
        <f t="shared" si="90"/>
        <v>0</v>
      </c>
      <c r="M229" s="122">
        <f t="shared" si="90"/>
        <v>0</v>
      </c>
      <c r="N229" s="122">
        <f t="shared" si="90"/>
        <v>0</v>
      </c>
      <c r="O229" s="122">
        <f t="shared" si="90"/>
        <v>0</v>
      </c>
      <c r="P229" s="122">
        <f t="shared" si="90"/>
        <v>0</v>
      </c>
      <c r="Q229" s="122">
        <f t="shared" si="90"/>
        <v>0</v>
      </c>
      <c r="R229" s="122">
        <f t="shared" si="90"/>
        <v>0</v>
      </c>
      <c r="S229" s="122">
        <f t="shared" si="90"/>
        <v>0</v>
      </c>
      <c r="T229" s="122">
        <f t="shared" si="90"/>
        <v>0</v>
      </c>
      <c r="U229" s="122">
        <f t="shared" si="90"/>
        <v>0</v>
      </c>
      <c r="V229" s="122">
        <f t="shared" si="90"/>
        <v>0</v>
      </c>
      <c r="W229" s="122">
        <f t="shared" si="90"/>
        <v>0</v>
      </c>
      <c r="X229" s="122">
        <f t="shared" si="90"/>
        <v>0</v>
      </c>
      <c r="Y229" s="122">
        <f t="shared" si="90"/>
        <v>0</v>
      </c>
      <c r="Z229" s="122">
        <f t="shared" si="90"/>
        <v>0</v>
      </c>
      <c r="AA229" s="122">
        <f t="shared" si="90"/>
        <v>0</v>
      </c>
      <c r="AB229" s="122">
        <f t="shared" si="90"/>
        <v>0</v>
      </c>
      <c r="AC229" s="122">
        <f t="shared" si="90"/>
        <v>0</v>
      </c>
      <c r="AD229" s="122">
        <f t="shared" si="90"/>
        <v>0</v>
      </c>
      <c r="AE229" s="122">
        <f t="shared" si="90"/>
        <v>0</v>
      </c>
      <c r="AF229" s="122">
        <f t="shared" si="90"/>
        <v>0</v>
      </c>
      <c r="AG229" s="122">
        <f t="shared" si="90"/>
        <v>0</v>
      </c>
      <c r="AH229" s="122">
        <f t="shared" si="90"/>
        <v>0</v>
      </c>
      <c r="AI229" s="122">
        <f t="shared" si="90"/>
        <v>0</v>
      </c>
      <c r="AJ229" s="122">
        <f t="shared" si="90"/>
        <v>0</v>
      </c>
      <c r="AK229" s="122">
        <f t="shared" si="90"/>
        <v>0</v>
      </c>
      <c r="AL229" s="122">
        <f t="shared" si="90"/>
        <v>0</v>
      </c>
      <c r="AM229" s="122">
        <f t="shared" si="90"/>
        <v>0</v>
      </c>
      <c r="AN229" s="122">
        <f t="shared" si="90"/>
        <v>0</v>
      </c>
      <c r="AO229" s="122">
        <f t="shared" si="90"/>
        <v>0</v>
      </c>
      <c r="AP229" s="122">
        <f t="shared" si="90"/>
        <v>0</v>
      </c>
    </row>
    <row r="230" spans="1:42" x14ac:dyDescent="0.2">
      <c r="A230" s="89" t="str">
        <f>subscriber2_name</f>
        <v>Subscriber Class 2</v>
      </c>
      <c r="B230" s="122"/>
      <c r="C230" s="122">
        <f t="shared" ref="C230:C232" si="91">C224</f>
        <v>0</v>
      </c>
      <c r="D230" s="122">
        <f>IF(D224=0,0,D224+C230)</f>
        <v>0</v>
      </c>
      <c r="E230" s="122">
        <f>IF(E224=0,0,E224+D230)</f>
        <v>0</v>
      </c>
      <c r="F230" s="122">
        <f t="shared" ref="F230:AP230" si="92">IF(F224=0,0,F224+E230)</f>
        <v>0</v>
      </c>
      <c r="G230" s="122">
        <f t="shared" si="92"/>
        <v>0</v>
      </c>
      <c r="H230" s="122">
        <f t="shared" si="92"/>
        <v>0</v>
      </c>
      <c r="I230" s="122">
        <f t="shared" si="92"/>
        <v>0</v>
      </c>
      <c r="J230" s="122">
        <f t="shared" si="92"/>
        <v>0</v>
      </c>
      <c r="K230" s="122">
        <f t="shared" si="92"/>
        <v>0</v>
      </c>
      <c r="L230" s="122">
        <f t="shared" si="92"/>
        <v>0</v>
      </c>
      <c r="M230" s="122">
        <f t="shared" si="92"/>
        <v>0</v>
      </c>
      <c r="N230" s="122">
        <f t="shared" si="92"/>
        <v>0</v>
      </c>
      <c r="O230" s="122">
        <f t="shared" si="92"/>
        <v>0</v>
      </c>
      <c r="P230" s="122">
        <f t="shared" si="92"/>
        <v>0</v>
      </c>
      <c r="Q230" s="122">
        <f t="shared" si="92"/>
        <v>0</v>
      </c>
      <c r="R230" s="122">
        <f t="shared" si="92"/>
        <v>0</v>
      </c>
      <c r="S230" s="122">
        <f t="shared" si="92"/>
        <v>0</v>
      </c>
      <c r="T230" s="122">
        <f t="shared" si="92"/>
        <v>0</v>
      </c>
      <c r="U230" s="122">
        <f t="shared" si="92"/>
        <v>0</v>
      </c>
      <c r="V230" s="122">
        <f t="shared" si="92"/>
        <v>0</v>
      </c>
      <c r="W230" s="122">
        <f t="shared" si="92"/>
        <v>0</v>
      </c>
      <c r="X230" s="122">
        <f t="shared" si="92"/>
        <v>0</v>
      </c>
      <c r="Y230" s="122">
        <f t="shared" si="92"/>
        <v>0</v>
      </c>
      <c r="Z230" s="122">
        <f t="shared" si="92"/>
        <v>0</v>
      </c>
      <c r="AA230" s="122">
        <f t="shared" si="92"/>
        <v>0</v>
      </c>
      <c r="AB230" s="122">
        <f t="shared" si="92"/>
        <v>0</v>
      </c>
      <c r="AC230" s="122">
        <f t="shared" si="92"/>
        <v>0</v>
      </c>
      <c r="AD230" s="122">
        <f t="shared" si="92"/>
        <v>0</v>
      </c>
      <c r="AE230" s="122">
        <f t="shared" si="92"/>
        <v>0</v>
      </c>
      <c r="AF230" s="122">
        <f t="shared" si="92"/>
        <v>0</v>
      </c>
      <c r="AG230" s="122">
        <f t="shared" si="92"/>
        <v>0</v>
      </c>
      <c r="AH230" s="122">
        <f t="shared" si="92"/>
        <v>0</v>
      </c>
      <c r="AI230" s="122">
        <f t="shared" si="92"/>
        <v>0</v>
      </c>
      <c r="AJ230" s="122">
        <f t="shared" si="92"/>
        <v>0</v>
      </c>
      <c r="AK230" s="122">
        <f t="shared" si="92"/>
        <v>0</v>
      </c>
      <c r="AL230" s="122">
        <f t="shared" si="92"/>
        <v>0</v>
      </c>
      <c r="AM230" s="122">
        <f t="shared" si="92"/>
        <v>0</v>
      </c>
      <c r="AN230" s="122">
        <f t="shared" si="92"/>
        <v>0</v>
      </c>
      <c r="AO230" s="122">
        <f t="shared" si="92"/>
        <v>0</v>
      </c>
      <c r="AP230" s="122">
        <f t="shared" si="92"/>
        <v>0</v>
      </c>
    </row>
    <row r="231" spans="1:42" x14ac:dyDescent="0.2">
      <c r="A231" s="89" t="str">
        <f>subscriber3_name</f>
        <v>Subscriber Class 3</v>
      </c>
      <c r="B231" s="122"/>
      <c r="C231" s="122">
        <f t="shared" si="91"/>
        <v>0</v>
      </c>
      <c r="D231" s="122">
        <f t="shared" ref="D231:AP231" si="93">IF(D225=0,0,D225+C231)</f>
        <v>0</v>
      </c>
      <c r="E231" s="122">
        <f t="shared" si="93"/>
        <v>0</v>
      </c>
      <c r="F231" s="122">
        <f t="shared" si="93"/>
        <v>0</v>
      </c>
      <c r="G231" s="122">
        <f t="shared" si="93"/>
        <v>0</v>
      </c>
      <c r="H231" s="122">
        <f t="shared" si="93"/>
        <v>0</v>
      </c>
      <c r="I231" s="122">
        <f t="shared" si="93"/>
        <v>0</v>
      </c>
      <c r="J231" s="122">
        <f t="shared" si="93"/>
        <v>0</v>
      </c>
      <c r="K231" s="122">
        <f t="shared" si="93"/>
        <v>0</v>
      </c>
      <c r="L231" s="122">
        <f t="shared" si="93"/>
        <v>0</v>
      </c>
      <c r="M231" s="122">
        <f t="shared" si="93"/>
        <v>0</v>
      </c>
      <c r="N231" s="122">
        <f t="shared" si="93"/>
        <v>0</v>
      </c>
      <c r="O231" s="122">
        <f t="shared" si="93"/>
        <v>0</v>
      </c>
      <c r="P231" s="122">
        <f t="shared" si="93"/>
        <v>0</v>
      </c>
      <c r="Q231" s="122">
        <f t="shared" si="93"/>
        <v>0</v>
      </c>
      <c r="R231" s="122">
        <f t="shared" si="93"/>
        <v>0</v>
      </c>
      <c r="S231" s="122">
        <f t="shared" si="93"/>
        <v>0</v>
      </c>
      <c r="T231" s="122">
        <f t="shared" si="93"/>
        <v>0</v>
      </c>
      <c r="U231" s="122">
        <f t="shared" si="93"/>
        <v>0</v>
      </c>
      <c r="V231" s="122">
        <f t="shared" si="93"/>
        <v>0</v>
      </c>
      <c r="W231" s="122">
        <f t="shared" si="93"/>
        <v>0</v>
      </c>
      <c r="X231" s="122">
        <f t="shared" si="93"/>
        <v>0</v>
      </c>
      <c r="Y231" s="122">
        <f t="shared" si="93"/>
        <v>0</v>
      </c>
      <c r="Z231" s="122">
        <f t="shared" si="93"/>
        <v>0</v>
      </c>
      <c r="AA231" s="122">
        <f t="shared" si="93"/>
        <v>0</v>
      </c>
      <c r="AB231" s="122">
        <f t="shared" si="93"/>
        <v>0</v>
      </c>
      <c r="AC231" s="122">
        <f t="shared" si="93"/>
        <v>0</v>
      </c>
      <c r="AD231" s="122">
        <f t="shared" si="93"/>
        <v>0</v>
      </c>
      <c r="AE231" s="122">
        <f t="shared" si="93"/>
        <v>0</v>
      </c>
      <c r="AF231" s="122">
        <f t="shared" si="93"/>
        <v>0</v>
      </c>
      <c r="AG231" s="122">
        <f t="shared" si="93"/>
        <v>0</v>
      </c>
      <c r="AH231" s="122">
        <f t="shared" si="93"/>
        <v>0</v>
      </c>
      <c r="AI231" s="122">
        <f t="shared" si="93"/>
        <v>0</v>
      </c>
      <c r="AJ231" s="122">
        <f t="shared" si="93"/>
        <v>0</v>
      </c>
      <c r="AK231" s="122">
        <f t="shared" si="93"/>
        <v>0</v>
      </c>
      <c r="AL231" s="122">
        <f t="shared" si="93"/>
        <v>0</v>
      </c>
      <c r="AM231" s="122">
        <f t="shared" si="93"/>
        <v>0</v>
      </c>
      <c r="AN231" s="122">
        <f t="shared" si="93"/>
        <v>0</v>
      </c>
      <c r="AO231" s="122">
        <f t="shared" si="93"/>
        <v>0</v>
      </c>
      <c r="AP231" s="122">
        <f t="shared" si="93"/>
        <v>0</v>
      </c>
    </row>
    <row r="232" spans="1:42" x14ac:dyDescent="0.2">
      <c r="A232" s="89" t="str">
        <f>subscriber4_name</f>
        <v>Subscriber Class 4</v>
      </c>
      <c r="B232" s="122"/>
      <c r="C232" s="122">
        <f t="shared" si="91"/>
        <v>0</v>
      </c>
      <c r="D232" s="122">
        <f t="shared" ref="D232:AP232" si="94">IF(D226=0,0,D226+C232)</f>
        <v>0</v>
      </c>
      <c r="E232" s="122">
        <f t="shared" si="94"/>
        <v>0</v>
      </c>
      <c r="F232" s="122">
        <f t="shared" si="94"/>
        <v>0</v>
      </c>
      <c r="G232" s="122">
        <f t="shared" si="94"/>
        <v>0</v>
      </c>
      <c r="H232" s="122">
        <f t="shared" si="94"/>
        <v>0</v>
      </c>
      <c r="I232" s="122">
        <f t="shared" si="94"/>
        <v>0</v>
      </c>
      <c r="J232" s="122">
        <f t="shared" si="94"/>
        <v>0</v>
      </c>
      <c r="K232" s="122">
        <f t="shared" si="94"/>
        <v>0</v>
      </c>
      <c r="L232" s="122">
        <f t="shared" si="94"/>
        <v>0</v>
      </c>
      <c r="M232" s="122">
        <f t="shared" si="94"/>
        <v>0</v>
      </c>
      <c r="N232" s="122">
        <f t="shared" si="94"/>
        <v>0</v>
      </c>
      <c r="O232" s="122">
        <f t="shared" si="94"/>
        <v>0</v>
      </c>
      <c r="P232" s="122">
        <f t="shared" si="94"/>
        <v>0</v>
      </c>
      <c r="Q232" s="122">
        <f t="shared" si="94"/>
        <v>0</v>
      </c>
      <c r="R232" s="122">
        <f t="shared" si="94"/>
        <v>0</v>
      </c>
      <c r="S232" s="122">
        <f t="shared" si="94"/>
        <v>0</v>
      </c>
      <c r="T232" s="122">
        <f t="shared" si="94"/>
        <v>0</v>
      </c>
      <c r="U232" s="122">
        <f t="shared" si="94"/>
        <v>0</v>
      </c>
      <c r="V232" s="122">
        <f t="shared" si="94"/>
        <v>0</v>
      </c>
      <c r="W232" s="122">
        <f t="shared" si="94"/>
        <v>0</v>
      </c>
      <c r="X232" s="122">
        <f t="shared" si="94"/>
        <v>0</v>
      </c>
      <c r="Y232" s="122">
        <f t="shared" si="94"/>
        <v>0</v>
      </c>
      <c r="Z232" s="122">
        <f t="shared" si="94"/>
        <v>0</v>
      </c>
      <c r="AA232" s="122">
        <f t="shared" si="94"/>
        <v>0</v>
      </c>
      <c r="AB232" s="122">
        <f t="shared" si="94"/>
        <v>0</v>
      </c>
      <c r="AC232" s="122">
        <f t="shared" si="94"/>
        <v>0</v>
      </c>
      <c r="AD232" s="122">
        <f t="shared" si="94"/>
        <v>0</v>
      </c>
      <c r="AE232" s="122">
        <f t="shared" si="94"/>
        <v>0</v>
      </c>
      <c r="AF232" s="122">
        <f t="shared" si="94"/>
        <v>0</v>
      </c>
      <c r="AG232" s="122">
        <f t="shared" si="94"/>
        <v>0</v>
      </c>
      <c r="AH232" s="122">
        <f t="shared" si="94"/>
        <v>0</v>
      </c>
      <c r="AI232" s="122">
        <f t="shared" si="94"/>
        <v>0</v>
      </c>
      <c r="AJ232" s="122">
        <f t="shared" si="94"/>
        <v>0</v>
      </c>
      <c r="AK232" s="122">
        <f t="shared" si="94"/>
        <v>0</v>
      </c>
      <c r="AL232" s="122">
        <f t="shared" si="94"/>
        <v>0</v>
      </c>
      <c r="AM232" s="122">
        <f t="shared" si="94"/>
        <v>0</v>
      </c>
      <c r="AN232" s="122">
        <f t="shared" si="94"/>
        <v>0</v>
      </c>
      <c r="AO232" s="122">
        <f t="shared" si="94"/>
        <v>0</v>
      </c>
      <c r="AP232" s="122">
        <f t="shared" si="94"/>
        <v>0</v>
      </c>
    </row>
    <row r="233" spans="1:42" x14ac:dyDescent="0.2">
      <c r="A233" s="89"/>
    </row>
    <row r="234" spans="1:42" x14ac:dyDescent="0.2">
      <c r="A234" s="83" t="s">
        <v>28</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row>
    <row r="235" spans="1:42" x14ac:dyDescent="0.2">
      <c r="A235" s="20" t="s">
        <v>42</v>
      </c>
    </row>
    <row r="236" spans="1:42" x14ac:dyDescent="0.2">
      <c r="A236" s="89" t="s">
        <v>29</v>
      </c>
      <c r="C236" s="122">
        <f t="shared" ref="C236:AP236" si="95">C66</f>
        <v>0</v>
      </c>
      <c r="D236" s="122">
        <f t="shared" si="95"/>
        <v>0</v>
      </c>
      <c r="E236" s="122">
        <f t="shared" si="95"/>
        <v>0</v>
      </c>
      <c r="F236" s="122">
        <f t="shared" si="95"/>
        <v>0</v>
      </c>
      <c r="G236" s="122">
        <f t="shared" si="95"/>
        <v>0</v>
      </c>
      <c r="H236" s="122">
        <f t="shared" si="95"/>
        <v>0</v>
      </c>
      <c r="I236" s="122">
        <f t="shared" si="95"/>
        <v>0</v>
      </c>
      <c r="J236" s="122">
        <f t="shared" si="95"/>
        <v>0</v>
      </c>
      <c r="K236" s="122">
        <f t="shared" si="95"/>
        <v>0</v>
      </c>
      <c r="L236" s="122">
        <f t="shared" si="95"/>
        <v>0</v>
      </c>
      <c r="M236" s="122">
        <f t="shared" si="95"/>
        <v>0</v>
      </c>
      <c r="N236" s="122">
        <f t="shared" si="95"/>
        <v>0</v>
      </c>
      <c r="O236" s="122">
        <f t="shared" si="95"/>
        <v>0</v>
      </c>
      <c r="P236" s="122">
        <f t="shared" si="95"/>
        <v>0</v>
      </c>
      <c r="Q236" s="122">
        <f t="shared" si="95"/>
        <v>0</v>
      </c>
      <c r="R236" s="122">
        <f t="shared" si="95"/>
        <v>0</v>
      </c>
      <c r="S236" s="122">
        <f t="shared" si="95"/>
        <v>0</v>
      </c>
      <c r="T236" s="122">
        <f t="shared" si="95"/>
        <v>0</v>
      </c>
      <c r="U236" s="122">
        <f t="shared" si="95"/>
        <v>0</v>
      </c>
      <c r="V236" s="122">
        <f t="shared" si="95"/>
        <v>0</v>
      </c>
      <c r="W236" s="122">
        <f t="shared" si="95"/>
        <v>0</v>
      </c>
      <c r="X236" s="122">
        <f t="shared" si="95"/>
        <v>0</v>
      </c>
      <c r="Y236" s="122">
        <f t="shared" si="95"/>
        <v>0</v>
      </c>
      <c r="Z236" s="122">
        <f t="shared" si="95"/>
        <v>0</v>
      </c>
      <c r="AA236" s="122">
        <f t="shared" si="95"/>
        <v>0</v>
      </c>
      <c r="AB236" s="122">
        <f t="shared" si="95"/>
        <v>0</v>
      </c>
      <c r="AC236" s="122">
        <f t="shared" si="95"/>
        <v>0</v>
      </c>
      <c r="AD236" s="122">
        <f t="shared" si="95"/>
        <v>0</v>
      </c>
      <c r="AE236" s="122">
        <f t="shared" si="95"/>
        <v>0</v>
      </c>
      <c r="AF236" s="122">
        <f t="shared" si="95"/>
        <v>0</v>
      </c>
      <c r="AG236" s="122">
        <f t="shared" si="95"/>
        <v>0</v>
      </c>
      <c r="AH236" s="122">
        <f t="shared" si="95"/>
        <v>0</v>
      </c>
      <c r="AI236" s="122">
        <f t="shared" si="95"/>
        <v>0</v>
      </c>
      <c r="AJ236" s="122">
        <f t="shared" si="95"/>
        <v>0</v>
      </c>
      <c r="AK236" s="122">
        <f t="shared" si="95"/>
        <v>0</v>
      </c>
      <c r="AL236" s="122">
        <f t="shared" si="95"/>
        <v>0</v>
      </c>
      <c r="AM236" s="122">
        <f t="shared" si="95"/>
        <v>0</v>
      </c>
      <c r="AN236" s="122">
        <f t="shared" si="95"/>
        <v>0</v>
      </c>
      <c r="AO236" s="122">
        <f t="shared" si="95"/>
        <v>0</v>
      </c>
      <c r="AP236" s="122">
        <f t="shared" si="95"/>
        <v>0</v>
      </c>
    </row>
    <row r="237" spans="1:42" x14ac:dyDescent="0.2">
      <c r="A237" s="89" t="s">
        <v>38</v>
      </c>
      <c r="C237" s="122">
        <f t="shared" ref="C237:AP237" si="96">C814</f>
        <v>0</v>
      </c>
      <c r="D237" s="122">
        <f t="shared" si="96"/>
        <v>0</v>
      </c>
      <c r="E237" s="122">
        <f t="shared" si="96"/>
        <v>0</v>
      </c>
      <c r="F237" s="122">
        <f t="shared" si="96"/>
        <v>0</v>
      </c>
      <c r="G237" s="122">
        <f t="shared" si="96"/>
        <v>0</v>
      </c>
      <c r="H237" s="122">
        <f t="shared" si="96"/>
        <v>0</v>
      </c>
      <c r="I237" s="122">
        <f t="shared" si="96"/>
        <v>0</v>
      </c>
      <c r="J237" s="122">
        <f t="shared" si="96"/>
        <v>0</v>
      </c>
      <c r="K237" s="122">
        <f t="shared" si="96"/>
        <v>0</v>
      </c>
      <c r="L237" s="122">
        <f t="shared" si="96"/>
        <v>0</v>
      </c>
      <c r="M237" s="122">
        <f t="shared" si="96"/>
        <v>0</v>
      </c>
      <c r="N237" s="122">
        <f t="shared" si="96"/>
        <v>0</v>
      </c>
      <c r="O237" s="122">
        <f t="shared" si="96"/>
        <v>0</v>
      </c>
      <c r="P237" s="122">
        <f t="shared" si="96"/>
        <v>0</v>
      </c>
      <c r="Q237" s="122">
        <f t="shared" si="96"/>
        <v>0</v>
      </c>
      <c r="R237" s="122">
        <f t="shared" si="96"/>
        <v>0</v>
      </c>
      <c r="S237" s="122">
        <f t="shared" si="96"/>
        <v>0</v>
      </c>
      <c r="T237" s="122">
        <f t="shared" si="96"/>
        <v>0</v>
      </c>
      <c r="U237" s="122">
        <f t="shared" si="96"/>
        <v>0</v>
      </c>
      <c r="V237" s="122">
        <f t="shared" si="96"/>
        <v>0</v>
      </c>
      <c r="W237" s="122">
        <f t="shared" si="96"/>
        <v>0</v>
      </c>
      <c r="X237" s="122">
        <f t="shared" si="96"/>
        <v>0</v>
      </c>
      <c r="Y237" s="122">
        <f t="shared" si="96"/>
        <v>0</v>
      </c>
      <c r="Z237" s="122">
        <f t="shared" si="96"/>
        <v>0</v>
      </c>
      <c r="AA237" s="122">
        <f t="shared" si="96"/>
        <v>0</v>
      </c>
      <c r="AB237" s="122">
        <f t="shared" si="96"/>
        <v>0</v>
      </c>
      <c r="AC237" s="122">
        <f t="shared" si="96"/>
        <v>0</v>
      </c>
      <c r="AD237" s="122">
        <f t="shared" si="96"/>
        <v>0</v>
      </c>
      <c r="AE237" s="122">
        <f t="shared" si="96"/>
        <v>0</v>
      </c>
      <c r="AF237" s="122">
        <f t="shared" si="96"/>
        <v>0</v>
      </c>
      <c r="AG237" s="122">
        <f t="shared" si="96"/>
        <v>0</v>
      </c>
      <c r="AH237" s="122">
        <f t="shared" si="96"/>
        <v>0</v>
      </c>
      <c r="AI237" s="122">
        <f t="shared" si="96"/>
        <v>0</v>
      </c>
      <c r="AJ237" s="122">
        <f t="shared" si="96"/>
        <v>0</v>
      </c>
      <c r="AK237" s="122">
        <f t="shared" si="96"/>
        <v>0</v>
      </c>
      <c r="AL237" s="122">
        <f t="shared" si="96"/>
        <v>0</v>
      </c>
      <c r="AM237" s="122">
        <f t="shared" si="96"/>
        <v>0</v>
      </c>
      <c r="AN237" s="122">
        <f t="shared" si="96"/>
        <v>0</v>
      </c>
      <c r="AO237" s="122">
        <f t="shared" si="96"/>
        <v>0</v>
      </c>
      <c r="AP237" s="122">
        <f t="shared" si="96"/>
        <v>0</v>
      </c>
    </row>
    <row r="238" spans="1:42" x14ac:dyDescent="0.2">
      <c r="A238" s="89" t="s">
        <v>30</v>
      </c>
      <c r="C238" s="122">
        <f t="shared" ref="C238:AP238" si="97">-C673</f>
        <v>0</v>
      </c>
      <c r="D238" s="122">
        <f t="shared" si="97"/>
        <v>0</v>
      </c>
      <c r="E238" s="122">
        <f t="shared" si="97"/>
        <v>0</v>
      </c>
      <c r="F238" s="122">
        <f t="shared" si="97"/>
        <v>0</v>
      </c>
      <c r="G238" s="122">
        <f t="shared" si="97"/>
        <v>0</v>
      </c>
      <c r="H238" s="122">
        <f t="shared" si="97"/>
        <v>0</v>
      </c>
      <c r="I238" s="122">
        <f t="shared" si="97"/>
        <v>0</v>
      </c>
      <c r="J238" s="122">
        <f t="shared" si="97"/>
        <v>0</v>
      </c>
      <c r="K238" s="122">
        <f t="shared" si="97"/>
        <v>0</v>
      </c>
      <c r="L238" s="122">
        <f t="shared" si="97"/>
        <v>0</v>
      </c>
      <c r="M238" s="122">
        <f t="shared" si="97"/>
        <v>0</v>
      </c>
      <c r="N238" s="122">
        <f t="shared" si="97"/>
        <v>0</v>
      </c>
      <c r="O238" s="122">
        <f t="shared" si="97"/>
        <v>0</v>
      </c>
      <c r="P238" s="122">
        <f t="shared" si="97"/>
        <v>0</v>
      </c>
      <c r="Q238" s="122">
        <f t="shared" si="97"/>
        <v>0</v>
      </c>
      <c r="R238" s="122">
        <f t="shared" si="97"/>
        <v>0</v>
      </c>
      <c r="S238" s="122">
        <f t="shared" si="97"/>
        <v>0</v>
      </c>
      <c r="T238" s="122">
        <f t="shared" si="97"/>
        <v>0</v>
      </c>
      <c r="U238" s="122">
        <f t="shared" si="97"/>
        <v>0</v>
      </c>
      <c r="V238" s="122">
        <f t="shared" si="97"/>
        <v>0</v>
      </c>
      <c r="W238" s="122">
        <f t="shared" si="97"/>
        <v>0</v>
      </c>
      <c r="X238" s="122">
        <f t="shared" si="97"/>
        <v>0</v>
      </c>
      <c r="Y238" s="122">
        <f t="shared" si="97"/>
        <v>0</v>
      </c>
      <c r="Z238" s="122">
        <f t="shared" si="97"/>
        <v>0</v>
      </c>
      <c r="AA238" s="122">
        <f t="shared" si="97"/>
        <v>0</v>
      </c>
      <c r="AB238" s="122">
        <f t="shared" si="97"/>
        <v>0</v>
      </c>
      <c r="AC238" s="122">
        <f t="shared" si="97"/>
        <v>0</v>
      </c>
      <c r="AD238" s="122">
        <f t="shared" si="97"/>
        <v>0</v>
      </c>
      <c r="AE238" s="122">
        <f t="shared" si="97"/>
        <v>0</v>
      </c>
      <c r="AF238" s="122">
        <f t="shared" si="97"/>
        <v>0</v>
      </c>
      <c r="AG238" s="122">
        <f t="shared" si="97"/>
        <v>0</v>
      </c>
      <c r="AH238" s="122">
        <f t="shared" si="97"/>
        <v>0</v>
      </c>
      <c r="AI238" s="122">
        <f t="shared" si="97"/>
        <v>0</v>
      </c>
      <c r="AJ238" s="122">
        <f t="shared" si="97"/>
        <v>0</v>
      </c>
      <c r="AK238" s="122">
        <f t="shared" si="97"/>
        <v>0</v>
      </c>
      <c r="AL238" s="122">
        <f t="shared" si="97"/>
        <v>0</v>
      </c>
      <c r="AM238" s="122">
        <f t="shared" si="97"/>
        <v>0</v>
      </c>
      <c r="AN238" s="122">
        <f t="shared" si="97"/>
        <v>0</v>
      </c>
      <c r="AO238" s="122">
        <f t="shared" si="97"/>
        <v>0</v>
      </c>
      <c r="AP238" s="122">
        <f t="shared" si="97"/>
        <v>0</v>
      </c>
    </row>
    <row r="239" spans="1:42" x14ac:dyDescent="0.2">
      <c r="A239" s="89" t="s">
        <v>33</v>
      </c>
      <c r="C239" s="123">
        <f t="shared" ref="C239:AP239" si="98">IF(C$2&lt;=analysis_period,-C380-C410-C436-C462,0)</f>
        <v>0</v>
      </c>
      <c r="D239" s="123">
        <f t="shared" si="98"/>
        <v>0</v>
      </c>
      <c r="E239" s="123">
        <f t="shared" si="98"/>
        <v>0</v>
      </c>
      <c r="F239" s="123">
        <f t="shared" si="98"/>
        <v>0</v>
      </c>
      <c r="G239" s="123">
        <f t="shared" si="98"/>
        <v>0</v>
      </c>
      <c r="H239" s="123">
        <f t="shared" si="98"/>
        <v>0</v>
      </c>
      <c r="I239" s="123">
        <f t="shared" si="98"/>
        <v>0</v>
      </c>
      <c r="J239" s="123">
        <f t="shared" si="98"/>
        <v>0</v>
      </c>
      <c r="K239" s="123">
        <f t="shared" si="98"/>
        <v>0</v>
      </c>
      <c r="L239" s="123">
        <f t="shared" si="98"/>
        <v>0</v>
      </c>
      <c r="M239" s="123">
        <f t="shared" si="98"/>
        <v>0</v>
      </c>
      <c r="N239" s="123">
        <f t="shared" si="98"/>
        <v>0</v>
      </c>
      <c r="O239" s="123">
        <f t="shared" si="98"/>
        <v>0</v>
      </c>
      <c r="P239" s="123">
        <f t="shared" si="98"/>
        <v>0</v>
      </c>
      <c r="Q239" s="123">
        <f t="shared" si="98"/>
        <v>0</v>
      </c>
      <c r="R239" s="123">
        <f t="shared" si="98"/>
        <v>0</v>
      </c>
      <c r="S239" s="123">
        <f t="shared" si="98"/>
        <v>0</v>
      </c>
      <c r="T239" s="123">
        <f t="shared" si="98"/>
        <v>0</v>
      </c>
      <c r="U239" s="123">
        <f t="shared" si="98"/>
        <v>0</v>
      </c>
      <c r="V239" s="123">
        <f t="shared" si="98"/>
        <v>0</v>
      </c>
      <c r="W239" s="123">
        <f t="shared" si="98"/>
        <v>0</v>
      </c>
      <c r="X239" s="123">
        <f t="shared" si="98"/>
        <v>0</v>
      </c>
      <c r="Y239" s="123">
        <f t="shared" si="98"/>
        <v>0</v>
      </c>
      <c r="Z239" s="123">
        <f t="shared" si="98"/>
        <v>0</v>
      </c>
      <c r="AA239" s="123">
        <f t="shared" si="98"/>
        <v>0</v>
      </c>
      <c r="AB239" s="123">
        <f t="shared" si="98"/>
        <v>0</v>
      </c>
      <c r="AC239" s="123">
        <f t="shared" si="98"/>
        <v>0</v>
      </c>
      <c r="AD239" s="123">
        <f t="shared" si="98"/>
        <v>0</v>
      </c>
      <c r="AE239" s="123">
        <f t="shared" si="98"/>
        <v>0</v>
      </c>
      <c r="AF239" s="123">
        <f t="shared" si="98"/>
        <v>0</v>
      </c>
      <c r="AG239" s="123">
        <f t="shared" si="98"/>
        <v>0</v>
      </c>
      <c r="AH239" s="123">
        <f t="shared" si="98"/>
        <v>0</v>
      </c>
      <c r="AI239" s="123">
        <f t="shared" si="98"/>
        <v>0</v>
      </c>
      <c r="AJ239" s="123">
        <f t="shared" si="98"/>
        <v>0</v>
      </c>
      <c r="AK239" s="123">
        <f t="shared" si="98"/>
        <v>0</v>
      </c>
      <c r="AL239" s="123">
        <f t="shared" si="98"/>
        <v>0</v>
      </c>
      <c r="AM239" s="123">
        <f t="shared" si="98"/>
        <v>0</v>
      </c>
      <c r="AN239" s="123">
        <f t="shared" si="98"/>
        <v>0</v>
      </c>
      <c r="AO239" s="123">
        <f t="shared" si="98"/>
        <v>0</v>
      </c>
      <c r="AP239" s="123">
        <f t="shared" si="98"/>
        <v>0</v>
      </c>
    </row>
    <row r="240" spans="1:42" x14ac:dyDescent="0.2">
      <c r="A240" s="89" t="s">
        <v>186</v>
      </c>
      <c r="C240" s="122">
        <f t="shared" ref="C240:AP240" si="99">SUM(C236:C239)</f>
        <v>0</v>
      </c>
      <c r="D240" s="122">
        <f t="shared" si="99"/>
        <v>0</v>
      </c>
      <c r="E240" s="122">
        <f t="shared" si="99"/>
        <v>0</v>
      </c>
      <c r="F240" s="122">
        <f t="shared" si="99"/>
        <v>0</v>
      </c>
      <c r="G240" s="122">
        <f t="shared" si="99"/>
        <v>0</v>
      </c>
      <c r="H240" s="122">
        <f t="shared" si="99"/>
        <v>0</v>
      </c>
      <c r="I240" s="122">
        <f t="shared" si="99"/>
        <v>0</v>
      </c>
      <c r="J240" s="122">
        <f t="shared" si="99"/>
        <v>0</v>
      </c>
      <c r="K240" s="122">
        <f t="shared" si="99"/>
        <v>0</v>
      </c>
      <c r="L240" s="122">
        <f t="shared" si="99"/>
        <v>0</v>
      </c>
      <c r="M240" s="122">
        <f t="shared" si="99"/>
        <v>0</v>
      </c>
      <c r="N240" s="122">
        <f t="shared" si="99"/>
        <v>0</v>
      </c>
      <c r="O240" s="122">
        <f t="shared" si="99"/>
        <v>0</v>
      </c>
      <c r="P240" s="122">
        <f t="shared" si="99"/>
        <v>0</v>
      </c>
      <c r="Q240" s="122">
        <f t="shared" si="99"/>
        <v>0</v>
      </c>
      <c r="R240" s="122">
        <f t="shared" si="99"/>
        <v>0</v>
      </c>
      <c r="S240" s="122">
        <f t="shared" si="99"/>
        <v>0</v>
      </c>
      <c r="T240" s="122">
        <f t="shared" si="99"/>
        <v>0</v>
      </c>
      <c r="U240" s="122">
        <f t="shared" si="99"/>
        <v>0</v>
      </c>
      <c r="V240" s="122">
        <f t="shared" si="99"/>
        <v>0</v>
      </c>
      <c r="W240" s="122">
        <f t="shared" si="99"/>
        <v>0</v>
      </c>
      <c r="X240" s="122">
        <f t="shared" si="99"/>
        <v>0</v>
      </c>
      <c r="Y240" s="122">
        <f t="shared" si="99"/>
        <v>0</v>
      </c>
      <c r="Z240" s="122">
        <f t="shared" si="99"/>
        <v>0</v>
      </c>
      <c r="AA240" s="122">
        <f t="shared" si="99"/>
        <v>0</v>
      </c>
      <c r="AB240" s="122">
        <f t="shared" si="99"/>
        <v>0</v>
      </c>
      <c r="AC240" s="122">
        <f t="shared" si="99"/>
        <v>0</v>
      </c>
      <c r="AD240" s="122">
        <f t="shared" si="99"/>
        <v>0</v>
      </c>
      <c r="AE240" s="122">
        <f t="shared" si="99"/>
        <v>0</v>
      </c>
      <c r="AF240" s="122">
        <f t="shared" si="99"/>
        <v>0</v>
      </c>
      <c r="AG240" s="122">
        <f t="shared" si="99"/>
        <v>0</v>
      </c>
      <c r="AH240" s="122">
        <f t="shared" si="99"/>
        <v>0</v>
      </c>
      <c r="AI240" s="122">
        <f t="shared" si="99"/>
        <v>0</v>
      </c>
      <c r="AJ240" s="122">
        <f t="shared" si="99"/>
        <v>0</v>
      </c>
      <c r="AK240" s="122">
        <f t="shared" si="99"/>
        <v>0</v>
      </c>
      <c r="AL240" s="122">
        <f t="shared" si="99"/>
        <v>0</v>
      </c>
      <c r="AM240" s="122">
        <f t="shared" si="99"/>
        <v>0</v>
      </c>
      <c r="AN240" s="122">
        <f t="shared" si="99"/>
        <v>0</v>
      </c>
      <c r="AO240" s="122">
        <f t="shared" si="99"/>
        <v>0</v>
      </c>
      <c r="AP240" s="122">
        <f t="shared" si="99"/>
        <v>0</v>
      </c>
    </row>
    <row r="241" spans="1:3" x14ac:dyDescent="0.2">
      <c r="A241" s="89" t="str">
        <f>Inputs!B116</f>
        <v>Investment Based Incentive (IBI)</v>
      </c>
    </row>
    <row r="242" spans="1:3" x14ac:dyDescent="0.2">
      <c r="A242" s="90" t="str">
        <f>Inputs!B117</f>
        <v>As fixed amount</v>
      </c>
    </row>
    <row r="243" spans="1:3" x14ac:dyDescent="0.2">
      <c r="A243" s="81" t="s">
        <v>4</v>
      </c>
      <c r="C243" s="122">
        <f>IF(ibi_fed_amount_tax_sta="Yes",C631,0)</f>
        <v>0</v>
      </c>
    </row>
    <row r="244" spans="1:3" x14ac:dyDescent="0.2">
      <c r="A244" s="81" t="s">
        <v>5</v>
      </c>
      <c r="C244" s="122">
        <f>IF(ibi_sta_amount_tax_sta="Yes",C632,0)</f>
        <v>0</v>
      </c>
    </row>
    <row r="245" spans="1:3" x14ac:dyDescent="0.2">
      <c r="A245" s="81" t="s">
        <v>184</v>
      </c>
      <c r="C245" s="122">
        <f>IF(ibi_uti_amount_tax_sta="Yes",C633,0)</f>
        <v>0</v>
      </c>
    </row>
    <row r="246" spans="1:3" x14ac:dyDescent="0.2">
      <c r="A246" s="81" t="s">
        <v>185</v>
      </c>
      <c r="C246" s="123">
        <f>IF(ibi_oth_amount_tax_sta="Yes",C634,0)</f>
        <v>0</v>
      </c>
    </row>
    <row r="247" spans="1:3" x14ac:dyDescent="0.2">
      <c r="A247" s="81" t="s">
        <v>12</v>
      </c>
      <c r="C247" s="122">
        <f>SUM(C243:C246)</f>
        <v>0</v>
      </c>
    </row>
    <row r="248" spans="1:3" x14ac:dyDescent="0.2">
      <c r="A248" s="90" t="str">
        <f>Inputs!B122</f>
        <v>As percentage</v>
      </c>
      <c r="C248" s="15"/>
    </row>
    <row r="249" spans="1:3" x14ac:dyDescent="0.2">
      <c r="A249" s="81" t="s">
        <v>4</v>
      </c>
      <c r="C249" s="122">
        <f>IF(ibi_fed_percent_tax_sta="Yes",C637,0)</f>
        <v>0</v>
      </c>
    </row>
    <row r="250" spans="1:3" x14ac:dyDescent="0.2">
      <c r="A250" s="81" t="s">
        <v>5</v>
      </c>
      <c r="C250" s="122">
        <f>IF(ibi_sta_percent_tax_sta="Yes",C638,0)</f>
        <v>0</v>
      </c>
    </row>
    <row r="251" spans="1:3" x14ac:dyDescent="0.2">
      <c r="A251" s="81" t="s">
        <v>184</v>
      </c>
      <c r="C251" s="122">
        <f>IF(ibi_uti_percent_tax_sta="Yes",C639,0)</f>
        <v>0</v>
      </c>
    </row>
    <row r="252" spans="1:3" x14ac:dyDescent="0.2">
      <c r="A252" s="81" t="s">
        <v>185</v>
      </c>
      <c r="C252" s="123">
        <f>IF(ibi_oth_percent_tax_sta="Yes",C640,0)</f>
        <v>0</v>
      </c>
    </row>
    <row r="253" spans="1:3" x14ac:dyDescent="0.2">
      <c r="A253" s="81" t="s">
        <v>12</v>
      </c>
      <c r="C253" s="122">
        <f>SUM(C249:C252)</f>
        <v>0</v>
      </c>
    </row>
    <row r="254" spans="1:3" x14ac:dyDescent="0.2">
      <c r="A254" s="89" t="str">
        <f>Inputs!B127</f>
        <v>Capacity Based Incentive (CBI)</v>
      </c>
    </row>
    <row r="255" spans="1:3" x14ac:dyDescent="0.2">
      <c r="A255" s="90" t="s">
        <v>4</v>
      </c>
      <c r="C255" s="122">
        <f>IF(cbi_fed_tax_sta="Yes",C644,0)</f>
        <v>0</v>
      </c>
    </row>
    <row r="256" spans="1:3" x14ac:dyDescent="0.2">
      <c r="A256" s="90" t="s">
        <v>5</v>
      </c>
      <c r="C256" s="122">
        <f>IF(cbi_sta_tax_sta="Yes",C645,0)</f>
        <v>0</v>
      </c>
    </row>
    <row r="257" spans="1:42" x14ac:dyDescent="0.2">
      <c r="A257" s="90" t="s">
        <v>184</v>
      </c>
      <c r="C257" s="122">
        <f>IF(cbi_uti_tax_sta="Yes",C646,0)</f>
        <v>0</v>
      </c>
    </row>
    <row r="258" spans="1:42" x14ac:dyDescent="0.2">
      <c r="A258" s="90" t="s">
        <v>185</v>
      </c>
      <c r="C258" s="123">
        <f>IF(cbi_oth_tax_sta="Yes",C647,0)</f>
        <v>0</v>
      </c>
    </row>
    <row r="259" spans="1:42" x14ac:dyDescent="0.2">
      <c r="A259" s="90" t="s">
        <v>12</v>
      </c>
      <c r="C259" s="122">
        <f>SUM(C255:C258)</f>
        <v>0</v>
      </c>
    </row>
    <row r="260" spans="1:42" x14ac:dyDescent="0.2">
      <c r="A260" s="89" t="str">
        <f>Inputs!B132</f>
        <v>Production Based Incentive (PBI)</v>
      </c>
      <c r="C260" s="15"/>
    </row>
    <row r="261" spans="1:42" x14ac:dyDescent="0.2">
      <c r="A261" s="90" t="s">
        <v>4</v>
      </c>
      <c r="C261" s="122">
        <f t="shared" ref="C261:AP261" si="100">IF(AND(pbi_fed_tax_sta="Yes",pbi_fed_for_ds="No"),C654,0)</f>
        <v>0</v>
      </c>
      <c r="D261" s="122">
        <f t="shared" si="100"/>
        <v>0</v>
      </c>
      <c r="E261" s="122">
        <f t="shared" si="100"/>
        <v>0</v>
      </c>
      <c r="F261" s="122">
        <f t="shared" si="100"/>
        <v>0</v>
      </c>
      <c r="G261" s="122">
        <f t="shared" si="100"/>
        <v>0</v>
      </c>
      <c r="H261" s="122">
        <f t="shared" si="100"/>
        <v>0</v>
      </c>
      <c r="I261" s="122">
        <f t="shared" si="100"/>
        <v>0</v>
      </c>
      <c r="J261" s="122">
        <f t="shared" si="100"/>
        <v>0</v>
      </c>
      <c r="K261" s="122">
        <f t="shared" si="100"/>
        <v>0</v>
      </c>
      <c r="L261" s="122">
        <f t="shared" si="100"/>
        <v>0</v>
      </c>
      <c r="M261" s="122">
        <f t="shared" si="100"/>
        <v>0</v>
      </c>
      <c r="N261" s="122">
        <f t="shared" si="100"/>
        <v>0</v>
      </c>
      <c r="O261" s="122">
        <f t="shared" si="100"/>
        <v>0</v>
      </c>
      <c r="P261" s="122">
        <f t="shared" si="100"/>
        <v>0</v>
      </c>
      <c r="Q261" s="122">
        <f t="shared" si="100"/>
        <v>0</v>
      </c>
      <c r="R261" s="122">
        <f t="shared" si="100"/>
        <v>0</v>
      </c>
      <c r="S261" s="122">
        <f t="shared" si="100"/>
        <v>0</v>
      </c>
      <c r="T261" s="122">
        <f t="shared" si="100"/>
        <v>0</v>
      </c>
      <c r="U261" s="122">
        <f t="shared" si="100"/>
        <v>0</v>
      </c>
      <c r="V261" s="122">
        <f t="shared" si="100"/>
        <v>0</v>
      </c>
      <c r="W261" s="122">
        <f t="shared" si="100"/>
        <v>0</v>
      </c>
      <c r="X261" s="122">
        <f t="shared" si="100"/>
        <v>0</v>
      </c>
      <c r="Y261" s="122">
        <f t="shared" si="100"/>
        <v>0</v>
      </c>
      <c r="Z261" s="122">
        <f t="shared" si="100"/>
        <v>0</v>
      </c>
      <c r="AA261" s="122">
        <f t="shared" si="100"/>
        <v>0</v>
      </c>
      <c r="AB261" s="122">
        <f t="shared" si="100"/>
        <v>0</v>
      </c>
      <c r="AC261" s="122">
        <f t="shared" si="100"/>
        <v>0</v>
      </c>
      <c r="AD261" s="122">
        <f t="shared" si="100"/>
        <v>0</v>
      </c>
      <c r="AE261" s="122">
        <f t="shared" si="100"/>
        <v>0</v>
      </c>
      <c r="AF261" s="122">
        <f t="shared" si="100"/>
        <v>0</v>
      </c>
      <c r="AG261" s="122">
        <f t="shared" si="100"/>
        <v>0</v>
      </c>
      <c r="AH261" s="122">
        <f t="shared" si="100"/>
        <v>0</v>
      </c>
      <c r="AI261" s="122">
        <f t="shared" si="100"/>
        <v>0</v>
      </c>
      <c r="AJ261" s="122">
        <f t="shared" si="100"/>
        <v>0</v>
      </c>
      <c r="AK261" s="122">
        <f t="shared" si="100"/>
        <v>0</v>
      </c>
      <c r="AL261" s="122">
        <f t="shared" si="100"/>
        <v>0</v>
      </c>
      <c r="AM261" s="122">
        <f t="shared" si="100"/>
        <v>0</v>
      </c>
      <c r="AN261" s="122">
        <f t="shared" si="100"/>
        <v>0</v>
      </c>
      <c r="AO261" s="122">
        <f t="shared" si="100"/>
        <v>0</v>
      </c>
      <c r="AP261" s="122">
        <f t="shared" si="100"/>
        <v>0</v>
      </c>
    </row>
    <row r="262" spans="1:42" x14ac:dyDescent="0.2">
      <c r="A262" s="90" t="s">
        <v>5</v>
      </c>
      <c r="C262" s="122">
        <f t="shared" ref="C262:AP262" si="101">IF(AND(pbi_sta_tax_sta="Yes",pbi_sta_for_ds="No"),C658,0)</f>
        <v>0</v>
      </c>
      <c r="D262" s="122">
        <f t="shared" si="101"/>
        <v>0</v>
      </c>
      <c r="E262" s="122">
        <f t="shared" si="101"/>
        <v>0</v>
      </c>
      <c r="F262" s="122">
        <f t="shared" si="101"/>
        <v>0</v>
      </c>
      <c r="G262" s="122">
        <f t="shared" si="101"/>
        <v>0</v>
      </c>
      <c r="H262" s="122">
        <f t="shared" si="101"/>
        <v>0</v>
      </c>
      <c r="I262" s="122">
        <f t="shared" si="101"/>
        <v>0</v>
      </c>
      <c r="J262" s="122">
        <f t="shared" si="101"/>
        <v>0</v>
      </c>
      <c r="K262" s="122">
        <f t="shared" si="101"/>
        <v>0</v>
      </c>
      <c r="L262" s="122">
        <f t="shared" si="101"/>
        <v>0</v>
      </c>
      <c r="M262" s="122">
        <f t="shared" si="101"/>
        <v>0</v>
      </c>
      <c r="N262" s="122">
        <f t="shared" si="101"/>
        <v>0</v>
      </c>
      <c r="O262" s="122">
        <f t="shared" si="101"/>
        <v>0</v>
      </c>
      <c r="P262" s="122">
        <f t="shared" si="101"/>
        <v>0</v>
      </c>
      <c r="Q262" s="122">
        <f t="shared" si="101"/>
        <v>0</v>
      </c>
      <c r="R262" s="122">
        <f t="shared" si="101"/>
        <v>0</v>
      </c>
      <c r="S262" s="122">
        <f t="shared" si="101"/>
        <v>0</v>
      </c>
      <c r="T262" s="122">
        <f t="shared" si="101"/>
        <v>0</v>
      </c>
      <c r="U262" s="122">
        <f t="shared" si="101"/>
        <v>0</v>
      </c>
      <c r="V262" s="122">
        <f t="shared" si="101"/>
        <v>0</v>
      </c>
      <c r="W262" s="122">
        <f t="shared" si="101"/>
        <v>0</v>
      </c>
      <c r="X262" s="122">
        <f t="shared" si="101"/>
        <v>0</v>
      </c>
      <c r="Y262" s="122">
        <f t="shared" si="101"/>
        <v>0</v>
      </c>
      <c r="Z262" s="122">
        <f t="shared" si="101"/>
        <v>0</v>
      </c>
      <c r="AA262" s="122">
        <f t="shared" si="101"/>
        <v>0</v>
      </c>
      <c r="AB262" s="122">
        <f t="shared" si="101"/>
        <v>0</v>
      </c>
      <c r="AC262" s="122">
        <f t="shared" si="101"/>
        <v>0</v>
      </c>
      <c r="AD262" s="122">
        <f t="shared" si="101"/>
        <v>0</v>
      </c>
      <c r="AE262" s="122">
        <f t="shared" si="101"/>
        <v>0</v>
      </c>
      <c r="AF262" s="122">
        <f t="shared" si="101"/>
        <v>0</v>
      </c>
      <c r="AG262" s="122">
        <f t="shared" si="101"/>
        <v>0</v>
      </c>
      <c r="AH262" s="122">
        <f t="shared" si="101"/>
        <v>0</v>
      </c>
      <c r="AI262" s="122">
        <f t="shared" si="101"/>
        <v>0</v>
      </c>
      <c r="AJ262" s="122">
        <f t="shared" si="101"/>
        <v>0</v>
      </c>
      <c r="AK262" s="122">
        <f t="shared" si="101"/>
        <v>0</v>
      </c>
      <c r="AL262" s="122">
        <f t="shared" si="101"/>
        <v>0</v>
      </c>
      <c r="AM262" s="122">
        <f t="shared" si="101"/>
        <v>0</v>
      </c>
      <c r="AN262" s="122">
        <f t="shared" si="101"/>
        <v>0</v>
      </c>
      <c r="AO262" s="122">
        <f t="shared" si="101"/>
        <v>0</v>
      </c>
      <c r="AP262" s="122">
        <f t="shared" si="101"/>
        <v>0</v>
      </c>
    </row>
    <row r="263" spans="1:42" x14ac:dyDescent="0.2">
      <c r="A263" s="90" t="s">
        <v>184</v>
      </c>
      <c r="C263" s="122">
        <f t="shared" ref="C263:AP263" si="102">IF(AND(pbi_uti_tax_sta="Yes",pbi_uti_for_ds="No"),C662,0)</f>
        <v>0</v>
      </c>
      <c r="D263" s="122">
        <f t="shared" si="102"/>
        <v>0</v>
      </c>
      <c r="E263" s="122">
        <f t="shared" si="102"/>
        <v>0</v>
      </c>
      <c r="F263" s="122">
        <f t="shared" si="102"/>
        <v>0</v>
      </c>
      <c r="G263" s="122">
        <f t="shared" si="102"/>
        <v>0</v>
      </c>
      <c r="H263" s="122">
        <f t="shared" si="102"/>
        <v>0</v>
      </c>
      <c r="I263" s="122">
        <f t="shared" si="102"/>
        <v>0</v>
      </c>
      <c r="J263" s="122">
        <f t="shared" si="102"/>
        <v>0</v>
      </c>
      <c r="K263" s="122">
        <f t="shared" si="102"/>
        <v>0</v>
      </c>
      <c r="L263" s="122">
        <f t="shared" si="102"/>
        <v>0</v>
      </c>
      <c r="M263" s="122">
        <f t="shared" si="102"/>
        <v>0</v>
      </c>
      <c r="N263" s="122">
        <f t="shared" si="102"/>
        <v>0</v>
      </c>
      <c r="O263" s="122">
        <f t="shared" si="102"/>
        <v>0</v>
      </c>
      <c r="P263" s="122">
        <f t="shared" si="102"/>
        <v>0</v>
      </c>
      <c r="Q263" s="122">
        <f t="shared" si="102"/>
        <v>0</v>
      </c>
      <c r="R263" s="122">
        <f t="shared" si="102"/>
        <v>0</v>
      </c>
      <c r="S263" s="122">
        <f t="shared" si="102"/>
        <v>0</v>
      </c>
      <c r="T263" s="122">
        <f t="shared" si="102"/>
        <v>0</v>
      </c>
      <c r="U263" s="122">
        <f t="shared" si="102"/>
        <v>0</v>
      </c>
      <c r="V263" s="122">
        <f t="shared" si="102"/>
        <v>0</v>
      </c>
      <c r="W263" s="122">
        <f t="shared" si="102"/>
        <v>0</v>
      </c>
      <c r="X263" s="122">
        <f t="shared" si="102"/>
        <v>0</v>
      </c>
      <c r="Y263" s="122">
        <f t="shared" si="102"/>
        <v>0</v>
      </c>
      <c r="Z263" s="122">
        <f t="shared" si="102"/>
        <v>0</v>
      </c>
      <c r="AA263" s="122">
        <f t="shared" si="102"/>
        <v>0</v>
      </c>
      <c r="AB263" s="122">
        <f t="shared" si="102"/>
        <v>0</v>
      </c>
      <c r="AC263" s="122">
        <f t="shared" si="102"/>
        <v>0</v>
      </c>
      <c r="AD263" s="122">
        <f t="shared" si="102"/>
        <v>0</v>
      </c>
      <c r="AE263" s="122">
        <f t="shared" si="102"/>
        <v>0</v>
      </c>
      <c r="AF263" s="122">
        <f t="shared" si="102"/>
        <v>0</v>
      </c>
      <c r="AG263" s="122">
        <f t="shared" si="102"/>
        <v>0</v>
      </c>
      <c r="AH263" s="122">
        <f t="shared" si="102"/>
        <v>0</v>
      </c>
      <c r="AI263" s="122">
        <f t="shared" si="102"/>
        <v>0</v>
      </c>
      <c r="AJ263" s="122">
        <f t="shared" si="102"/>
        <v>0</v>
      </c>
      <c r="AK263" s="122">
        <f t="shared" si="102"/>
        <v>0</v>
      </c>
      <c r="AL263" s="122">
        <f t="shared" si="102"/>
        <v>0</v>
      </c>
      <c r="AM263" s="122">
        <f t="shared" si="102"/>
        <v>0</v>
      </c>
      <c r="AN263" s="122">
        <f t="shared" si="102"/>
        <v>0</v>
      </c>
      <c r="AO263" s="122">
        <f t="shared" si="102"/>
        <v>0</v>
      </c>
      <c r="AP263" s="122">
        <f t="shared" si="102"/>
        <v>0</v>
      </c>
    </row>
    <row r="264" spans="1:42" x14ac:dyDescent="0.2">
      <c r="A264" s="90" t="s">
        <v>185</v>
      </c>
      <c r="C264" s="123">
        <f t="shared" ref="C264:AP264" si="103">IF(AND(pbi_oth_tax_sta="Yes",pbi_oth_for_ds="No"),C666,0)</f>
        <v>0</v>
      </c>
      <c r="D264" s="123">
        <f t="shared" si="103"/>
        <v>0</v>
      </c>
      <c r="E264" s="123">
        <f t="shared" si="103"/>
        <v>0</v>
      </c>
      <c r="F264" s="123">
        <f t="shared" si="103"/>
        <v>0</v>
      </c>
      <c r="G264" s="123">
        <f t="shared" si="103"/>
        <v>0</v>
      </c>
      <c r="H264" s="123">
        <f t="shared" si="103"/>
        <v>0</v>
      </c>
      <c r="I264" s="123">
        <f t="shared" si="103"/>
        <v>0</v>
      </c>
      <c r="J264" s="123">
        <f t="shared" si="103"/>
        <v>0</v>
      </c>
      <c r="K264" s="123">
        <f t="shared" si="103"/>
        <v>0</v>
      </c>
      <c r="L264" s="123">
        <f t="shared" si="103"/>
        <v>0</v>
      </c>
      <c r="M264" s="123">
        <f t="shared" si="103"/>
        <v>0</v>
      </c>
      <c r="N264" s="123">
        <f t="shared" si="103"/>
        <v>0</v>
      </c>
      <c r="O264" s="123">
        <f t="shared" si="103"/>
        <v>0</v>
      </c>
      <c r="P264" s="123">
        <f t="shared" si="103"/>
        <v>0</v>
      </c>
      <c r="Q264" s="123">
        <f t="shared" si="103"/>
        <v>0</v>
      </c>
      <c r="R264" s="123">
        <f t="shared" si="103"/>
        <v>0</v>
      </c>
      <c r="S264" s="123">
        <f t="shared" si="103"/>
        <v>0</v>
      </c>
      <c r="T264" s="123">
        <f t="shared" si="103"/>
        <v>0</v>
      </c>
      <c r="U264" s="123">
        <f t="shared" si="103"/>
        <v>0</v>
      </c>
      <c r="V264" s="123">
        <f t="shared" si="103"/>
        <v>0</v>
      </c>
      <c r="W264" s="123">
        <f t="shared" si="103"/>
        <v>0</v>
      </c>
      <c r="X264" s="123">
        <f t="shared" si="103"/>
        <v>0</v>
      </c>
      <c r="Y264" s="123">
        <f t="shared" si="103"/>
        <v>0</v>
      </c>
      <c r="Z264" s="123">
        <f t="shared" si="103"/>
        <v>0</v>
      </c>
      <c r="AA264" s="123">
        <f t="shared" si="103"/>
        <v>0</v>
      </c>
      <c r="AB264" s="123">
        <f t="shared" si="103"/>
        <v>0</v>
      </c>
      <c r="AC264" s="123">
        <f t="shared" si="103"/>
        <v>0</v>
      </c>
      <c r="AD264" s="123">
        <f t="shared" si="103"/>
        <v>0</v>
      </c>
      <c r="AE264" s="123">
        <f t="shared" si="103"/>
        <v>0</v>
      </c>
      <c r="AF264" s="123">
        <f t="shared" si="103"/>
        <v>0</v>
      </c>
      <c r="AG264" s="123">
        <f t="shared" si="103"/>
        <v>0</v>
      </c>
      <c r="AH264" s="123">
        <f t="shared" si="103"/>
        <v>0</v>
      </c>
      <c r="AI264" s="123">
        <f t="shared" si="103"/>
        <v>0</v>
      </c>
      <c r="AJ264" s="123">
        <f t="shared" si="103"/>
        <v>0</v>
      </c>
      <c r="AK264" s="123">
        <f t="shared" si="103"/>
        <v>0</v>
      </c>
      <c r="AL264" s="123">
        <f t="shared" si="103"/>
        <v>0</v>
      </c>
      <c r="AM264" s="123">
        <f t="shared" si="103"/>
        <v>0</v>
      </c>
      <c r="AN264" s="123">
        <f t="shared" si="103"/>
        <v>0</v>
      </c>
      <c r="AO264" s="123">
        <f t="shared" si="103"/>
        <v>0</v>
      </c>
      <c r="AP264" s="123">
        <f t="shared" si="103"/>
        <v>0</v>
      </c>
    </row>
    <row r="265" spans="1:42" x14ac:dyDescent="0.2">
      <c r="A265" s="90" t="s">
        <v>12</v>
      </c>
      <c r="C265" s="151">
        <f>SUM(C261:C264)</f>
        <v>0</v>
      </c>
      <c r="D265" s="151">
        <f t="shared" ref="D265:AL265" si="104">SUM(D261:D264)</f>
        <v>0</v>
      </c>
      <c r="E265" s="151">
        <f t="shared" si="104"/>
        <v>0</v>
      </c>
      <c r="F265" s="151">
        <f t="shared" si="104"/>
        <v>0</v>
      </c>
      <c r="G265" s="151">
        <f t="shared" si="104"/>
        <v>0</v>
      </c>
      <c r="H265" s="151">
        <f t="shared" si="104"/>
        <v>0</v>
      </c>
      <c r="I265" s="151">
        <f t="shared" si="104"/>
        <v>0</v>
      </c>
      <c r="J265" s="151">
        <f t="shared" si="104"/>
        <v>0</v>
      </c>
      <c r="K265" s="151">
        <f t="shared" si="104"/>
        <v>0</v>
      </c>
      <c r="L265" s="151">
        <f t="shared" si="104"/>
        <v>0</v>
      </c>
      <c r="M265" s="151">
        <f t="shared" si="104"/>
        <v>0</v>
      </c>
      <c r="N265" s="151">
        <f t="shared" si="104"/>
        <v>0</v>
      </c>
      <c r="O265" s="151">
        <f t="shared" si="104"/>
        <v>0</v>
      </c>
      <c r="P265" s="151">
        <f t="shared" si="104"/>
        <v>0</v>
      </c>
      <c r="Q265" s="151">
        <f t="shared" si="104"/>
        <v>0</v>
      </c>
      <c r="R265" s="151">
        <f t="shared" si="104"/>
        <v>0</v>
      </c>
      <c r="S265" s="151">
        <f t="shared" si="104"/>
        <v>0</v>
      </c>
      <c r="T265" s="151">
        <f t="shared" si="104"/>
        <v>0</v>
      </c>
      <c r="U265" s="151">
        <f t="shared" si="104"/>
        <v>0</v>
      </c>
      <c r="V265" s="151">
        <f t="shared" si="104"/>
        <v>0</v>
      </c>
      <c r="W265" s="151">
        <f t="shared" si="104"/>
        <v>0</v>
      </c>
      <c r="X265" s="151">
        <f t="shared" si="104"/>
        <v>0</v>
      </c>
      <c r="Y265" s="151">
        <f t="shared" si="104"/>
        <v>0</v>
      </c>
      <c r="Z265" s="151">
        <f t="shared" si="104"/>
        <v>0</v>
      </c>
      <c r="AA265" s="151">
        <f t="shared" si="104"/>
        <v>0</v>
      </c>
      <c r="AB265" s="151">
        <f t="shared" si="104"/>
        <v>0</v>
      </c>
      <c r="AC265" s="151">
        <f t="shared" si="104"/>
        <v>0</v>
      </c>
      <c r="AD265" s="151">
        <f t="shared" si="104"/>
        <v>0</v>
      </c>
      <c r="AE265" s="151">
        <f t="shared" si="104"/>
        <v>0</v>
      </c>
      <c r="AF265" s="151">
        <f t="shared" si="104"/>
        <v>0</v>
      </c>
      <c r="AG265" s="151">
        <f t="shared" si="104"/>
        <v>0</v>
      </c>
      <c r="AH265" s="151">
        <f t="shared" si="104"/>
        <v>0</v>
      </c>
      <c r="AI265" s="151">
        <f t="shared" si="104"/>
        <v>0</v>
      </c>
      <c r="AJ265" s="151">
        <f t="shared" si="104"/>
        <v>0</v>
      </c>
      <c r="AK265" s="151">
        <f t="shared" si="104"/>
        <v>0</v>
      </c>
      <c r="AL265" s="151">
        <f t="shared" si="104"/>
        <v>0</v>
      </c>
      <c r="AM265" s="151">
        <f>SUM(AM261:AM264)</f>
        <v>0</v>
      </c>
      <c r="AN265" s="151">
        <f t="shared" ref="AN265:AP265" si="105">SUM(AN261:AN264)</f>
        <v>0</v>
      </c>
      <c r="AO265" s="151">
        <f t="shared" si="105"/>
        <v>0</v>
      </c>
      <c r="AP265" s="151">
        <f t="shared" si="105"/>
        <v>0</v>
      </c>
    </row>
    <row r="266" spans="1:42" x14ac:dyDescent="0.2">
      <c r="A266" s="89" t="s">
        <v>40</v>
      </c>
      <c r="C266" s="122">
        <f>C247+C253+C259+C265</f>
        <v>0</v>
      </c>
      <c r="D266" s="122">
        <f>D247+D253+D259+D265</f>
        <v>0</v>
      </c>
      <c r="E266" s="122">
        <f t="shared" ref="E266:AP266" si="106">E247+E253+E259+E265</f>
        <v>0</v>
      </c>
      <c r="F266" s="122">
        <f t="shared" si="106"/>
        <v>0</v>
      </c>
      <c r="G266" s="122">
        <f t="shared" si="106"/>
        <v>0</v>
      </c>
      <c r="H266" s="122">
        <f t="shared" si="106"/>
        <v>0</v>
      </c>
      <c r="I266" s="122">
        <f t="shared" si="106"/>
        <v>0</v>
      </c>
      <c r="J266" s="122">
        <f t="shared" si="106"/>
        <v>0</v>
      </c>
      <c r="K266" s="122">
        <f t="shared" si="106"/>
        <v>0</v>
      </c>
      <c r="L266" s="122">
        <f t="shared" si="106"/>
        <v>0</v>
      </c>
      <c r="M266" s="122">
        <f t="shared" si="106"/>
        <v>0</v>
      </c>
      <c r="N266" s="122">
        <f t="shared" si="106"/>
        <v>0</v>
      </c>
      <c r="O266" s="122">
        <f t="shared" si="106"/>
        <v>0</v>
      </c>
      <c r="P266" s="122">
        <f t="shared" si="106"/>
        <v>0</v>
      </c>
      <c r="Q266" s="122">
        <f t="shared" si="106"/>
        <v>0</v>
      </c>
      <c r="R266" s="122">
        <f t="shared" si="106"/>
        <v>0</v>
      </c>
      <c r="S266" s="122">
        <f t="shared" si="106"/>
        <v>0</v>
      </c>
      <c r="T266" s="122">
        <f t="shared" si="106"/>
        <v>0</v>
      </c>
      <c r="U266" s="122">
        <f t="shared" si="106"/>
        <v>0</v>
      </c>
      <c r="V266" s="122">
        <f t="shared" si="106"/>
        <v>0</v>
      </c>
      <c r="W266" s="122">
        <f t="shared" si="106"/>
        <v>0</v>
      </c>
      <c r="X266" s="122">
        <f t="shared" si="106"/>
        <v>0</v>
      </c>
      <c r="Y266" s="122">
        <f t="shared" si="106"/>
        <v>0</v>
      </c>
      <c r="Z266" s="122">
        <f t="shared" si="106"/>
        <v>0</v>
      </c>
      <c r="AA266" s="122">
        <f t="shared" si="106"/>
        <v>0</v>
      </c>
      <c r="AB266" s="122">
        <f t="shared" si="106"/>
        <v>0</v>
      </c>
      <c r="AC266" s="122">
        <f t="shared" si="106"/>
        <v>0</v>
      </c>
      <c r="AD266" s="122">
        <f t="shared" si="106"/>
        <v>0</v>
      </c>
      <c r="AE266" s="122">
        <f t="shared" si="106"/>
        <v>0</v>
      </c>
      <c r="AF266" s="122">
        <f t="shared" si="106"/>
        <v>0</v>
      </c>
      <c r="AG266" s="122">
        <f t="shared" si="106"/>
        <v>0</v>
      </c>
      <c r="AH266" s="122">
        <f t="shared" si="106"/>
        <v>0</v>
      </c>
      <c r="AI266" s="122">
        <f t="shared" si="106"/>
        <v>0</v>
      </c>
      <c r="AJ266" s="122">
        <f t="shared" si="106"/>
        <v>0</v>
      </c>
      <c r="AK266" s="122">
        <f t="shared" si="106"/>
        <v>0</v>
      </c>
      <c r="AL266" s="122">
        <f t="shared" si="106"/>
        <v>0</v>
      </c>
      <c r="AM266" s="122">
        <f t="shared" si="106"/>
        <v>0</v>
      </c>
      <c r="AN266" s="122">
        <f t="shared" si="106"/>
        <v>0</v>
      </c>
      <c r="AO266" s="122">
        <f t="shared" si="106"/>
        <v>0</v>
      </c>
      <c r="AP266" s="122">
        <f t="shared" si="106"/>
        <v>0</v>
      </c>
    </row>
    <row r="267" spans="1:42" x14ac:dyDescent="0.2">
      <c r="A267" s="90"/>
    </row>
    <row r="268" spans="1:42" x14ac:dyDescent="0.2">
      <c r="A268" s="89" t="s">
        <v>187</v>
      </c>
      <c r="C268" s="161">
        <f>C240+C266</f>
        <v>0</v>
      </c>
      <c r="D268" s="161">
        <f t="shared" ref="D268:AP268" si="107">D240+D266</f>
        <v>0</v>
      </c>
      <c r="E268" s="161">
        <f t="shared" si="107"/>
        <v>0</v>
      </c>
      <c r="F268" s="161">
        <f t="shared" si="107"/>
        <v>0</v>
      </c>
      <c r="G268" s="161">
        <f t="shared" si="107"/>
        <v>0</v>
      </c>
      <c r="H268" s="161">
        <f t="shared" si="107"/>
        <v>0</v>
      </c>
      <c r="I268" s="161">
        <f t="shared" si="107"/>
        <v>0</v>
      </c>
      <c r="J268" s="161">
        <f t="shared" si="107"/>
        <v>0</v>
      </c>
      <c r="K268" s="161">
        <f t="shared" si="107"/>
        <v>0</v>
      </c>
      <c r="L268" s="161">
        <f t="shared" si="107"/>
        <v>0</v>
      </c>
      <c r="M268" s="161">
        <f t="shared" si="107"/>
        <v>0</v>
      </c>
      <c r="N268" s="161">
        <f t="shared" si="107"/>
        <v>0</v>
      </c>
      <c r="O268" s="161">
        <f t="shared" si="107"/>
        <v>0</v>
      </c>
      <c r="P268" s="161">
        <f t="shared" si="107"/>
        <v>0</v>
      </c>
      <c r="Q268" s="161">
        <f t="shared" si="107"/>
        <v>0</v>
      </c>
      <c r="R268" s="161">
        <f t="shared" si="107"/>
        <v>0</v>
      </c>
      <c r="S268" s="161">
        <f t="shared" si="107"/>
        <v>0</v>
      </c>
      <c r="T268" s="161">
        <f t="shared" si="107"/>
        <v>0</v>
      </c>
      <c r="U268" s="161">
        <f t="shared" si="107"/>
        <v>0</v>
      </c>
      <c r="V268" s="161">
        <f t="shared" si="107"/>
        <v>0</v>
      </c>
      <c r="W268" s="161">
        <f t="shared" si="107"/>
        <v>0</v>
      </c>
      <c r="X268" s="161">
        <f t="shared" si="107"/>
        <v>0</v>
      </c>
      <c r="Y268" s="161">
        <f t="shared" si="107"/>
        <v>0</v>
      </c>
      <c r="Z268" s="161">
        <f t="shared" si="107"/>
        <v>0</v>
      </c>
      <c r="AA268" s="161">
        <f t="shared" si="107"/>
        <v>0</v>
      </c>
      <c r="AB268" s="161">
        <f t="shared" si="107"/>
        <v>0</v>
      </c>
      <c r="AC268" s="161">
        <f t="shared" si="107"/>
        <v>0</v>
      </c>
      <c r="AD268" s="161">
        <f t="shared" si="107"/>
        <v>0</v>
      </c>
      <c r="AE268" s="161">
        <f t="shared" si="107"/>
        <v>0</v>
      </c>
      <c r="AF268" s="161">
        <f t="shared" si="107"/>
        <v>0</v>
      </c>
      <c r="AG268" s="161">
        <f t="shared" si="107"/>
        <v>0</v>
      </c>
      <c r="AH268" s="161">
        <f t="shared" si="107"/>
        <v>0</v>
      </c>
      <c r="AI268" s="161">
        <f t="shared" si="107"/>
        <v>0</v>
      </c>
      <c r="AJ268" s="161">
        <f t="shared" si="107"/>
        <v>0</v>
      </c>
      <c r="AK268" s="161">
        <f t="shared" si="107"/>
        <v>0</v>
      </c>
      <c r="AL268" s="161">
        <f t="shared" si="107"/>
        <v>0</v>
      </c>
      <c r="AM268" s="161">
        <f t="shared" si="107"/>
        <v>0</v>
      </c>
      <c r="AN268" s="161">
        <f t="shared" si="107"/>
        <v>0</v>
      </c>
      <c r="AO268" s="161">
        <f t="shared" si="107"/>
        <v>0</v>
      </c>
      <c r="AP268" s="161">
        <f t="shared" si="107"/>
        <v>0</v>
      </c>
    </row>
    <row r="269" spans="1:42" x14ac:dyDescent="0.2">
      <c r="A269" s="89" t="s">
        <v>270</v>
      </c>
      <c r="B269" s="4">
        <f t="array" ref="B269:AP269">Inputs!C212:AQ212</f>
        <v>0</v>
      </c>
      <c r="C269" s="161">
        <v>0</v>
      </c>
      <c r="D269" s="161">
        <v>0</v>
      </c>
      <c r="E269" s="161">
        <v>0</v>
      </c>
      <c r="F269" s="161">
        <v>0</v>
      </c>
      <c r="G269" s="161">
        <v>0</v>
      </c>
      <c r="H269" s="161">
        <v>0</v>
      </c>
      <c r="I269" s="161">
        <v>0</v>
      </c>
      <c r="J269" s="161">
        <v>0</v>
      </c>
      <c r="K269" s="161">
        <v>0</v>
      </c>
      <c r="L269" s="161">
        <v>0</v>
      </c>
      <c r="M269" s="161">
        <v>0</v>
      </c>
      <c r="N269" s="161">
        <v>0</v>
      </c>
      <c r="O269" s="161">
        <v>0</v>
      </c>
      <c r="P269" s="161">
        <v>0</v>
      </c>
      <c r="Q269" s="161">
        <v>0</v>
      </c>
      <c r="R269" s="161">
        <v>0</v>
      </c>
      <c r="S269" s="161">
        <v>0</v>
      </c>
      <c r="T269" s="161">
        <v>0</v>
      </c>
      <c r="U269" s="161">
        <v>0</v>
      </c>
      <c r="V269" s="161">
        <v>0</v>
      </c>
      <c r="W269" s="161">
        <v>0</v>
      </c>
      <c r="X269" s="161">
        <v>0</v>
      </c>
      <c r="Y269" s="161">
        <v>0</v>
      </c>
      <c r="Z269" s="161">
        <v>0</v>
      </c>
      <c r="AA269" s="161">
        <v>0</v>
      </c>
      <c r="AB269" s="161">
        <v>0</v>
      </c>
      <c r="AC269" s="161">
        <v>0</v>
      </c>
      <c r="AD269" s="161">
        <v>0</v>
      </c>
      <c r="AE269" s="161">
        <v>0</v>
      </c>
      <c r="AF269" s="161">
        <v>0</v>
      </c>
      <c r="AG269" s="161">
        <v>0</v>
      </c>
      <c r="AH269" s="161">
        <v>0</v>
      </c>
      <c r="AI269" s="161">
        <v>0</v>
      </c>
      <c r="AJ269" s="161">
        <v>0</v>
      </c>
      <c r="AK269" s="161">
        <v>0</v>
      </c>
      <c r="AL269" s="161">
        <v>0</v>
      </c>
      <c r="AM269" s="161">
        <v>0</v>
      </c>
      <c r="AN269" s="161">
        <v>0</v>
      </c>
      <c r="AO269" s="161">
        <v>0</v>
      </c>
      <c r="AP269" s="161">
        <v>0</v>
      </c>
    </row>
    <row r="270" spans="1:42" x14ac:dyDescent="0.2">
      <c r="A270" s="18" t="s">
        <v>39</v>
      </c>
      <c r="C270" s="164">
        <f>C268*-C269/100</f>
        <v>0</v>
      </c>
      <c r="D270" s="164">
        <f t="shared" ref="D270:AP270" si="108">D268*-D269/100</f>
        <v>0</v>
      </c>
      <c r="E270" s="164">
        <f t="shared" si="108"/>
        <v>0</v>
      </c>
      <c r="F270" s="164">
        <f t="shared" si="108"/>
        <v>0</v>
      </c>
      <c r="G270" s="164">
        <f t="shared" si="108"/>
        <v>0</v>
      </c>
      <c r="H270" s="164">
        <f t="shared" si="108"/>
        <v>0</v>
      </c>
      <c r="I270" s="164">
        <f t="shared" si="108"/>
        <v>0</v>
      </c>
      <c r="J270" s="164">
        <f t="shared" si="108"/>
        <v>0</v>
      </c>
      <c r="K270" s="164">
        <f t="shared" si="108"/>
        <v>0</v>
      </c>
      <c r="L270" s="164">
        <f t="shared" si="108"/>
        <v>0</v>
      </c>
      <c r="M270" s="164">
        <f t="shared" si="108"/>
        <v>0</v>
      </c>
      <c r="N270" s="164">
        <f t="shared" si="108"/>
        <v>0</v>
      </c>
      <c r="O270" s="164">
        <f t="shared" si="108"/>
        <v>0</v>
      </c>
      <c r="P270" s="164">
        <f t="shared" si="108"/>
        <v>0</v>
      </c>
      <c r="Q270" s="164">
        <f t="shared" si="108"/>
        <v>0</v>
      </c>
      <c r="R270" s="164">
        <f t="shared" si="108"/>
        <v>0</v>
      </c>
      <c r="S270" s="164">
        <f t="shared" si="108"/>
        <v>0</v>
      </c>
      <c r="T270" s="164">
        <f t="shared" si="108"/>
        <v>0</v>
      </c>
      <c r="U270" s="164">
        <f t="shared" si="108"/>
        <v>0</v>
      </c>
      <c r="V270" s="164">
        <f t="shared" si="108"/>
        <v>0</v>
      </c>
      <c r="W270" s="164">
        <f t="shared" si="108"/>
        <v>0</v>
      </c>
      <c r="X270" s="164">
        <f t="shared" si="108"/>
        <v>0</v>
      </c>
      <c r="Y270" s="164">
        <f t="shared" si="108"/>
        <v>0</v>
      </c>
      <c r="Z270" s="164">
        <f t="shared" si="108"/>
        <v>0</v>
      </c>
      <c r="AA270" s="164">
        <f t="shared" si="108"/>
        <v>0</v>
      </c>
      <c r="AB270" s="164">
        <f t="shared" si="108"/>
        <v>0</v>
      </c>
      <c r="AC270" s="164">
        <f t="shared" si="108"/>
        <v>0</v>
      </c>
      <c r="AD270" s="164">
        <f t="shared" si="108"/>
        <v>0</v>
      </c>
      <c r="AE270" s="164">
        <f t="shared" si="108"/>
        <v>0</v>
      </c>
      <c r="AF270" s="164">
        <f t="shared" si="108"/>
        <v>0</v>
      </c>
      <c r="AG270" s="164">
        <f t="shared" si="108"/>
        <v>0</v>
      </c>
      <c r="AH270" s="164">
        <f t="shared" si="108"/>
        <v>0</v>
      </c>
      <c r="AI270" s="164">
        <f t="shared" si="108"/>
        <v>0</v>
      </c>
      <c r="AJ270" s="164">
        <f t="shared" si="108"/>
        <v>0</v>
      </c>
      <c r="AK270" s="164">
        <f t="shared" si="108"/>
        <v>0</v>
      </c>
      <c r="AL270" s="164">
        <f t="shared" si="108"/>
        <v>0</v>
      </c>
      <c r="AM270" s="164">
        <f t="shared" si="108"/>
        <v>0</v>
      </c>
      <c r="AN270" s="164">
        <f t="shared" si="108"/>
        <v>0</v>
      </c>
      <c r="AO270" s="164">
        <f t="shared" si="108"/>
        <v>0</v>
      </c>
      <c r="AP270" s="164">
        <f t="shared" si="108"/>
        <v>0</v>
      </c>
    </row>
    <row r="272" spans="1:42" x14ac:dyDescent="0.2">
      <c r="A272" s="20" t="s">
        <v>32</v>
      </c>
    </row>
    <row r="273" spans="1:42" x14ac:dyDescent="0.2">
      <c r="A273" s="89" t="s">
        <v>29</v>
      </c>
      <c r="C273" s="161">
        <f>C$66</f>
        <v>0</v>
      </c>
      <c r="D273" s="161">
        <f t="shared" ref="D273:AP273" si="109">D$66</f>
        <v>0</v>
      </c>
      <c r="E273" s="161">
        <f t="shared" si="109"/>
        <v>0</v>
      </c>
      <c r="F273" s="161">
        <f t="shared" si="109"/>
        <v>0</v>
      </c>
      <c r="G273" s="161">
        <f t="shared" si="109"/>
        <v>0</v>
      </c>
      <c r="H273" s="161">
        <f t="shared" si="109"/>
        <v>0</v>
      </c>
      <c r="I273" s="161">
        <f t="shared" si="109"/>
        <v>0</v>
      </c>
      <c r="J273" s="161">
        <f t="shared" si="109"/>
        <v>0</v>
      </c>
      <c r="K273" s="161">
        <f t="shared" si="109"/>
        <v>0</v>
      </c>
      <c r="L273" s="161">
        <f t="shared" si="109"/>
        <v>0</v>
      </c>
      <c r="M273" s="161">
        <f t="shared" si="109"/>
        <v>0</v>
      </c>
      <c r="N273" s="161">
        <f t="shared" si="109"/>
        <v>0</v>
      </c>
      <c r="O273" s="161">
        <f t="shared" si="109"/>
        <v>0</v>
      </c>
      <c r="P273" s="161">
        <f t="shared" si="109"/>
        <v>0</v>
      </c>
      <c r="Q273" s="161">
        <f t="shared" si="109"/>
        <v>0</v>
      </c>
      <c r="R273" s="161">
        <f t="shared" si="109"/>
        <v>0</v>
      </c>
      <c r="S273" s="161">
        <f t="shared" si="109"/>
        <v>0</v>
      </c>
      <c r="T273" s="161">
        <f t="shared" si="109"/>
        <v>0</v>
      </c>
      <c r="U273" s="161">
        <f t="shared" si="109"/>
        <v>0</v>
      </c>
      <c r="V273" s="161">
        <f t="shared" si="109"/>
        <v>0</v>
      </c>
      <c r="W273" s="161">
        <f t="shared" si="109"/>
        <v>0</v>
      </c>
      <c r="X273" s="161">
        <f t="shared" si="109"/>
        <v>0</v>
      </c>
      <c r="Y273" s="161">
        <f t="shared" si="109"/>
        <v>0</v>
      </c>
      <c r="Z273" s="161">
        <f t="shared" si="109"/>
        <v>0</v>
      </c>
      <c r="AA273" s="161">
        <f t="shared" si="109"/>
        <v>0</v>
      </c>
      <c r="AB273" s="161">
        <f t="shared" si="109"/>
        <v>0</v>
      </c>
      <c r="AC273" s="161">
        <f t="shared" si="109"/>
        <v>0</v>
      </c>
      <c r="AD273" s="161">
        <f t="shared" si="109"/>
        <v>0</v>
      </c>
      <c r="AE273" s="161">
        <f t="shared" si="109"/>
        <v>0</v>
      </c>
      <c r="AF273" s="161">
        <f t="shared" si="109"/>
        <v>0</v>
      </c>
      <c r="AG273" s="161">
        <f t="shared" si="109"/>
        <v>0</v>
      </c>
      <c r="AH273" s="161">
        <f t="shared" si="109"/>
        <v>0</v>
      </c>
      <c r="AI273" s="161">
        <f t="shared" si="109"/>
        <v>0</v>
      </c>
      <c r="AJ273" s="161">
        <f t="shared" si="109"/>
        <v>0</v>
      </c>
      <c r="AK273" s="161">
        <f t="shared" si="109"/>
        <v>0</v>
      </c>
      <c r="AL273" s="161">
        <f t="shared" si="109"/>
        <v>0</v>
      </c>
      <c r="AM273" s="161">
        <f t="shared" si="109"/>
        <v>0</v>
      </c>
      <c r="AN273" s="161">
        <f t="shared" si="109"/>
        <v>0</v>
      </c>
      <c r="AO273" s="161">
        <f t="shared" si="109"/>
        <v>0</v>
      </c>
      <c r="AP273" s="161">
        <f t="shared" si="109"/>
        <v>0</v>
      </c>
    </row>
    <row r="274" spans="1:42" x14ac:dyDescent="0.2">
      <c r="A274" s="89" t="s">
        <v>38</v>
      </c>
      <c r="C274" s="161">
        <f t="shared" ref="C274:AP274" si="110">C814</f>
        <v>0</v>
      </c>
      <c r="D274" s="161">
        <f t="shared" si="110"/>
        <v>0</v>
      </c>
      <c r="E274" s="161">
        <f t="shared" si="110"/>
        <v>0</v>
      </c>
      <c r="F274" s="161">
        <f t="shared" si="110"/>
        <v>0</v>
      </c>
      <c r="G274" s="161">
        <f t="shared" si="110"/>
        <v>0</v>
      </c>
      <c r="H274" s="161">
        <f t="shared" si="110"/>
        <v>0</v>
      </c>
      <c r="I274" s="161">
        <f t="shared" si="110"/>
        <v>0</v>
      </c>
      <c r="J274" s="161">
        <f t="shared" si="110"/>
        <v>0</v>
      </c>
      <c r="K274" s="161">
        <f t="shared" si="110"/>
        <v>0</v>
      </c>
      <c r="L274" s="161">
        <f t="shared" si="110"/>
        <v>0</v>
      </c>
      <c r="M274" s="161">
        <f t="shared" si="110"/>
        <v>0</v>
      </c>
      <c r="N274" s="161">
        <f t="shared" si="110"/>
        <v>0</v>
      </c>
      <c r="O274" s="161">
        <f t="shared" si="110"/>
        <v>0</v>
      </c>
      <c r="P274" s="161">
        <f t="shared" si="110"/>
        <v>0</v>
      </c>
      <c r="Q274" s="161">
        <f t="shared" si="110"/>
        <v>0</v>
      </c>
      <c r="R274" s="161">
        <f t="shared" si="110"/>
        <v>0</v>
      </c>
      <c r="S274" s="161">
        <f t="shared" si="110"/>
        <v>0</v>
      </c>
      <c r="T274" s="161">
        <f t="shared" si="110"/>
        <v>0</v>
      </c>
      <c r="U274" s="161">
        <f t="shared" si="110"/>
        <v>0</v>
      </c>
      <c r="V274" s="161">
        <f t="shared" si="110"/>
        <v>0</v>
      </c>
      <c r="W274" s="161">
        <f t="shared" si="110"/>
        <v>0</v>
      </c>
      <c r="X274" s="161">
        <f t="shared" si="110"/>
        <v>0</v>
      </c>
      <c r="Y274" s="161">
        <f t="shared" si="110"/>
        <v>0</v>
      </c>
      <c r="Z274" s="161">
        <f t="shared" si="110"/>
        <v>0</v>
      </c>
      <c r="AA274" s="161">
        <f t="shared" si="110"/>
        <v>0</v>
      </c>
      <c r="AB274" s="161">
        <f t="shared" si="110"/>
        <v>0</v>
      </c>
      <c r="AC274" s="161">
        <f t="shared" si="110"/>
        <v>0</v>
      </c>
      <c r="AD274" s="161">
        <f t="shared" si="110"/>
        <v>0</v>
      </c>
      <c r="AE274" s="161">
        <f t="shared" si="110"/>
        <v>0</v>
      </c>
      <c r="AF274" s="161">
        <f t="shared" si="110"/>
        <v>0</v>
      </c>
      <c r="AG274" s="161">
        <f t="shared" si="110"/>
        <v>0</v>
      </c>
      <c r="AH274" s="161">
        <f t="shared" si="110"/>
        <v>0</v>
      </c>
      <c r="AI274" s="161">
        <f t="shared" si="110"/>
        <v>0</v>
      </c>
      <c r="AJ274" s="161">
        <f t="shared" si="110"/>
        <v>0</v>
      </c>
      <c r="AK274" s="161">
        <f t="shared" si="110"/>
        <v>0</v>
      </c>
      <c r="AL274" s="161">
        <f t="shared" si="110"/>
        <v>0</v>
      </c>
      <c r="AM274" s="161">
        <f t="shared" si="110"/>
        <v>0</v>
      </c>
      <c r="AN274" s="161">
        <f t="shared" si="110"/>
        <v>0</v>
      </c>
      <c r="AO274" s="161">
        <f t="shared" si="110"/>
        <v>0</v>
      </c>
      <c r="AP274" s="161">
        <f t="shared" si="110"/>
        <v>0</v>
      </c>
    </row>
    <row r="275" spans="1:42" x14ac:dyDescent="0.2">
      <c r="A275" s="89" t="s">
        <v>30</v>
      </c>
      <c r="C275" s="161">
        <f t="shared" ref="C275:AP275" si="111">-C673</f>
        <v>0</v>
      </c>
      <c r="D275" s="161">
        <f t="shared" si="111"/>
        <v>0</v>
      </c>
      <c r="E275" s="161">
        <f t="shared" si="111"/>
        <v>0</v>
      </c>
      <c r="F275" s="161">
        <f t="shared" si="111"/>
        <v>0</v>
      </c>
      <c r="G275" s="161">
        <f t="shared" si="111"/>
        <v>0</v>
      </c>
      <c r="H275" s="161">
        <f t="shared" si="111"/>
        <v>0</v>
      </c>
      <c r="I275" s="161">
        <f t="shared" si="111"/>
        <v>0</v>
      </c>
      <c r="J275" s="161">
        <f t="shared" si="111"/>
        <v>0</v>
      </c>
      <c r="K275" s="161">
        <f t="shared" si="111"/>
        <v>0</v>
      </c>
      <c r="L275" s="161">
        <f t="shared" si="111"/>
        <v>0</v>
      </c>
      <c r="M275" s="161">
        <f t="shared" si="111"/>
        <v>0</v>
      </c>
      <c r="N275" s="161">
        <f t="shared" si="111"/>
        <v>0</v>
      </c>
      <c r="O275" s="161">
        <f t="shared" si="111"/>
        <v>0</v>
      </c>
      <c r="P275" s="161">
        <f t="shared" si="111"/>
        <v>0</v>
      </c>
      <c r="Q275" s="161">
        <f t="shared" si="111"/>
        <v>0</v>
      </c>
      <c r="R275" s="161">
        <f t="shared" si="111"/>
        <v>0</v>
      </c>
      <c r="S275" s="161">
        <f t="shared" si="111"/>
        <v>0</v>
      </c>
      <c r="T275" s="161">
        <f t="shared" si="111"/>
        <v>0</v>
      </c>
      <c r="U275" s="161">
        <f t="shared" si="111"/>
        <v>0</v>
      </c>
      <c r="V275" s="161">
        <f t="shared" si="111"/>
        <v>0</v>
      </c>
      <c r="W275" s="161">
        <f t="shared" si="111"/>
        <v>0</v>
      </c>
      <c r="X275" s="161">
        <f t="shared" si="111"/>
        <v>0</v>
      </c>
      <c r="Y275" s="161">
        <f t="shared" si="111"/>
        <v>0</v>
      </c>
      <c r="Z275" s="161">
        <f t="shared" si="111"/>
        <v>0</v>
      </c>
      <c r="AA275" s="161">
        <f t="shared" si="111"/>
        <v>0</v>
      </c>
      <c r="AB275" s="161">
        <f t="shared" si="111"/>
        <v>0</v>
      </c>
      <c r="AC275" s="161">
        <f t="shared" si="111"/>
        <v>0</v>
      </c>
      <c r="AD275" s="161">
        <f t="shared" si="111"/>
        <v>0</v>
      </c>
      <c r="AE275" s="161">
        <f t="shared" si="111"/>
        <v>0</v>
      </c>
      <c r="AF275" s="161">
        <f t="shared" si="111"/>
        <v>0</v>
      </c>
      <c r="AG275" s="161">
        <f t="shared" si="111"/>
        <v>0</v>
      </c>
      <c r="AH275" s="161">
        <f t="shared" si="111"/>
        <v>0</v>
      </c>
      <c r="AI275" s="161">
        <f t="shared" si="111"/>
        <v>0</v>
      </c>
      <c r="AJ275" s="161">
        <f t="shared" si="111"/>
        <v>0</v>
      </c>
      <c r="AK275" s="161">
        <f t="shared" si="111"/>
        <v>0</v>
      </c>
      <c r="AL275" s="161">
        <f t="shared" si="111"/>
        <v>0</v>
      </c>
      <c r="AM275" s="161">
        <f t="shared" si="111"/>
        <v>0</v>
      </c>
      <c r="AN275" s="161">
        <f t="shared" si="111"/>
        <v>0</v>
      </c>
      <c r="AO275" s="161">
        <f t="shared" si="111"/>
        <v>0</v>
      </c>
      <c r="AP275" s="161">
        <f t="shared" si="111"/>
        <v>0</v>
      </c>
    </row>
    <row r="276" spans="1:42" x14ac:dyDescent="0.2">
      <c r="A276" s="89" t="s">
        <v>33</v>
      </c>
      <c r="C276" s="161">
        <f t="shared" ref="C276:AP276" si="112">IF(C$2&lt;=analysis_period,-C516-C547-C573-C599,0)</f>
        <v>0</v>
      </c>
      <c r="D276" s="161">
        <f t="shared" si="112"/>
        <v>0</v>
      </c>
      <c r="E276" s="161">
        <f t="shared" si="112"/>
        <v>0</v>
      </c>
      <c r="F276" s="161">
        <f t="shared" si="112"/>
        <v>0</v>
      </c>
      <c r="G276" s="161">
        <f t="shared" si="112"/>
        <v>0</v>
      </c>
      <c r="H276" s="161">
        <f t="shared" si="112"/>
        <v>0</v>
      </c>
      <c r="I276" s="161">
        <f t="shared" si="112"/>
        <v>0</v>
      </c>
      <c r="J276" s="161">
        <f t="shared" si="112"/>
        <v>0</v>
      </c>
      <c r="K276" s="161">
        <f t="shared" si="112"/>
        <v>0</v>
      </c>
      <c r="L276" s="161">
        <f t="shared" si="112"/>
        <v>0</v>
      </c>
      <c r="M276" s="161">
        <f t="shared" si="112"/>
        <v>0</v>
      </c>
      <c r="N276" s="161">
        <f t="shared" si="112"/>
        <v>0</v>
      </c>
      <c r="O276" s="161">
        <f t="shared" si="112"/>
        <v>0</v>
      </c>
      <c r="P276" s="161">
        <f t="shared" si="112"/>
        <v>0</v>
      </c>
      <c r="Q276" s="161">
        <f t="shared" si="112"/>
        <v>0</v>
      </c>
      <c r="R276" s="161">
        <f t="shared" si="112"/>
        <v>0</v>
      </c>
      <c r="S276" s="161">
        <f t="shared" si="112"/>
        <v>0</v>
      </c>
      <c r="T276" s="161">
        <f t="shared" si="112"/>
        <v>0</v>
      </c>
      <c r="U276" s="161">
        <f t="shared" si="112"/>
        <v>0</v>
      </c>
      <c r="V276" s="161">
        <f t="shared" si="112"/>
        <v>0</v>
      </c>
      <c r="W276" s="161">
        <f t="shared" si="112"/>
        <v>0</v>
      </c>
      <c r="X276" s="161">
        <f t="shared" si="112"/>
        <v>0</v>
      </c>
      <c r="Y276" s="161">
        <f t="shared" si="112"/>
        <v>0</v>
      </c>
      <c r="Z276" s="161">
        <f t="shared" si="112"/>
        <v>0</v>
      </c>
      <c r="AA276" s="161">
        <f t="shared" si="112"/>
        <v>0</v>
      </c>
      <c r="AB276" s="161">
        <f t="shared" si="112"/>
        <v>0</v>
      </c>
      <c r="AC276" s="161">
        <f t="shared" si="112"/>
        <v>0</v>
      </c>
      <c r="AD276" s="161">
        <f t="shared" si="112"/>
        <v>0</v>
      </c>
      <c r="AE276" s="161">
        <f t="shared" si="112"/>
        <v>0</v>
      </c>
      <c r="AF276" s="161">
        <f t="shared" si="112"/>
        <v>0</v>
      </c>
      <c r="AG276" s="161">
        <f t="shared" si="112"/>
        <v>0</v>
      </c>
      <c r="AH276" s="161">
        <f t="shared" si="112"/>
        <v>0</v>
      </c>
      <c r="AI276" s="161">
        <f t="shared" si="112"/>
        <v>0</v>
      </c>
      <c r="AJ276" s="161">
        <f t="shared" si="112"/>
        <v>0</v>
      </c>
      <c r="AK276" s="161">
        <f t="shared" si="112"/>
        <v>0</v>
      </c>
      <c r="AL276" s="161">
        <f t="shared" si="112"/>
        <v>0</v>
      </c>
      <c r="AM276" s="161">
        <f t="shared" si="112"/>
        <v>0</v>
      </c>
      <c r="AN276" s="161">
        <f t="shared" si="112"/>
        <v>0</v>
      </c>
      <c r="AO276" s="161">
        <f t="shared" si="112"/>
        <v>0</v>
      </c>
      <c r="AP276" s="161">
        <f t="shared" si="112"/>
        <v>0</v>
      </c>
    </row>
    <row r="277" spans="1:42" x14ac:dyDescent="0.2">
      <c r="A277" s="89" t="s">
        <v>39</v>
      </c>
      <c r="C277" s="161">
        <f>C270</f>
        <v>0</v>
      </c>
      <c r="D277" s="161">
        <f t="shared" ref="D277:AP277" si="113">D270</f>
        <v>0</v>
      </c>
      <c r="E277" s="161">
        <f t="shared" si="113"/>
        <v>0</v>
      </c>
      <c r="F277" s="161">
        <f t="shared" si="113"/>
        <v>0</v>
      </c>
      <c r="G277" s="161">
        <f t="shared" si="113"/>
        <v>0</v>
      </c>
      <c r="H277" s="161">
        <f t="shared" si="113"/>
        <v>0</v>
      </c>
      <c r="I277" s="161">
        <f t="shared" si="113"/>
        <v>0</v>
      </c>
      <c r="J277" s="161">
        <f t="shared" si="113"/>
        <v>0</v>
      </c>
      <c r="K277" s="161">
        <f t="shared" si="113"/>
        <v>0</v>
      </c>
      <c r="L277" s="161">
        <f t="shared" si="113"/>
        <v>0</v>
      </c>
      <c r="M277" s="161">
        <f t="shared" si="113"/>
        <v>0</v>
      </c>
      <c r="N277" s="161">
        <f t="shared" si="113"/>
        <v>0</v>
      </c>
      <c r="O277" s="161">
        <f t="shared" si="113"/>
        <v>0</v>
      </c>
      <c r="P277" s="161">
        <f t="shared" si="113"/>
        <v>0</v>
      </c>
      <c r="Q277" s="161">
        <f t="shared" si="113"/>
        <v>0</v>
      </c>
      <c r="R277" s="161">
        <f t="shared" si="113"/>
        <v>0</v>
      </c>
      <c r="S277" s="161">
        <f t="shared" si="113"/>
        <v>0</v>
      </c>
      <c r="T277" s="161">
        <f t="shared" si="113"/>
        <v>0</v>
      </c>
      <c r="U277" s="161">
        <f t="shared" si="113"/>
        <v>0</v>
      </c>
      <c r="V277" s="161">
        <f t="shared" si="113"/>
        <v>0</v>
      </c>
      <c r="W277" s="161">
        <f t="shared" si="113"/>
        <v>0</v>
      </c>
      <c r="X277" s="161">
        <f t="shared" si="113"/>
        <v>0</v>
      </c>
      <c r="Y277" s="161">
        <f t="shared" si="113"/>
        <v>0</v>
      </c>
      <c r="Z277" s="161">
        <f t="shared" si="113"/>
        <v>0</v>
      </c>
      <c r="AA277" s="161">
        <f t="shared" si="113"/>
        <v>0</v>
      </c>
      <c r="AB277" s="161">
        <f t="shared" si="113"/>
        <v>0</v>
      </c>
      <c r="AC277" s="161">
        <f t="shared" si="113"/>
        <v>0</v>
      </c>
      <c r="AD277" s="161">
        <f t="shared" si="113"/>
        <v>0</v>
      </c>
      <c r="AE277" s="161">
        <f t="shared" si="113"/>
        <v>0</v>
      </c>
      <c r="AF277" s="161">
        <f t="shared" si="113"/>
        <v>0</v>
      </c>
      <c r="AG277" s="161">
        <f t="shared" si="113"/>
        <v>0</v>
      </c>
      <c r="AH277" s="161">
        <f t="shared" si="113"/>
        <v>0</v>
      </c>
      <c r="AI277" s="161">
        <f t="shared" si="113"/>
        <v>0</v>
      </c>
      <c r="AJ277" s="161">
        <f t="shared" si="113"/>
        <v>0</v>
      </c>
      <c r="AK277" s="161">
        <f t="shared" si="113"/>
        <v>0</v>
      </c>
      <c r="AL277" s="161">
        <f t="shared" si="113"/>
        <v>0</v>
      </c>
      <c r="AM277" s="161">
        <f t="shared" si="113"/>
        <v>0</v>
      </c>
      <c r="AN277" s="161">
        <f t="shared" si="113"/>
        <v>0</v>
      </c>
      <c r="AO277" s="161">
        <f t="shared" si="113"/>
        <v>0</v>
      </c>
      <c r="AP277" s="161">
        <f t="shared" si="113"/>
        <v>0</v>
      </c>
    </row>
    <row r="278" spans="1:42" x14ac:dyDescent="0.2">
      <c r="A278" s="89" t="s">
        <v>59</v>
      </c>
      <c r="C278" s="161">
        <f t="shared" ref="C278:AP278" si="114">C127</f>
        <v>0</v>
      </c>
      <c r="D278" s="161">
        <f t="shared" si="114"/>
        <v>0</v>
      </c>
      <c r="E278" s="161">
        <f t="shared" si="114"/>
        <v>0</v>
      </c>
      <c r="F278" s="161">
        <f t="shared" si="114"/>
        <v>0</v>
      </c>
      <c r="G278" s="161">
        <f t="shared" si="114"/>
        <v>0</v>
      </c>
      <c r="H278" s="161">
        <f t="shared" si="114"/>
        <v>0</v>
      </c>
      <c r="I278" s="161">
        <f t="shared" si="114"/>
        <v>0</v>
      </c>
      <c r="J278" s="161">
        <f t="shared" si="114"/>
        <v>0</v>
      </c>
      <c r="K278" s="161">
        <f t="shared" si="114"/>
        <v>0</v>
      </c>
      <c r="L278" s="161">
        <f t="shared" si="114"/>
        <v>0</v>
      </c>
      <c r="M278" s="161">
        <f t="shared" si="114"/>
        <v>0</v>
      </c>
      <c r="N278" s="161">
        <f t="shared" si="114"/>
        <v>0</v>
      </c>
      <c r="O278" s="161">
        <f t="shared" si="114"/>
        <v>0</v>
      </c>
      <c r="P278" s="161">
        <f t="shared" si="114"/>
        <v>0</v>
      </c>
      <c r="Q278" s="161">
        <f t="shared" si="114"/>
        <v>0</v>
      </c>
      <c r="R278" s="161">
        <f t="shared" si="114"/>
        <v>0</v>
      </c>
      <c r="S278" s="161">
        <f t="shared" si="114"/>
        <v>0</v>
      </c>
      <c r="T278" s="161">
        <f t="shared" si="114"/>
        <v>0</v>
      </c>
      <c r="U278" s="161">
        <f t="shared" si="114"/>
        <v>0</v>
      </c>
      <c r="V278" s="161">
        <f t="shared" si="114"/>
        <v>0</v>
      </c>
      <c r="W278" s="161">
        <f t="shared" si="114"/>
        <v>0</v>
      </c>
      <c r="X278" s="161">
        <f t="shared" si="114"/>
        <v>0</v>
      </c>
      <c r="Y278" s="161">
        <f t="shared" si="114"/>
        <v>0</v>
      </c>
      <c r="Z278" s="161">
        <f t="shared" si="114"/>
        <v>0</v>
      </c>
      <c r="AA278" s="161">
        <f t="shared" si="114"/>
        <v>0</v>
      </c>
      <c r="AB278" s="161">
        <f t="shared" si="114"/>
        <v>0</v>
      </c>
      <c r="AC278" s="161">
        <f t="shared" si="114"/>
        <v>0</v>
      </c>
      <c r="AD278" s="161">
        <f t="shared" si="114"/>
        <v>0</v>
      </c>
      <c r="AE278" s="161">
        <f t="shared" si="114"/>
        <v>0</v>
      </c>
      <c r="AF278" s="161">
        <f t="shared" si="114"/>
        <v>0</v>
      </c>
      <c r="AG278" s="161">
        <f t="shared" si="114"/>
        <v>0</v>
      </c>
      <c r="AH278" s="161">
        <f t="shared" si="114"/>
        <v>0</v>
      </c>
      <c r="AI278" s="161">
        <f t="shared" si="114"/>
        <v>0</v>
      </c>
      <c r="AJ278" s="161">
        <f t="shared" si="114"/>
        <v>0</v>
      </c>
      <c r="AK278" s="161">
        <f t="shared" si="114"/>
        <v>0</v>
      </c>
      <c r="AL278" s="161">
        <f t="shared" si="114"/>
        <v>0</v>
      </c>
      <c r="AM278" s="161">
        <f t="shared" si="114"/>
        <v>0</v>
      </c>
      <c r="AN278" s="161">
        <f t="shared" si="114"/>
        <v>0</v>
      </c>
      <c r="AO278" s="161">
        <f t="shared" si="114"/>
        <v>0</v>
      </c>
      <c r="AP278" s="161">
        <f t="shared" si="114"/>
        <v>0</v>
      </c>
    </row>
    <row r="279" spans="1:42" x14ac:dyDescent="0.2">
      <c r="A279" s="89" t="s">
        <v>99</v>
      </c>
      <c r="C279" s="162">
        <f t="shared" ref="C279:AP279" si="115">C131</f>
        <v>0</v>
      </c>
      <c r="D279" s="162">
        <f t="shared" si="115"/>
        <v>0</v>
      </c>
      <c r="E279" s="162">
        <f t="shared" si="115"/>
        <v>0</v>
      </c>
      <c r="F279" s="162">
        <f t="shared" si="115"/>
        <v>0</v>
      </c>
      <c r="G279" s="162">
        <f t="shared" si="115"/>
        <v>0</v>
      </c>
      <c r="H279" s="162">
        <f t="shared" si="115"/>
        <v>0</v>
      </c>
      <c r="I279" s="162">
        <f t="shared" si="115"/>
        <v>0</v>
      </c>
      <c r="J279" s="162">
        <f t="shared" si="115"/>
        <v>0</v>
      </c>
      <c r="K279" s="162">
        <f t="shared" si="115"/>
        <v>0</v>
      </c>
      <c r="L279" s="162">
        <f t="shared" si="115"/>
        <v>0</v>
      </c>
      <c r="M279" s="162">
        <f t="shared" si="115"/>
        <v>0</v>
      </c>
      <c r="N279" s="162">
        <f t="shared" si="115"/>
        <v>0</v>
      </c>
      <c r="O279" s="162">
        <f t="shared" si="115"/>
        <v>0</v>
      </c>
      <c r="P279" s="162">
        <f t="shared" si="115"/>
        <v>0</v>
      </c>
      <c r="Q279" s="162">
        <f t="shared" si="115"/>
        <v>0</v>
      </c>
      <c r="R279" s="162">
        <f t="shared" si="115"/>
        <v>0</v>
      </c>
      <c r="S279" s="162">
        <f t="shared" si="115"/>
        <v>0</v>
      </c>
      <c r="T279" s="162">
        <f t="shared" si="115"/>
        <v>0</v>
      </c>
      <c r="U279" s="162">
        <f t="shared" si="115"/>
        <v>0</v>
      </c>
      <c r="V279" s="162">
        <f t="shared" si="115"/>
        <v>0</v>
      </c>
      <c r="W279" s="162">
        <f t="shared" si="115"/>
        <v>0</v>
      </c>
      <c r="X279" s="162">
        <f t="shared" si="115"/>
        <v>0</v>
      </c>
      <c r="Y279" s="162">
        <f t="shared" si="115"/>
        <v>0</v>
      </c>
      <c r="Z279" s="162">
        <f t="shared" si="115"/>
        <v>0</v>
      </c>
      <c r="AA279" s="162">
        <f t="shared" si="115"/>
        <v>0</v>
      </c>
      <c r="AB279" s="162">
        <f t="shared" si="115"/>
        <v>0</v>
      </c>
      <c r="AC279" s="162">
        <f t="shared" si="115"/>
        <v>0</v>
      </c>
      <c r="AD279" s="162">
        <f t="shared" si="115"/>
        <v>0</v>
      </c>
      <c r="AE279" s="162">
        <f t="shared" si="115"/>
        <v>0</v>
      </c>
      <c r="AF279" s="162">
        <f t="shared" si="115"/>
        <v>0</v>
      </c>
      <c r="AG279" s="162">
        <f t="shared" si="115"/>
        <v>0</v>
      </c>
      <c r="AH279" s="162">
        <f t="shared" si="115"/>
        <v>0</v>
      </c>
      <c r="AI279" s="162">
        <f t="shared" si="115"/>
        <v>0</v>
      </c>
      <c r="AJ279" s="162">
        <f t="shared" si="115"/>
        <v>0</v>
      </c>
      <c r="AK279" s="162">
        <f t="shared" si="115"/>
        <v>0</v>
      </c>
      <c r="AL279" s="162">
        <f t="shared" si="115"/>
        <v>0</v>
      </c>
      <c r="AM279" s="162">
        <f t="shared" si="115"/>
        <v>0</v>
      </c>
      <c r="AN279" s="162">
        <f t="shared" si="115"/>
        <v>0</v>
      </c>
      <c r="AO279" s="162">
        <f t="shared" si="115"/>
        <v>0</v>
      </c>
      <c r="AP279" s="162">
        <f t="shared" si="115"/>
        <v>0</v>
      </c>
    </row>
    <row r="280" spans="1:42" x14ac:dyDescent="0.2">
      <c r="A280" s="89" t="s">
        <v>31</v>
      </c>
      <c r="C280" s="161">
        <f>SUM(C273:C279)</f>
        <v>0</v>
      </c>
      <c r="D280" s="161">
        <f t="shared" ref="D280:AP280" si="116">SUM(D273:D279)</f>
        <v>0</v>
      </c>
      <c r="E280" s="161">
        <f t="shared" si="116"/>
        <v>0</v>
      </c>
      <c r="F280" s="161">
        <f t="shared" si="116"/>
        <v>0</v>
      </c>
      <c r="G280" s="161">
        <f t="shared" si="116"/>
        <v>0</v>
      </c>
      <c r="H280" s="161">
        <f t="shared" si="116"/>
        <v>0</v>
      </c>
      <c r="I280" s="161">
        <f t="shared" si="116"/>
        <v>0</v>
      </c>
      <c r="J280" s="161">
        <f t="shared" si="116"/>
        <v>0</v>
      </c>
      <c r="K280" s="161">
        <f t="shared" si="116"/>
        <v>0</v>
      </c>
      <c r="L280" s="161">
        <f t="shared" si="116"/>
        <v>0</v>
      </c>
      <c r="M280" s="161">
        <f t="shared" si="116"/>
        <v>0</v>
      </c>
      <c r="N280" s="161">
        <f t="shared" si="116"/>
        <v>0</v>
      </c>
      <c r="O280" s="161">
        <f t="shared" si="116"/>
        <v>0</v>
      </c>
      <c r="P280" s="161">
        <f t="shared" si="116"/>
        <v>0</v>
      </c>
      <c r="Q280" s="161">
        <f t="shared" si="116"/>
        <v>0</v>
      </c>
      <c r="R280" s="161">
        <f t="shared" si="116"/>
        <v>0</v>
      </c>
      <c r="S280" s="161">
        <f t="shared" si="116"/>
        <v>0</v>
      </c>
      <c r="T280" s="161">
        <f t="shared" si="116"/>
        <v>0</v>
      </c>
      <c r="U280" s="161">
        <f t="shared" si="116"/>
        <v>0</v>
      </c>
      <c r="V280" s="161">
        <f t="shared" si="116"/>
        <v>0</v>
      </c>
      <c r="W280" s="161">
        <f t="shared" si="116"/>
        <v>0</v>
      </c>
      <c r="X280" s="161">
        <f t="shared" si="116"/>
        <v>0</v>
      </c>
      <c r="Y280" s="161">
        <f t="shared" si="116"/>
        <v>0</v>
      </c>
      <c r="Z280" s="161">
        <f t="shared" si="116"/>
        <v>0</v>
      </c>
      <c r="AA280" s="161">
        <f t="shared" si="116"/>
        <v>0</v>
      </c>
      <c r="AB280" s="161">
        <f t="shared" si="116"/>
        <v>0</v>
      </c>
      <c r="AC280" s="161">
        <f t="shared" si="116"/>
        <v>0</v>
      </c>
      <c r="AD280" s="161">
        <f t="shared" si="116"/>
        <v>0</v>
      </c>
      <c r="AE280" s="161">
        <f t="shared" si="116"/>
        <v>0</v>
      </c>
      <c r="AF280" s="161">
        <f t="shared" si="116"/>
        <v>0</v>
      </c>
      <c r="AG280" s="161">
        <f t="shared" si="116"/>
        <v>0</v>
      </c>
      <c r="AH280" s="161">
        <f t="shared" si="116"/>
        <v>0</v>
      </c>
      <c r="AI280" s="161">
        <f t="shared" si="116"/>
        <v>0</v>
      </c>
      <c r="AJ280" s="161">
        <f t="shared" si="116"/>
        <v>0</v>
      </c>
      <c r="AK280" s="161">
        <f t="shared" si="116"/>
        <v>0</v>
      </c>
      <c r="AL280" s="161">
        <f t="shared" si="116"/>
        <v>0</v>
      </c>
      <c r="AM280" s="161">
        <f t="shared" si="116"/>
        <v>0</v>
      </c>
      <c r="AN280" s="161">
        <f t="shared" si="116"/>
        <v>0</v>
      </c>
      <c r="AO280" s="161">
        <f t="shared" si="116"/>
        <v>0</v>
      </c>
      <c r="AP280" s="161">
        <f t="shared" si="116"/>
        <v>0</v>
      </c>
    </row>
    <row r="281" spans="1:42" x14ac:dyDescent="0.2">
      <c r="A281" s="89" t="str">
        <f>Inputs!B116</f>
        <v>Investment Based Incentive (IBI)</v>
      </c>
    </row>
    <row r="282" spans="1:42" x14ac:dyDescent="0.2">
      <c r="A282" s="90" t="str">
        <f>Inputs!B117</f>
        <v>As fixed amount</v>
      </c>
    </row>
    <row r="283" spans="1:42" x14ac:dyDescent="0.2">
      <c r="A283" s="81" t="s">
        <v>4</v>
      </c>
      <c r="C283" s="161">
        <f>IF(ibi_fed_amount_tax_fed="Yes",C631,0)</f>
        <v>0</v>
      </c>
    </row>
    <row r="284" spans="1:42" x14ac:dyDescent="0.2">
      <c r="A284" s="81" t="s">
        <v>5</v>
      </c>
      <c r="C284" s="161">
        <f>IF(ibi_sta_amount_tax_fed="Yes",C632,0)</f>
        <v>0</v>
      </c>
    </row>
    <row r="285" spans="1:42" x14ac:dyDescent="0.2">
      <c r="A285" s="81" t="s">
        <v>184</v>
      </c>
      <c r="C285" s="161">
        <f>IF(ibi_uti_amount_tax_fed="Yes",C633,0)</f>
        <v>0</v>
      </c>
    </row>
    <row r="286" spans="1:42" x14ac:dyDescent="0.2">
      <c r="A286" s="81" t="s">
        <v>185</v>
      </c>
      <c r="C286" s="162">
        <f>IF(ibi_oth_amount_tax_fed="Yes",C634,0)</f>
        <v>0</v>
      </c>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row>
    <row r="287" spans="1:42" x14ac:dyDescent="0.2">
      <c r="A287" s="81" t="s">
        <v>12</v>
      </c>
      <c r="C287" s="161">
        <f>SUM(C283:C286)</f>
        <v>0</v>
      </c>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row>
    <row r="288" spans="1:42" x14ac:dyDescent="0.2">
      <c r="A288" s="90" t="str">
        <f>Inputs!B122</f>
        <v>As percentage</v>
      </c>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row>
    <row r="289" spans="1:42" x14ac:dyDescent="0.2">
      <c r="A289" s="81" t="s">
        <v>4</v>
      </c>
      <c r="C289" s="161">
        <f>C637</f>
        <v>0</v>
      </c>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row>
    <row r="290" spans="1:42" x14ac:dyDescent="0.2">
      <c r="A290" s="81" t="s">
        <v>5</v>
      </c>
      <c r="C290" s="161">
        <f t="shared" ref="C290:C292" si="117">C638</f>
        <v>0</v>
      </c>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row>
    <row r="291" spans="1:42" x14ac:dyDescent="0.2">
      <c r="A291" s="81" t="s">
        <v>184</v>
      </c>
      <c r="C291" s="161">
        <f t="shared" si="117"/>
        <v>0</v>
      </c>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row>
    <row r="292" spans="1:42" x14ac:dyDescent="0.2">
      <c r="A292" s="81" t="s">
        <v>185</v>
      </c>
      <c r="C292" s="162">
        <f t="shared" si="117"/>
        <v>0</v>
      </c>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row>
    <row r="293" spans="1:42" x14ac:dyDescent="0.2">
      <c r="A293" s="81" t="s">
        <v>12</v>
      </c>
      <c r="C293" s="161">
        <f>SUM(C289:C292)</f>
        <v>0</v>
      </c>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row>
    <row r="294" spans="1:42" x14ac:dyDescent="0.2">
      <c r="A294" s="89" t="str">
        <f>Inputs!B127</f>
        <v>Capacity Based Incentive (CBI)</v>
      </c>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row>
    <row r="295" spans="1:42" x14ac:dyDescent="0.2">
      <c r="A295" s="90" t="s">
        <v>4</v>
      </c>
      <c r="C295" s="161">
        <f>IF(cbi_fed_tax_fed="Yes",C644,0)</f>
        <v>0</v>
      </c>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row>
    <row r="296" spans="1:42" x14ac:dyDescent="0.2">
      <c r="A296" s="90" t="s">
        <v>5</v>
      </c>
      <c r="C296" s="161">
        <f>IF(cbi_sta_tax_fed="Yes",C645,0)</f>
        <v>0</v>
      </c>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2">
      <c r="A297" s="90" t="s">
        <v>184</v>
      </c>
      <c r="C297" s="161">
        <f>IF(cbi_uti_tax_fed="Yes",C646,0)</f>
        <v>0</v>
      </c>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row>
    <row r="298" spans="1:42" x14ac:dyDescent="0.2">
      <c r="A298" s="90" t="s">
        <v>185</v>
      </c>
      <c r="C298" s="162">
        <f>IF(cbi_oth_tax_fed="Yes",C647,0)</f>
        <v>0</v>
      </c>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spans="1:42" x14ac:dyDescent="0.2">
      <c r="A299" s="90" t="s">
        <v>12</v>
      </c>
      <c r="C299" s="161">
        <f>SUM(C295:C298)</f>
        <v>0</v>
      </c>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row>
    <row r="300" spans="1:42" x14ac:dyDescent="0.2">
      <c r="A300" s="89" t="str">
        <f>Inputs!B132</f>
        <v>Production Based Incentive (PBI)</v>
      </c>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90" t="s">
        <v>4</v>
      </c>
      <c r="C301" s="161">
        <f t="shared" ref="C301:AP301" si="118">IF(AND(pbi_fed_tax_fed="Yes",pbi_fed_for_ds="No"),C654,0)</f>
        <v>0</v>
      </c>
      <c r="D301" s="161">
        <f t="shared" si="118"/>
        <v>0</v>
      </c>
      <c r="E301" s="161">
        <f t="shared" si="118"/>
        <v>0</v>
      </c>
      <c r="F301" s="161">
        <f t="shared" si="118"/>
        <v>0</v>
      </c>
      <c r="G301" s="161">
        <f t="shared" si="118"/>
        <v>0</v>
      </c>
      <c r="H301" s="161">
        <f t="shared" si="118"/>
        <v>0</v>
      </c>
      <c r="I301" s="161">
        <f t="shared" si="118"/>
        <v>0</v>
      </c>
      <c r="J301" s="161">
        <f t="shared" si="118"/>
        <v>0</v>
      </c>
      <c r="K301" s="161">
        <f t="shared" si="118"/>
        <v>0</v>
      </c>
      <c r="L301" s="161">
        <f t="shared" si="118"/>
        <v>0</v>
      </c>
      <c r="M301" s="161">
        <f t="shared" si="118"/>
        <v>0</v>
      </c>
      <c r="N301" s="161">
        <f t="shared" si="118"/>
        <v>0</v>
      </c>
      <c r="O301" s="161">
        <f t="shared" si="118"/>
        <v>0</v>
      </c>
      <c r="P301" s="161">
        <f t="shared" si="118"/>
        <v>0</v>
      </c>
      <c r="Q301" s="161">
        <f t="shared" si="118"/>
        <v>0</v>
      </c>
      <c r="R301" s="161">
        <f t="shared" si="118"/>
        <v>0</v>
      </c>
      <c r="S301" s="161">
        <f t="shared" si="118"/>
        <v>0</v>
      </c>
      <c r="T301" s="161">
        <f t="shared" si="118"/>
        <v>0</v>
      </c>
      <c r="U301" s="161">
        <f t="shared" si="118"/>
        <v>0</v>
      </c>
      <c r="V301" s="161">
        <f t="shared" si="118"/>
        <v>0</v>
      </c>
      <c r="W301" s="161">
        <f t="shared" si="118"/>
        <v>0</v>
      </c>
      <c r="X301" s="161">
        <f t="shared" si="118"/>
        <v>0</v>
      </c>
      <c r="Y301" s="161">
        <f t="shared" si="118"/>
        <v>0</v>
      </c>
      <c r="Z301" s="161">
        <f t="shared" si="118"/>
        <v>0</v>
      </c>
      <c r="AA301" s="161">
        <f t="shared" si="118"/>
        <v>0</v>
      </c>
      <c r="AB301" s="161">
        <f t="shared" si="118"/>
        <v>0</v>
      </c>
      <c r="AC301" s="161">
        <f t="shared" si="118"/>
        <v>0</v>
      </c>
      <c r="AD301" s="161">
        <f t="shared" si="118"/>
        <v>0</v>
      </c>
      <c r="AE301" s="161">
        <f t="shared" si="118"/>
        <v>0</v>
      </c>
      <c r="AF301" s="161">
        <f t="shared" si="118"/>
        <v>0</v>
      </c>
      <c r="AG301" s="161">
        <f t="shared" si="118"/>
        <v>0</v>
      </c>
      <c r="AH301" s="161">
        <f t="shared" si="118"/>
        <v>0</v>
      </c>
      <c r="AI301" s="161">
        <f t="shared" si="118"/>
        <v>0</v>
      </c>
      <c r="AJ301" s="161">
        <f t="shared" si="118"/>
        <v>0</v>
      </c>
      <c r="AK301" s="161">
        <f t="shared" si="118"/>
        <v>0</v>
      </c>
      <c r="AL301" s="161">
        <f t="shared" si="118"/>
        <v>0</v>
      </c>
      <c r="AM301" s="161">
        <f t="shared" si="118"/>
        <v>0</v>
      </c>
      <c r="AN301" s="161">
        <f t="shared" si="118"/>
        <v>0</v>
      </c>
      <c r="AO301" s="161">
        <f t="shared" si="118"/>
        <v>0</v>
      </c>
      <c r="AP301" s="161">
        <f t="shared" si="118"/>
        <v>0</v>
      </c>
    </row>
    <row r="302" spans="1:42" x14ac:dyDescent="0.2">
      <c r="A302" s="90" t="s">
        <v>5</v>
      </c>
      <c r="C302" s="161">
        <f t="shared" ref="C302:AP302" si="119">IF(AND(pbi_sta_tax_fed="Yes",pbi_sta_for_ds="No"),C658,0)</f>
        <v>0</v>
      </c>
      <c r="D302" s="161">
        <f t="shared" si="119"/>
        <v>0</v>
      </c>
      <c r="E302" s="161">
        <f t="shared" si="119"/>
        <v>0</v>
      </c>
      <c r="F302" s="161">
        <f t="shared" si="119"/>
        <v>0</v>
      </c>
      <c r="G302" s="161">
        <f t="shared" si="119"/>
        <v>0</v>
      </c>
      <c r="H302" s="161">
        <f t="shared" si="119"/>
        <v>0</v>
      </c>
      <c r="I302" s="161">
        <f t="shared" si="119"/>
        <v>0</v>
      </c>
      <c r="J302" s="161">
        <f t="shared" si="119"/>
        <v>0</v>
      </c>
      <c r="K302" s="161">
        <f t="shared" si="119"/>
        <v>0</v>
      </c>
      <c r="L302" s="161">
        <f t="shared" si="119"/>
        <v>0</v>
      </c>
      <c r="M302" s="161">
        <f t="shared" si="119"/>
        <v>0</v>
      </c>
      <c r="N302" s="161">
        <f t="shared" si="119"/>
        <v>0</v>
      </c>
      <c r="O302" s="161">
        <f t="shared" si="119"/>
        <v>0</v>
      </c>
      <c r="P302" s="161">
        <f t="shared" si="119"/>
        <v>0</v>
      </c>
      <c r="Q302" s="161">
        <f t="shared" si="119"/>
        <v>0</v>
      </c>
      <c r="R302" s="161">
        <f t="shared" si="119"/>
        <v>0</v>
      </c>
      <c r="S302" s="161">
        <f t="shared" si="119"/>
        <v>0</v>
      </c>
      <c r="T302" s="161">
        <f t="shared" si="119"/>
        <v>0</v>
      </c>
      <c r="U302" s="161">
        <f t="shared" si="119"/>
        <v>0</v>
      </c>
      <c r="V302" s="161">
        <f t="shared" si="119"/>
        <v>0</v>
      </c>
      <c r="W302" s="161">
        <f t="shared" si="119"/>
        <v>0</v>
      </c>
      <c r="X302" s="161">
        <f t="shared" si="119"/>
        <v>0</v>
      </c>
      <c r="Y302" s="161">
        <f t="shared" si="119"/>
        <v>0</v>
      </c>
      <c r="Z302" s="161">
        <f t="shared" si="119"/>
        <v>0</v>
      </c>
      <c r="AA302" s="161">
        <f t="shared" si="119"/>
        <v>0</v>
      </c>
      <c r="AB302" s="161">
        <f t="shared" si="119"/>
        <v>0</v>
      </c>
      <c r="AC302" s="161">
        <f t="shared" si="119"/>
        <v>0</v>
      </c>
      <c r="AD302" s="161">
        <f t="shared" si="119"/>
        <v>0</v>
      </c>
      <c r="AE302" s="161">
        <f t="shared" si="119"/>
        <v>0</v>
      </c>
      <c r="AF302" s="161">
        <f t="shared" si="119"/>
        <v>0</v>
      </c>
      <c r="AG302" s="161">
        <f t="shared" si="119"/>
        <v>0</v>
      </c>
      <c r="AH302" s="161">
        <f t="shared" si="119"/>
        <v>0</v>
      </c>
      <c r="AI302" s="161">
        <f t="shared" si="119"/>
        <v>0</v>
      </c>
      <c r="AJ302" s="161">
        <f t="shared" si="119"/>
        <v>0</v>
      </c>
      <c r="AK302" s="161">
        <f t="shared" si="119"/>
        <v>0</v>
      </c>
      <c r="AL302" s="161">
        <f t="shared" si="119"/>
        <v>0</v>
      </c>
      <c r="AM302" s="161">
        <f t="shared" si="119"/>
        <v>0</v>
      </c>
      <c r="AN302" s="161">
        <f t="shared" si="119"/>
        <v>0</v>
      </c>
      <c r="AO302" s="161">
        <f t="shared" si="119"/>
        <v>0</v>
      </c>
      <c r="AP302" s="161">
        <f t="shared" si="119"/>
        <v>0</v>
      </c>
    </row>
    <row r="303" spans="1:42" x14ac:dyDescent="0.2">
      <c r="A303" s="90" t="s">
        <v>184</v>
      </c>
      <c r="C303" s="161">
        <f t="shared" ref="C303:AP303" si="120">IF(AND(pbi_uti_tax_fed="Yes",pbi_uti_for_ds="No"),C662,0)</f>
        <v>0</v>
      </c>
      <c r="D303" s="161">
        <f t="shared" si="120"/>
        <v>0</v>
      </c>
      <c r="E303" s="161">
        <f t="shared" si="120"/>
        <v>0</v>
      </c>
      <c r="F303" s="161">
        <f t="shared" si="120"/>
        <v>0</v>
      </c>
      <c r="G303" s="161">
        <f t="shared" si="120"/>
        <v>0</v>
      </c>
      <c r="H303" s="161">
        <f t="shared" si="120"/>
        <v>0</v>
      </c>
      <c r="I303" s="161">
        <f t="shared" si="120"/>
        <v>0</v>
      </c>
      <c r="J303" s="161">
        <f t="shared" si="120"/>
        <v>0</v>
      </c>
      <c r="K303" s="161">
        <f t="shared" si="120"/>
        <v>0</v>
      </c>
      <c r="L303" s="161">
        <f t="shared" si="120"/>
        <v>0</v>
      </c>
      <c r="M303" s="161">
        <f t="shared" si="120"/>
        <v>0</v>
      </c>
      <c r="N303" s="161">
        <f t="shared" si="120"/>
        <v>0</v>
      </c>
      <c r="O303" s="161">
        <f t="shared" si="120"/>
        <v>0</v>
      </c>
      <c r="P303" s="161">
        <f t="shared" si="120"/>
        <v>0</v>
      </c>
      <c r="Q303" s="161">
        <f t="shared" si="120"/>
        <v>0</v>
      </c>
      <c r="R303" s="161">
        <f t="shared" si="120"/>
        <v>0</v>
      </c>
      <c r="S303" s="161">
        <f t="shared" si="120"/>
        <v>0</v>
      </c>
      <c r="T303" s="161">
        <f t="shared" si="120"/>
        <v>0</v>
      </c>
      <c r="U303" s="161">
        <f t="shared" si="120"/>
        <v>0</v>
      </c>
      <c r="V303" s="161">
        <f t="shared" si="120"/>
        <v>0</v>
      </c>
      <c r="W303" s="161">
        <f t="shared" si="120"/>
        <v>0</v>
      </c>
      <c r="X303" s="161">
        <f t="shared" si="120"/>
        <v>0</v>
      </c>
      <c r="Y303" s="161">
        <f t="shared" si="120"/>
        <v>0</v>
      </c>
      <c r="Z303" s="161">
        <f t="shared" si="120"/>
        <v>0</v>
      </c>
      <c r="AA303" s="161">
        <f t="shared" si="120"/>
        <v>0</v>
      </c>
      <c r="AB303" s="161">
        <f t="shared" si="120"/>
        <v>0</v>
      </c>
      <c r="AC303" s="161">
        <f t="shared" si="120"/>
        <v>0</v>
      </c>
      <c r="AD303" s="161">
        <f t="shared" si="120"/>
        <v>0</v>
      </c>
      <c r="AE303" s="161">
        <f t="shared" si="120"/>
        <v>0</v>
      </c>
      <c r="AF303" s="161">
        <f t="shared" si="120"/>
        <v>0</v>
      </c>
      <c r="AG303" s="161">
        <f t="shared" si="120"/>
        <v>0</v>
      </c>
      <c r="AH303" s="161">
        <f t="shared" si="120"/>
        <v>0</v>
      </c>
      <c r="AI303" s="161">
        <f t="shared" si="120"/>
        <v>0</v>
      </c>
      <c r="AJ303" s="161">
        <f t="shared" si="120"/>
        <v>0</v>
      </c>
      <c r="AK303" s="161">
        <f t="shared" si="120"/>
        <v>0</v>
      </c>
      <c r="AL303" s="161">
        <f t="shared" si="120"/>
        <v>0</v>
      </c>
      <c r="AM303" s="161">
        <f t="shared" si="120"/>
        <v>0</v>
      </c>
      <c r="AN303" s="161">
        <f t="shared" si="120"/>
        <v>0</v>
      </c>
      <c r="AO303" s="161">
        <f t="shared" si="120"/>
        <v>0</v>
      </c>
      <c r="AP303" s="161">
        <f t="shared" si="120"/>
        <v>0</v>
      </c>
    </row>
    <row r="304" spans="1:42" x14ac:dyDescent="0.2">
      <c r="A304" s="90" t="s">
        <v>185</v>
      </c>
      <c r="C304" s="161">
        <f t="shared" ref="C304:AP304" si="121">IF(AND(pbi_oth_tax_fed="Yes",pbi_oth_for_ds="No"),C666,0)</f>
        <v>0</v>
      </c>
      <c r="D304" s="161">
        <f t="shared" si="121"/>
        <v>0</v>
      </c>
      <c r="E304" s="161">
        <f t="shared" si="121"/>
        <v>0</v>
      </c>
      <c r="F304" s="161">
        <f t="shared" si="121"/>
        <v>0</v>
      </c>
      <c r="G304" s="161">
        <f t="shared" si="121"/>
        <v>0</v>
      </c>
      <c r="H304" s="161">
        <f t="shared" si="121"/>
        <v>0</v>
      </c>
      <c r="I304" s="161">
        <f t="shared" si="121"/>
        <v>0</v>
      </c>
      <c r="J304" s="161">
        <f t="shared" si="121"/>
        <v>0</v>
      </c>
      <c r="K304" s="161">
        <f t="shared" si="121"/>
        <v>0</v>
      </c>
      <c r="L304" s="161">
        <f t="shared" si="121"/>
        <v>0</v>
      </c>
      <c r="M304" s="161">
        <f t="shared" si="121"/>
        <v>0</v>
      </c>
      <c r="N304" s="161">
        <f t="shared" si="121"/>
        <v>0</v>
      </c>
      <c r="O304" s="161">
        <f t="shared" si="121"/>
        <v>0</v>
      </c>
      <c r="P304" s="161">
        <f t="shared" si="121"/>
        <v>0</v>
      </c>
      <c r="Q304" s="161">
        <f t="shared" si="121"/>
        <v>0</v>
      </c>
      <c r="R304" s="161">
        <f t="shared" si="121"/>
        <v>0</v>
      </c>
      <c r="S304" s="161">
        <f t="shared" si="121"/>
        <v>0</v>
      </c>
      <c r="T304" s="161">
        <f t="shared" si="121"/>
        <v>0</v>
      </c>
      <c r="U304" s="161">
        <f t="shared" si="121"/>
        <v>0</v>
      </c>
      <c r="V304" s="161">
        <f t="shared" si="121"/>
        <v>0</v>
      </c>
      <c r="W304" s="161">
        <f t="shared" si="121"/>
        <v>0</v>
      </c>
      <c r="X304" s="161">
        <f t="shared" si="121"/>
        <v>0</v>
      </c>
      <c r="Y304" s="161">
        <f t="shared" si="121"/>
        <v>0</v>
      </c>
      <c r="Z304" s="161">
        <f t="shared" si="121"/>
        <v>0</v>
      </c>
      <c r="AA304" s="161">
        <f t="shared" si="121"/>
        <v>0</v>
      </c>
      <c r="AB304" s="161">
        <f t="shared" si="121"/>
        <v>0</v>
      </c>
      <c r="AC304" s="161">
        <f t="shared" si="121"/>
        <v>0</v>
      </c>
      <c r="AD304" s="161">
        <f t="shared" si="121"/>
        <v>0</v>
      </c>
      <c r="AE304" s="161">
        <f t="shared" si="121"/>
        <v>0</v>
      </c>
      <c r="AF304" s="161">
        <f t="shared" si="121"/>
        <v>0</v>
      </c>
      <c r="AG304" s="161">
        <f t="shared" si="121"/>
        <v>0</v>
      </c>
      <c r="AH304" s="161">
        <f t="shared" si="121"/>
        <v>0</v>
      </c>
      <c r="AI304" s="161">
        <f t="shared" si="121"/>
        <v>0</v>
      </c>
      <c r="AJ304" s="161">
        <f t="shared" si="121"/>
        <v>0</v>
      </c>
      <c r="AK304" s="161">
        <f t="shared" si="121"/>
        <v>0</v>
      </c>
      <c r="AL304" s="161">
        <f t="shared" si="121"/>
        <v>0</v>
      </c>
      <c r="AM304" s="161">
        <f t="shared" si="121"/>
        <v>0</v>
      </c>
      <c r="AN304" s="161">
        <f t="shared" si="121"/>
        <v>0</v>
      </c>
      <c r="AO304" s="161">
        <f t="shared" si="121"/>
        <v>0</v>
      </c>
      <c r="AP304" s="161">
        <f t="shared" si="121"/>
        <v>0</v>
      </c>
    </row>
    <row r="305" spans="1:42" x14ac:dyDescent="0.2">
      <c r="A305" s="90" t="s">
        <v>12</v>
      </c>
      <c r="C305" s="163">
        <f>SUM(C301:C304)</f>
        <v>0</v>
      </c>
      <c r="D305" s="163">
        <f t="shared" ref="D305:AP305" si="122">SUM(D301:D304)</f>
        <v>0</v>
      </c>
      <c r="E305" s="163">
        <f t="shared" si="122"/>
        <v>0</v>
      </c>
      <c r="F305" s="163">
        <f t="shared" si="122"/>
        <v>0</v>
      </c>
      <c r="G305" s="163">
        <f t="shared" si="122"/>
        <v>0</v>
      </c>
      <c r="H305" s="163">
        <f t="shared" si="122"/>
        <v>0</v>
      </c>
      <c r="I305" s="163">
        <f t="shared" si="122"/>
        <v>0</v>
      </c>
      <c r="J305" s="163">
        <f t="shared" si="122"/>
        <v>0</v>
      </c>
      <c r="K305" s="163">
        <f t="shared" si="122"/>
        <v>0</v>
      </c>
      <c r="L305" s="163">
        <f t="shared" si="122"/>
        <v>0</v>
      </c>
      <c r="M305" s="163">
        <f t="shared" si="122"/>
        <v>0</v>
      </c>
      <c r="N305" s="163">
        <f t="shared" si="122"/>
        <v>0</v>
      </c>
      <c r="O305" s="163">
        <f t="shared" si="122"/>
        <v>0</v>
      </c>
      <c r="P305" s="163">
        <f t="shared" si="122"/>
        <v>0</v>
      </c>
      <c r="Q305" s="163">
        <f t="shared" si="122"/>
        <v>0</v>
      </c>
      <c r="R305" s="163">
        <f t="shared" si="122"/>
        <v>0</v>
      </c>
      <c r="S305" s="163">
        <f t="shared" si="122"/>
        <v>0</v>
      </c>
      <c r="T305" s="163">
        <f t="shared" si="122"/>
        <v>0</v>
      </c>
      <c r="U305" s="163">
        <f t="shared" si="122"/>
        <v>0</v>
      </c>
      <c r="V305" s="163">
        <f t="shared" si="122"/>
        <v>0</v>
      </c>
      <c r="W305" s="163">
        <f t="shared" si="122"/>
        <v>0</v>
      </c>
      <c r="X305" s="163">
        <f t="shared" si="122"/>
        <v>0</v>
      </c>
      <c r="Y305" s="163">
        <f t="shared" si="122"/>
        <v>0</v>
      </c>
      <c r="Z305" s="163">
        <f t="shared" si="122"/>
        <v>0</v>
      </c>
      <c r="AA305" s="163">
        <f t="shared" si="122"/>
        <v>0</v>
      </c>
      <c r="AB305" s="163">
        <f t="shared" si="122"/>
        <v>0</v>
      </c>
      <c r="AC305" s="163">
        <f t="shared" si="122"/>
        <v>0</v>
      </c>
      <c r="AD305" s="163">
        <f t="shared" si="122"/>
        <v>0</v>
      </c>
      <c r="AE305" s="163">
        <f t="shared" si="122"/>
        <v>0</v>
      </c>
      <c r="AF305" s="163">
        <f t="shared" si="122"/>
        <v>0</v>
      </c>
      <c r="AG305" s="163">
        <f t="shared" si="122"/>
        <v>0</v>
      </c>
      <c r="AH305" s="163">
        <f t="shared" si="122"/>
        <v>0</v>
      </c>
      <c r="AI305" s="163">
        <f t="shared" si="122"/>
        <v>0</v>
      </c>
      <c r="AJ305" s="163">
        <f t="shared" si="122"/>
        <v>0</v>
      </c>
      <c r="AK305" s="163">
        <f t="shared" si="122"/>
        <v>0</v>
      </c>
      <c r="AL305" s="163">
        <f t="shared" si="122"/>
        <v>0</v>
      </c>
      <c r="AM305" s="163">
        <f t="shared" si="122"/>
        <v>0</v>
      </c>
      <c r="AN305" s="163">
        <f t="shared" si="122"/>
        <v>0</v>
      </c>
      <c r="AO305" s="163">
        <f t="shared" si="122"/>
        <v>0</v>
      </c>
      <c r="AP305" s="163">
        <f t="shared" si="122"/>
        <v>0</v>
      </c>
    </row>
    <row r="306" spans="1:42" x14ac:dyDescent="0.2">
      <c r="A306" s="89" t="s">
        <v>40</v>
      </c>
      <c r="C306" s="161">
        <f>C287+C293+C299+C305</f>
        <v>0</v>
      </c>
      <c r="D306" s="161">
        <f t="shared" ref="D306:AP306" si="123">D287+D293+D299+D305</f>
        <v>0</v>
      </c>
      <c r="E306" s="161">
        <f t="shared" si="123"/>
        <v>0</v>
      </c>
      <c r="F306" s="161">
        <f t="shared" si="123"/>
        <v>0</v>
      </c>
      <c r="G306" s="161">
        <f t="shared" si="123"/>
        <v>0</v>
      </c>
      <c r="H306" s="161">
        <f t="shared" si="123"/>
        <v>0</v>
      </c>
      <c r="I306" s="161">
        <f t="shared" si="123"/>
        <v>0</v>
      </c>
      <c r="J306" s="161">
        <f t="shared" si="123"/>
        <v>0</v>
      </c>
      <c r="K306" s="161">
        <f t="shared" si="123"/>
        <v>0</v>
      </c>
      <c r="L306" s="161">
        <f t="shared" si="123"/>
        <v>0</v>
      </c>
      <c r="M306" s="161">
        <f t="shared" si="123"/>
        <v>0</v>
      </c>
      <c r="N306" s="161">
        <f t="shared" si="123"/>
        <v>0</v>
      </c>
      <c r="O306" s="161">
        <f t="shared" si="123"/>
        <v>0</v>
      </c>
      <c r="P306" s="161">
        <f t="shared" si="123"/>
        <v>0</v>
      </c>
      <c r="Q306" s="161">
        <f t="shared" si="123"/>
        <v>0</v>
      </c>
      <c r="R306" s="161">
        <f t="shared" si="123"/>
        <v>0</v>
      </c>
      <c r="S306" s="161">
        <f t="shared" si="123"/>
        <v>0</v>
      </c>
      <c r="T306" s="161">
        <f t="shared" si="123"/>
        <v>0</v>
      </c>
      <c r="U306" s="161">
        <f t="shared" si="123"/>
        <v>0</v>
      </c>
      <c r="V306" s="161">
        <f t="shared" si="123"/>
        <v>0</v>
      </c>
      <c r="W306" s="161">
        <f t="shared" si="123"/>
        <v>0</v>
      </c>
      <c r="X306" s="161">
        <f t="shared" si="123"/>
        <v>0</v>
      </c>
      <c r="Y306" s="161">
        <f t="shared" si="123"/>
        <v>0</v>
      </c>
      <c r="Z306" s="161">
        <f t="shared" si="123"/>
        <v>0</v>
      </c>
      <c r="AA306" s="161">
        <f t="shared" si="123"/>
        <v>0</v>
      </c>
      <c r="AB306" s="161">
        <f t="shared" si="123"/>
        <v>0</v>
      </c>
      <c r="AC306" s="161">
        <f t="shared" si="123"/>
        <v>0</v>
      </c>
      <c r="AD306" s="161">
        <f t="shared" si="123"/>
        <v>0</v>
      </c>
      <c r="AE306" s="161">
        <f t="shared" si="123"/>
        <v>0</v>
      </c>
      <c r="AF306" s="161">
        <f t="shared" si="123"/>
        <v>0</v>
      </c>
      <c r="AG306" s="161">
        <f t="shared" si="123"/>
        <v>0</v>
      </c>
      <c r="AH306" s="161">
        <f t="shared" si="123"/>
        <v>0</v>
      </c>
      <c r="AI306" s="161">
        <f t="shared" si="123"/>
        <v>0</v>
      </c>
      <c r="AJ306" s="161">
        <f t="shared" si="123"/>
        <v>0</v>
      </c>
      <c r="AK306" s="161">
        <f t="shared" si="123"/>
        <v>0</v>
      </c>
      <c r="AL306" s="161">
        <f t="shared" si="123"/>
        <v>0</v>
      </c>
      <c r="AM306" s="161">
        <f t="shared" si="123"/>
        <v>0</v>
      </c>
      <c r="AN306" s="161">
        <f t="shared" si="123"/>
        <v>0</v>
      </c>
      <c r="AO306" s="161">
        <f t="shared" si="123"/>
        <v>0</v>
      </c>
      <c r="AP306" s="161">
        <f t="shared" si="123"/>
        <v>0</v>
      </c>
    </row>
    <row r="307" spans="1:42" x14ac:dyDescent="0.2">
      <c r="A307" s="90"/>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row>
    <row r="308" spans="1:42" x14ac:dyDescent="0.2">
      <c r="A308" s="89" t="s">
        <v>41</v>
      </c>
      <c r="C308" s="164">
        <f>C280+C306</f>
        <v>0</v>
      </c>
      <c r="D308" s="164">
        <f t="shared" ref="D308:AP308" si="124">D280+D306</f>
        <v>0</v>
      </c>
      <c r="E308" s="164">
        <f t="shared" si="124"/>
        <v>0</v>
      </c>
      <c r="F308" s="164">
        <f t="shared" si="124"/>
        <v>0</v>
      </c>
      <c r="G308" s="164">
        <f t="shared" si="124"/>
        <v>0</v>
      </c>
      <c r="H308" s="164">
        <f t="shared" si="124"/>
        <v>0</v>
      </c>
      <c r="I308" s="164">
        <f t="shared" si="124"/>
        <v>0</v>
      </c>
      <c r="J308" s="164">
        <f t="shared" si="124"/>
        <v>0</v>
      </c>
      <c r="K308" s="164">
        <f t="shared" si="124"/>
        <v>0</v>
      </c>
      <c r="L308" s="164">
        <f t="shared" si="124"/>
        <v>0</v>
      </c>
      <c r="M308" s="164">
        <f t="shared" si="124"/>
        <v>0</v>
      </c>
      <c r="N308" s="164">
        <f t="shared" si="124"/>
        <v>0</v>
      </c>
      <c r="O308" s="164">
        <f t="shared" si="124"/>
        <v>0</v>
      </c>
      <c r="P308" s="164">
        <f t="shared" si="124"/>
        <v>0</v>
      </c>
      <c r="Q308" s="164">
        <f t="shared" si="124"/>
        <v>0</v>
      </c>
      <c r="R308" s="164">
        <f t="shared" si="124"/>
        <v>0</v>
      </c>
      <c r="S308" s="164">
        <f t="shared" si="124"/>
        <v>0</v>
      </c>
      <c r="T308" s="164">
        <f t="shared" si="124"/>
        <v>0</v>
      </c>
      <c r="U308" s="164">
        <f t="shared" si="124"/>
        <v>0</v>
      </c>
      <c r="V308" s="164">
        <f t="shared" si="124"/>
        <v>0</v>
      </c>
      <c r="W308" s="164">
        <f t="shared" si="124"/>
        <v>0</v>
      </c>
      <c r="X308" s="164">
        <f t="shared" si="124"/>
        <v>0</v>
      </c>
      <c r="Y308" s="164">
        <f t="shared" si="124"/>
        <v>0</v>
      </c>
      <c r="Z308" s="164">
        <f t="shared" si="124"/>
        <v>0</v>
      </c>
      <c r="AA308" s="164">
        <f t="shared" si="124"/>
        <v>0</v>
      </c>
      <c r="AB308" s="164">
        <f t="shared" si="124"/>
        <v>0</v>
      </c>
      <c r="AC308" s="164">
        <f t="shared" si="124"/>
        <v>0</v>
      </c>
      <c r="AD308" s="164">
        <f t="shared" si="124"/>
        <v>0</v>
      </c>
      <c r="AE308" s="164">
        <f t="shared" si="124"/>
        <v>0</v>
      </c>
      <c r="AF308" s="164">
        <f t="shared" si="124"/>
        <v>0</v>
      </c>
      <c r="AG308" s="164">
        <f t="shared" si="124"/>
        <v>0</v>
      </c>
      <c r="AH308" s="164">
        <f t="shared" si="124"/>
        <v>0</v>
      </c>
      <c r="AI308" s="164">
        <f t="shared" si="124"/>
        <v>0</v>
      </c>
      <c r="AJ308" s="164">
        <f t="shared" si="124"/>
        <v>0</v>
      </c>
      <c r="AK308" s="164">
        <f t="shared" si="124"/>
        <v>0</v>
      </c>
      <c r="AL308" s="164">
        <f t="shared" si="124"/>
        <v>0</v>
      </c>
      <c r="AM308" s="164">
        <f t="shared" si="124"/>
        <v>0</v>
      </c>
      <c r="AN308" s="164">
        <f t="shared" si="124"/>
        <v>0</v>
      </c>
      <c r="AO308" s="164">
        <f t="shared" si="124"/>
        <v>0</v>
      </c>
      <c r="AP308" s="164">
        <f t="shared" si="124"/>
        <v>0</v>
      </c>
    </row>
    <row r="309" spans="1:42" x14ac:dyDescent="0.2">
      <c r="A309" s="89" t="s">
        <v>271</v>
      </c>
      <c r="B309" s="4">
        <f t="array" ref="B309:AP309">Inputs!C213:AQ213</f>
        <v>0</v>
      </c>
      <c r="C309" s="163">
        <v>0</v>
      </c>
      <c r="D309" s="163">
        <v>0</v>
      </c>
      <c r="E309" s="163">
        <v>0</v>
      </c>
      <c r="F309" s="163">
        <v>0</v>
      </c>
      <c r="G309" s="163">
        <v>0</v>
      </c>
      <c r="H309" s="163">
        <v>0</v>
      </c>
      <c r="I309" s="163">
        <v>0</v>
      </c>
      <c r="J309" s="163">
        <v>0</v>
      </c>
      <c r="K309" s="163">
        <v>0</v>
      </c>
      <c r="L309" s="163">
        <v>0</v>
      </c>
      <c r="M309" s="163">
        <v>0</v>
      </c>
      <c r="N309" s="163">
        <v>0</v>
      </c>
      <c r="O309" s="163">
        <v>0</v>
      </c>
      <c r="P309" s="163">
        <v>0</v>
      </c>
      <c r="Q309" s="163">
        <v>0</v>
      </c>
      <c r="R309" s="163">
        <v>0</v>
      </c>
      <c r="S309" s="163">
        <v>0</v>
      </c>
      <c r="T309" s="163">
        <v>0</v>
      </c>
      <c r="U309" s="163">
        <v>0</v>
      </c>
      <c r="V309" s="163">
        <v>0</v>
      </c>
      <c r="W309" s="163">
        <v>0</v>
      </c>
      <c r="X309" s="163">
        <v>0</v>
      </c>
      <c r="Y309" s="163">
        <v>0</v>
      </c>
      <c r="Z309" s="163">
        <v>0</v>
      </c>
      <c r="AA309" s="163">
        <v>0</v>
      </c>
      <c r="AB309" s="163">
        <v>0</v>
      </c>
      <c r="AC309" s="163">
        <v>0</v>
      </c>
      <c r="AD309" s="163">
        <v>0</v>
      </c>
      <c r="AE309" s="163">
        <v>0</v>
      </c>
      <c r="AF309" s="163">
        <v>0</v>
      </c>
      <c r="AG309" s="163">
        <v>0</v>
      </c>
      <c r="AH309" s="163">
        <v>0</v>
      </c>
      <c r="AI309" s="163">
        <v>0</v>
      </c>
      <c r="AJ309" s="163">
        <v>0</v>
      </c>
      <c r="AK309" s="163">
        <v>0</v>
      </c>
      <c r="AL309" s="163">
        <v>0</v>
      </c>
      <c r="AM309" s="163">
        <v>0</v>
      </c>
      <c r="AN309" s="163">
        <v>0</v>
      </c>
      <c r="AO309" s="163">
        <v>0</v>
      </c>
      <c r="AP309" s="163">
        <v>0</v>
      </c>
    </row>
    <row r="310" spans="1:42" x14ac:dyDescent="0.2">
      <c r="A310" s="89" t="s">
        <v>82</v>
      </c>
      <c r="C310" s="164">
        <f>C308*-C309/100</f>
        <v>0</v>
      </c>
      <c r="D310" s="164">
        <f t="shared" ref="D310:AP310" si="125">D308*-D309/100</f>
        <v>0</v>
      </c>
      <c r="E310" s="164">
        <f t="shared" si="125"/>
        <v>0</v>
      </c>
      <c r="F310" s="164">
        <f t="shared" si="125"/>
        <v>0</v>
      </c>
      <c r="G310" s="164">
        <f t="shared" si="125"/>
        <v>0</v>
      </c>
      <c r="H310" s="164">
        <f t="shared" si="125"/>
        <v>0</v>
      </c>
      <c r="I310" s="164">
        <f t="shared" si="125"/>
        <v>0</v>
      </c>
      <c r="J310" s="164">
        <f t="shared" si="125"/>
        <v>0</v>
      </c>
      <c r="K310" s="164">
        <f t="shared" si="125"/>
        <v>0</v>
      </c>
      <c r="L310" s="164">
        <f t="shared" si="125"/>
        <v>0</v>
      </c>
      <c r="M310" s="164">
        <f t="shared" si="125"/>
        <v>0</v>
      </c>
      <c r="N310" s="164">
        <f t="shared" si="125"/>
        <v>0</v>
      </c>
      <c r="O310" s="164">
        <f t="shared" si="125"/>
        <v>0</v>
      </c>
      <c r="P310" s="164">
        <f t="shared" si="125"/>
        <v>0</v>
      </c>
      <c r="Q310" s="164">
        <f t="shared" si="125"/>
        <v>0</v>
      </c>
      <c r="R310" s="164">
        <f t="shared" si="125"/>
        <v>0</v>
      </c>
      <c r="S310" s="164">
        <f t="shared" si="125"/>
        <v>0</v>
      </c>
      <c r="T310" s="164">
        <f t="shared" si="125"/>
        <v>0</v>
      </c>
      <c r="U310" s="164">
        <f t="shared" si="125"/>
        <v>0</v>
      </c>
      <c r="V310" s="164">
        <f t="shared" si="125"/>
        <v>0</v>
      </c>
      <c r="W310" s="164">
        <f t="shared" si="125"/>
        <v>0</v>
      </c>
      <c r="X310" s="164">
        <f t="shared" si="125"/>
        <v>0</v>
      </c>
      <c r="Y310" s="164">
        <f t="shared" si="125"/>
        <v>0</v>
      </c>
      <c r="Z310" s="164">
        <f t="shared" si="125"/>
        <v>0</v>
      </c>
      <c r="AA310" s="164">
        <f t="shared" si="125"/>
        <v>0</v>
      </c>
      <c r="AB310" s="164">
        <f t="shared" si="125"/>
        <v>0</v>
      </c>
      <c r="AC310" s="164">
        <f t="shared" si="125"/>
        <v>0</v>
      </c>
      <c r="AD310" s="164">
        <f t="shared" si="125"/>
        <v>0</v>
      </c>
      <c r="AE310" s="164">
        <f t="shared" si="125"/>
        <v>0</v>
      </c>
      <c r="AF310" s="164">
        <f t="shared" si="125"/>
        <v>0</v>
      </c>
      <c r="AG310" s="164">
        <f t="shared" si="125"/>
        <v>0</v>
      </c>
      <c r="AH310" s="164">
        <f t="shared" si="125"/>
        <v>0</v>
      </c>
      <c r="AI310" s="164">
        <f t="shared" si="125"/>
        <v>0</v>
      </c>
      <c r="AJ310" s="164">
        <f t="shared" si="125"/>
        <v>0</v>
      </c>
      <c r="AK310" s="164">
        <f t="shared" si="125"/>
        <v>0</v>
      </c>
      <c r="AL310" s="164">
        <f t="shared" si="125"/>
        <v>0</v>
      </c>
      <c r="AM310" s="164">
        <f t="shared" si="125"/>
        <v>0</v>
      </c>
      <c r="AN310" s="164">
        <f t="shared" si="125"/>
        <v>0</v>
      </c>
      <c r="AO310" s="164">
        <f t="shared" si="125"/>
        <v>0</v>
      </c>
      <c r="AP310" s="164">
        <f t="shared" si="125"/>
        <v>0</v>
      </c>
    </row>
    <row r="311" spans="1:42" x14ac:dyDescent="0.2">
      <c r="A311" s="21"/>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row>
    <row r="312" spans="1:42" x14ac:dyDescent="0.2">
      <c r="A312" s="83" t="s">
        <v>96</v>
      </c>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row>
    <row r="313" spans="1:42" x14ac:dyDescent="0.2">
      <c r="A313" s="20" t="s">
        <v>460</v>
      </c>
      <c r="B313" s="327"/>
      <c r="C313" s="327"/>
      <c r="D313" s="327"/>
      <c r="E313" s="327"/>
      <c r="F313" s="327"/>
      <c r="G313" s="327"/>
      <c r="H313" s="327"/>
      <c r="I313" s="327"/>
      <c r="J313" s="327"/>
      <c r="K313" s="327"/>
      <c r="L313" s="327"/>
      <c r="M313" s="327"/>
      <c r="N313" s="327"/>
      <c r="O313" s="327"/>
      <c r="P313" s="327"/>
      <c r="Q313" s="327"/>
      <c r="R313" s="327"/>
      <c r="S313" s="327"/>
      <c r="T313" s="327"/>
      <c r="U313" s="327"/>
      <c r="V313" s="327"/>
      <c r="W313" s="327"/>
      <c r="X313" s="327"/>
      <c r="Y313" s="327"/>
      <c r="Z313" s="327"/>
      <c r="AA313" s="327"/>
      <c r="AB313" s="327"/>
      <c r="AC313" s="327"/>
      <c r="AD313" s="327"/>
      <c r="AE313" s="327"/>
      <c r="AF313" s="327"/>
      <c r="AG313" s="327"/>
      <c r="AH313" s="327"/>
      <c r="AI313" s="327"/>
      <c r="AJ313" s="327"/>
      <c r="AK313" s="327"/>
      <c r="AL313" s="327"/>
      <c r="AM313" s="327"/>
      <c r="AN313" s="327"/>
      <c r="AO313" s="327"/>
      <c r="AP313" s="327"/>
    </row>
    <row r="314" spans="1:42" x14ac:dyDescent="0.2">
      <c r="A314" s="89" t="s">
        <v>461</v>
      </c>
      <c r="B314" s="327"/>
      <c r="C314" s="327"/>
      <c r="D314" s="327"/>
      <c r="E314" s="327"/>
      <c r="F314" s="327"/>
      <c r="G314" s="327"/>
      <c r="H314" s="327"/>
      <c r="I314" s="327"/>
      <c r="J314" s="327"/>
      <c r="K314" s="327"/>
      <c r="L314" s="327"/>
      <c r="M314" s="327"/>
      <c r="N314" s="327"/>
      <c r="O314" s="327"/>
      <c r="P314" s="327"/>
      <c r="Q314" s="327"/>
      <c r="R314" s="327"/>
      <c r="S314" s="327"/>
      <c r="T314" s="327"/>
      <c r="U314" s="327"/>
      <c r="V314" s="327"/>
      <c r="W314" s="327"/>
      <c r="X314" s="327"/>
      <c r="Y314" s="327"/>
      <c r="Z314" s="327"/>
      <c r="AA314" s="327"/>
      <c r="AB314" s="327"/>
      <c r="AC314" s="327"/>
      <c r="AD314" s="327"/>
      <c r="AE314" s="327"/>
      <c r="AF314" s="327"/>
      <c r="AG314" s="327"/>
      <c r="AH314" s="327"/>
      <c r="AI314" s="327"/>
      <c r="AJ314" s="327"/>
      <c r="AK314" s="327"/>
      <c r="AL314" s="327"/>
      <c r="AM314" s="327"/>
      <c r="AN314" s="327"/>
      <c r="AO314" s="327"/>
      <c r="AP314" s="327"/>
    </row>
    <row r="315" spans="1:42" x14ac:dyDescent="0.2">
      <c r="A315" s="21" t="s">
        <v>462</v>
      </c>
      <c r="B315" s="328">
        <f>cost_debt_closing</f>
        <v>0</v>
      </c>
      <c r="C315" s="327"/>
      <c r="D315" s="327"/>
      <c r="E315" s="327"/>
      <c r="F315" s="327"/>
      <c r="G315" s="327"/>
      <c r="H315" s="327"/>
      <c r="I315" s="327"/>
      <c r="J315" s="327"/>
      <c r="K315" s="327"/>
      <c r="L315" s="327"/>
      <c r="M315" s="327"/>
      <c r="N315" s="327"/>
      <c r="O315" s="327"/>
      <c r="P315" s="327"/>
      <c r="Q315" s="327"/>
      <c r="R315" s="327"/>
      <c r="S315" s="327"/>
      <c r="T315" s="327"/>
      <c r="U315" s="327"/>
      <c r="V315" s="327"/>
      <c r="W315" s="327"/>
      <c r="X315" s="327"/>
      <c r="Y315" s="327"/>
      <c r="Z315" s="327"/>
      <c r="AA315" s="327"/>
      <c r="AB315" s="327"/>
      <c r="AC315" s="327"/>
      <c r="AD315" s="327"/>
      <c r="AE315" s="327"/>
      <c r="AF315" s="327"/>
      <c r="AG315" s="327"/>
      <c r="AH315" s="327"/>
      <c r="AI315" s="327"/>
      <c r="AJ315" s="327"/>
      <c r="AK315" s="327"/>
      <c r="AL315" s="327"/>
      <c r="AM315" s="327"/>
      <c r="AN315" s="327"/>
      <c r="AO315" s="327"/>
      <c r="AP315" s="327"/>
    </row>
    <row r="316" spans="1:42" x14ac:dyDescent="0.2">
      <c r="A316" s="21" t="s">
        <v>248</v>
      </c>
      <c r="B316" s="328">
        <f>CostDebtUpfront</f>
        <v>0</v>
      </c>
      <c r="C316" s="327"/>
      <c r="D316" s="327"/>
      <c r="E316" s="327"/>
      <c r="F316" s="327"/>
      <c r="G316" s="327"/>
      <c r="H316" s="327"/>
      <c r="I316" s="327"/>
      <c r="J316" s="327"/>
      <c r="K316" s="327"/>
      <c r="L316" s="327"/>
      <c r="M316" s="327"/>
      <c r="N316" s="327"/>
      <c r="O316" s="327"/>
      <c r="P316" s="327"/>
      <c r="Q316" s="327"/>
      <c r="R316" s="327"/>
      <c r="S316" s="327"/>
      <c r="T316" s="327"/>
      <c r="U316" s="327"/>
      <c r="V316" s="327"/>
      <c r="W316" s="327"/>
      <c r="X316" s="327"/>
      <c r="Y316" s="327"/>
      <c r="Z316" s="327"/>
      <c r="AA316" s="327"/>
      <c r="AB316" s="327"/>
      <c r="AC316" s="327"/>
      <c r="AD316" s="327"/>
      <c r="AE316" s="327"/>
      <c r="AF316" s="327"/>
      <c r="AG316" s="327"/>
      <c r="AH316" s="327"/>
      <c r="AI316" s="327"/>
      <c r="AJ316" s="327"/>
      <c r="AK316" s="327"/>
      <c r="AL316" s="327"/>
      <c r="AM316" s="327"/>
      <c r="AN316" s="327"/>
      <c r="AO316" s="327"/>
      <c r="AP316" s="327"/>
    </row>
    <row r="317" spans="1:42" x14ac:dyDescent="0.2">
      <c r="A317" s="21" t="s">
        <v>249</v>
      </c>
      <c r="B317" s="328">
        <f>cost_other_financing</f>
        <v>0</v>
      </c>
      <c r="C317" s="327"/>
      <c r="D317" s="327"/>
      <c r="E317" s="327"/>
      <c r="F317" s="327"/>
      <c r="G317" s="327"/>
      <c r="H317" s="327"/>
      <c r="I317" s="327"/>
      <c r="J317" s="327"/>
      <c r="K317" s="327"/>
      <c r="L317" s="327"/>
      <c r="M317" s="327"/>
      <c r="N317" s="327"/>
      <c r="O317" s="327"/>
      <c r="P317" s="327"/>
      <c r="Q317" s="327"/>
      <c r="R317" s="327"/>
      <c r="S317" s="327"/>
      <c r="T317" s="327"/>
      <c r="U317" s="327"/>
      <c r="V317" s="327"/>
      <c r="W317" s="327"/>
      <c r="X317" s="327"/>
      <c r="Y317" s="327"/>
      <c r="Z317" s="327"/>
      <c r="AA317" s="327"/>
      <c r="AB317" s="327"/>
      <c r="AC317" s="327"/>
      <c r="AD317" s="327"/>
      <c r="AE317" s="327"/>
      <c r="AF317" s="327"/>
      <c r="AG317" s="327"/>
      <c r="AH317" s="327"/>
      <c r="AI317" s="327"/>
      <c r="AJ317" s="327"/>
      <c r="AK317" s="327"/>
      <c r="AL317" s="327"/>
      <c r="AM317" s="327"/>
      <c r="AN317" s="327"/>
      <c r="AO317" s="327"/>
      <c r="AP317" s="327"/>
    </row>
    <row r="318" spans="1:42" x14ac:dyDescent="0.2">
      <c r="A318" s="21" t="s">
        <v>198</v>
      </c>
      <c r="B318" s="328">
        <f>Inputs!$I$88</f>
        <v>0</v>
      </c>
      <c r="C318" s="327"/>
      <c r="D318" s="327"/>
      <c r="E318" s="327"/>
      <c r="F318" s="327"/>
      <c r="G318" s="327"/>
      <c r="H318" s="327"/>
      <c r="I318" s="327"/>
      <c r="J318" s="327"/>
      <c r="K318" s="327"/>
      <c r="L318" s="327"/>
      <c r="M318" s="327"/>
      <c r="N318" s="327"/>
      <c r="O318" s="327"/>
      <c r="P318" s="327"/>
      <c r="Q318" s="327"/>
      <c r="R318" s="327"/>
      <c r="S318" s="327"/>
      <c r="T318" s="327"/>
      <c r="U318" s="327"/>
      <c r="V318" s="327"/>
      <c r="W318" s="327"/>
      <c r="X318" s="327"/>
      <c r="Y318" s="327"/>
      <c r="Z318" s="327"/>
      <c r="AA318" s="327"/>
      <c r="AB318" s="327"/>
      <c r="AC318" s="327"/>
      <c r="AD318" s="327"/>
      <c r="AE318" s="327"/>
      <c r="AF318" s="327"/>
      <c r="AG318" s="327"/>
      <c r="AH318" s="327"/>
      <c r="AI318" s="327"/>
      <c r="AJ318" s="327"/>
      <c r="AK318" s="327"/>
      <c r="AL318" s="327"/>
      <c r="AM318" s="327"/>
      <c r="AN318" s="327"/>
      <c r="AO318" s="327"/>
      <c r="AP318" s="327"/>
    </row>
    <row r="319" spans="1:42" x14ac:dyDescent="0.2">
      <c r="A319" s="21" t="s">
        <v>463</v>
      </c>
      <c r="B319" s="328">
        <f>$B$700</f>
        <v>0</v>
      </c>
      <c r="C319" s="327"/>
      <c r="D319" s="327"/>
      <c r="E319" s="327"/>
      <c r="F319" s="327"/>
      <c r="G319" s="327"/>
      <c r="H319" s="327"/>
      <c r="I319" s="327"/>
      <c r="J319" s="327"/>
      <c r="K319" s="327"/>
      <c r="L319" s="327"/>
      <c r="M319" s="327"/>
      <c r="N319" s="327"/>
      <c r="O319" s="327"/>
      <c r="P319" s="327"/>
      <c r="Q319" s="327"/>
      <c r="R319" s="327"/>
      <c r="S319" s="327"/>
      <c r="T319" s="327"/>
      <c r="U319" s="327"/>
      <c r="V319" s="327"/>
      <c r="W319" s="327"/>
      <c r="X319" s="327"/>
      <c r="Y319" s="327"/>
      <c r="Z319" s="327"/>
      <c r="AA319" s="327"/>
      <c r="AB319" s="327"/>
      <c r="AC319" s="327"/>
      <c r="AD319" s="327"/>
      <c r="AE319" s="327"/>
      <c r="AF319" s="327"/>
      <c r="AG319" s="327"/>
      <c r="AH319" s="327"/>
      <c r="AI319" s="327"/>
      <c r="AJ319" s="327"/>
      <c r="AK319" s="327"/>
      <c r="AL319" s="327"/>
      <c r="AM319" s="327"/>
      <c r="AN319" s="327"/>
      <c r="AO319" s="327"/>
      <c r="AP319" s="327"/>
    </row>
    <row r="320" spans="1:42" x14ac:dyDescent="0.2">
      <c r="A320" s="21" t="s">
        <v>464</v>
      </c>
      <c r="B320" s="328">
        <f>$B$706</f>
        <v>0</v>
      </c>
      <c r="C320" s="327"/>
      <c r="D320" s="327"/>
      <c r="E320" s="327"/>
      <c r="F320" s="327"/>
      <c r="G320" s="327"/>
      <c r="H320" s="327"/>
      <c r="I320" s="327"/>
      <c r="J320" s="327"/>
      <c r="K320" s="327"/>
      <c r="L320" s="327"/>
      <c r="M320" s="327"/>
      <c r="N320" s="327"/>
      <c r="O320" s="327"/>
      <c r="P320" s="327"/>
      <c r="Q320" s="327"/>
      <c r="R320" s="327"/>
      <c r="S320" s="327"/>
      <c r="T320" s="327"/>
      <c r="U320" s="327"/>
      <c r="V320" s="327"/>
      <c r="W320" s="327"/>
      <c r="X320" s="327"/>
      <c r="Y320" s="327"/>
      <c r="Z320" s="327"/>
      <c r="AA320" s="327"/>
      <c r="AB320" s="327"/>
      <c r="AC320" s="327"/>
      <c r="AD320" s="327"/>
      <c r="AE320" s="327"/>
      <c r="AF320" s="327"/>
      <c r="AG320" s="327"/>
      <c r="AH320" s="327"/>
      <c r="AI320" s="327"/>
      <c r="AJ320" s="327"/>
      <c r="AK320" s="327"/>
      <c r="AL320" s="327"/>
      <c r="AM320" s="327"/>
      <c r="AN320" s="327"/>
      <c r="AO320" s="327"/>
      <c r="AP320" s="327"/>
    </row>
    <row r="321" spans="1:42" x14ac:dyDescent="0.2">
      <c r="A321" s="21" t="s">
        <v>465</v>
      </c>
      <c r="B321" s="329">
        <f>$B$712</f>
        <v>0</v>
      </c>
      <c r="C321" s="327"/>
      <c r="D321" s="327"/>
      <c r="E321" s="327"/>
      <c r="F321" s="327"/>
      <c r="G321" s="327"/>
      <c r="H321" s="327"/>
      <c r="I321" s="327"/>
      <c r="J321" s="327"/>
      <c r="K321" s="327"/>
      <c r="L321" s="327"/>
      <c r="M321" s="327"/>
      <c r="N321" s="327"/>
      <c r="O321" s="327"/>
      <c r="P321" s="327"/>
      <c r="Q321" s="327"/>
      <c r="R321" s="327"/>
      <c r="S321" s="327"/>
      <c r="T321" s="327"/>
      <c r="U321" s="327"/>
      <c r="V321" s="327"/>
      <c r="W321" s="327"/>
      <c r="X321" s="327"/>
      <c r="Y321" s="327"/>
      <c r="Z321" s="327"/>
      <c r="AA321" s="327"/>
      <c r="AB321" s="327"/>
      <c r="AC321" s="327"/>
      <c r="AD321" s="327"/>
      <c r="AE321" s="327"/>
      <c r="AF321" s="327"/>
      <c r="AG321" s="327"/>
      <c r="AH321" s="327"/>
      <c r="AI321" s="327"/>
      <c r="AJ321" s="327"/>
      <c r="AK321" s="327"/>
      <c r="AL321" s="327"/>
      <c r="AM321" s="327"/>
      <c r="AN321" s="327"/>
      <c r="AO321" s="327"/>
      <c r="AP321" s="327"/>
    </row>
    <row r="322" spans="1:42" x14ac:dyDescent="0.2">
      <c r="A322" s="89" t="s">
        <v>466</v>
      </c>
      <c r="B322" s="328">
        <f>SUM(B315:B321)</f>
        <v>0</v>
      </c>
      <c r="C322" s="327"/>
      <c r="D322" s="327"/>
      <c r="E322" s="327"/>
      <c r="F322" s="327"/>
      <c r="G322" s="327"/>
      <c r="H322" s="327"/>
      <c r="I322" s="327"/>
      <c r="J322" s="327"/>
      <c r="K322" s="327"/>
      <c r="L322" s="327"/>
      <c r="M322" s="327"/>
      <c r="N322" s="327"/>
      <c r="O322" s="327"/>
      <c r="P322" s="327"/>
      <c r="Q322" s="327"/>
      <c r="R322" s="327"/>
      <c r="S322" s="327"/>
      <c r="T322" s="327"/>
      <c r="U322" s="327"/>
      <c r="V322" s="327"/>
      <c r="W322" s="327"/>
      <c r="X322" s="327"/>
      <c r="Y322" s="327"/>
      <c r="Z322" s="327"/>
      <c r="AA322" s="327"/>
      <c r="AB322" s="327"/>
      <c r="AC322" s="327"/>
      <c r="AD322" s="327"/>
      <c r="AE322" s="327"/>
      <c r="AF322" s="327"/>
      <c r="AG322" s="327"/>
      <c r="AH322" s="327"/>
      <c r="AI322" s="327"/>
      <c r="AJ322" s="327"/>
      <c r="AK322" s="327"/>
      <c r="AL322" s="327"/>
      <c r="AM322" s="327"/>
      <c r="AN322" s="327"/>
      <c r="AO322" s="327"/>
      <c r="AP322" s="327"/>
    </row>
    <row r="323" spans="1:42" x14ac:dyDescent="0.2">
      <c r="A323" s="89" t="s">
        <v>468</v>
      </c>
      <c r="B323" s="328">
        <f>cs_cost_upfront+cs_cost_upfront_per_capacity*system_capacity</f>
        <v>0</v>
      </c>
      <c r="C323" s="327"/>
      <c r="D323" s="327"/>
      <c r="E323" s="327"/>
      <c r="F323" s="327"/>
      <c r="G323" s="327"/>
      <c r="H323" s="327"/>
      <c r="I323" s="327"/>
      <c r="J323" s="327"/>
      <c r="K323" s="327"/>
      <c r="L323" s="327"/>
      <c r="M323" s="327"/>
      <c r="N323" s="327"/>
      <c r="O323" s="327"/>
      <c r="P323" s="327"/>
      <c r="Q323" s="327"/>
      <c r="R323" s="327"/>
      <c r="S323" s="327"/>
      <c r="T323" s="327"/>
      <c r="U323" s="327"/>
      <c r="V323" s="327"/>
      <c r="W323" s="327"/>
      <c r="X323" s="327"/>
      <c r="Y323" s="327"/>
      <c r="Z323" s="327"/>
      <c r="AA323" s="327"/>
      <c r="AB323" s="327"/>
      <c r="AC323" s="327"/>
      <c r="AD323" s="327"/>
      <c r="AE323" s="327"/>
      <c r="AF323" s="327"/>
      <c r="AG323" s="327"/>
      <c r="AH323" s="327"/>
      <c r="AI323" s="327"/>
      <c r="AJ323" s="327"/>
      <c r="AK323" s="327"/>
      <c r="AL323" s="327"/>
      <c r="AM323" s="327"/>
      <c r="AN323" s="327"/>
      <c r="AO323" s="327"/>
      <c r="AP323" s="327"/>
    </row>
    <row r="324" spans="1:42" x14ac:dyDescent="0.2">
      <c r="A324" s="89" t="s">
        <v>469</v>
      </c>
      <c r="B324" s="328">
        <f>-$B$184</f>
        <v>0</v>
      </c>
      <c r="C324" s="327"/>
      <c r="D324" s="327"/>
      <c r="E324" s="327"/>
      <c r="F324" s="327"/>
      <c r="G324" s="327"/>
      <c r="H324" s="327"/>
      <c r="I324" s="327"/>
      <c r="J324" s="327"/>
      <c r="K324" s="327"/>
      <c r="L324" s="327"/>
      <c r="M324" s="327"/>
      <c r="N324" s="327"/>
      <c r="O324" s="327"/>
      <c r="P324" s="327"/>
      <c r="Q324" s="327"/>
      <c r="R324" s="327"/>
      <c r="S324" s="327"/>
      <c r="T324" s="327"/>
      <c r="U324" s="327"/>
      <c r="V324" s="327"/>
      <c r="W324" s="327"/>
      <c r="X324" s="327"/>
      <c r="Y324" s="327"/>
      <c r="Z324" s="327"/>
      <c r="AA324" s="327"/>
      <c r="AB324" s="327"/>
      <c r="AC324" s="327"/>
      <c r="AD324" s="327"/>
      <c r="AE324" s="327"/>
      <c r="AF324" s="327"/>
      <c r="AG324" s="327"/>
      <c r="AH324" s="327"/>
      <c r="AI324" s="327"/>
      <c r="AJ324" s="327"/>
      <c r="AK324" s="327"/>
      <c r="AL324" s="327"/>
      <c r="AM324" s="327"/>
      <c r="AN324" s="327"/>
      <c r="AO324" s="327"/>
      <c r="AP324" s="327"/>
    </row>
    <row r="325" spans="1:42" x14ac:dyDescent="0.2">
      <c r="A325" s="89" t="s">
        <v>197</v>
      </c>
      <c r="B325" s="329">
        <f>total_installed_cost</f>
        <v>0</v>
      </c>
      <c r="C325" s="327"/>
      <c r="D325" s="327"/>
      <c r="E325" s="327"/>
      <c r="F325" s="327"/>
      <c r="G325" s="327"/>
      <c r="H325" s="327"/>
      <c r="I325" s="327"/>
      <c r="J325" s="327"/>
      <c r="K325" s="327"/>
      <c r="L325" s="327"/>
      <c r="M325" s="327"/>
      <c r="N325" s="327"/>
      <c r="O325" s="327"/>
      <c r="P325" s="327"/>
      <c r="Q325" s="327"/>
      <c r="R325" s="327"/>
      <c r="S325" s="327"/>
      <c r="T325" s="327"/>
      <c r="U325" s="327"/>
      <c r="V325" s="327"/>
      <c r="W325" s="327"/>
      <c r="X325" s="327"/>
      <c r="Y325" s="327"/>
      <c r="Z325" s="327"/>
      <c r="AA325" s="327"/>
      <c r="AB325" s="327"/>
      <c r="AC325" s="327"/>
      <c r="AD325" s="327"/>
      <c r="AE325" s="327"/>
      <c r="AF325" s="327"/>
      <c r="AG325" s="327"/>
      <c r="AH325" s="327"/>
      <c r="AI325" s="327"/>
      <c r="AJ325" s="327"/>
      <c r="AK325" s="327"/>
      <c r="AL325" s="327"/>
      <c r="AM325" s="327"/>
      <c r="AN325" s="327"/>
      <c r="AO325" s="327"/>
      <c r="AP325" s="327"/>
    </row>
    <row r="326" spans="1:42" x14ac:dyDescent="0.2">
      <c r="A326" s="89" t="s">
        <v>467</v>
      </c>
      <c r="B326" s="328">
        <f>SUM(B322:B325)</f>
        <v>0</v>
      </c>
      <c r="C326" s="327"/>
      <c r="D326" s="327"/>
      <c r="E326" s="327"/>
      <c r="F326" s="327"/>
      <c r="G326" s="327"/>
      <c r="H326" s="327"/>
      <c r="I326" s="327"/>
      <c r="J326" s="327"/>
      <c r="K326" s="327"/>
      <c r="L326" s="327"/>
      <c r="M326" s="327"/>
      <c r="N326" s="327"/>
      <c r="O326" s="327"/>
      <c r="P326" s="327"/>
      <c r="Q326" s="327"/>
      <c r="R326" s="327"/>
      <c r="S326" s="327"/>
      <c r="T326" s="327"/>
      <c r="U326" s="327"/>
      <c r="V326" s="327"/>
      <c r="W326" s="327"/>
      <c r="X326" s="327"/>
      <c r="Y326" s="327"/>
      <c r="Z326" s="327"/>
      <c r="AA326" s="327"/>
      <c r="AB326" s="327"/>
      <c r="AC326" s="327"/>
      <c r="AD326" s="327"/>
      <c r="AE326" s="327"/>
      <c r="AF326" s="327"/>
      <c r="AG326" s="327"/>
      <c r="AH326" s="327"/>
      <c r="AI326" s="327"/>
      <c r="AJ326" s="327"/>
      <c r="AK326" s="327"/>
      <c r="AL326" s="327"/>
      <c r="AM326" s="327"/>
      <c r="AN326" s="327"/>
      <c r="AO326" s="327"/>
      <c r="AP326" s="327"/>
    </row>
    <row r="327" spans="1:42" x14ac:dyDescent="0.2">
      <c r="A327" s="89"/>
      <c r="B327" s="327"/>
      <c r="C327" s="327"/>
      <c r="D327" s="327"/>
      <c r="E327" s="327"/>
      <c r="F327" s="327"/>
      <c r="G327" s="327"/>
      <c r="H327" s="327"/>
      <c r="I327" s="327"/>
      <c r="J327" s="327"/>
      <c r="K327" s="327"/>
      <c r="L327" s="327"/>
      <c r="M327" s="327"/>
      <c r="N327" s="327"/>
      <c r="O327" s="327"/>
      <c r="P327" s="327"/>
      <c r="Q327" s="327"/>
      <c r="R327" s="327"/>
      <c r="S327" s="327"/>
      <c r="T327" s="327"/>
      <c r="U327" s="327"/>
      <c r="V327" s="327"/>
      <c r="W327" s="327"/>
      <c r="X327" s="327"/>
      <c r="Y327" s="327"/>
      <c r="Z327" s="327"/>
      <c r="AA327" s="327"/>
      <c r="AB327" s="327"/>
      <c r="AC327" s="327"/>
      <c r="AD327" s="327"/>
      <c r="AE327" s="327"/>
      <c r="AF327" s="327"/>
      <c r="AG327" s="327"/>
      <c r="AH327" s="327"/>
      <c r="AI327" s="327"/>
      <c r="AJ327" s="327"/>
      <c r="AK327" s="327"/>
      <c r="AL327" s="327"/>
      <c r="AM327" s="327"/>
      <c r="AN327" s="327"/>
      <c r="AO327" s="327"/>
      <c r="AP327" s="327"/>
    </row>
    <row r="328" spans="1:42" x14ac:dyDescent="0.2">
      <c r="A328" s="20" t="s">
        <v>97</v>
      </c>
    </row>
    <row r="329" spans="1:42" x14ac:dyDescent="0.2">
      <c r="A329" s="4" t="s">
        <v>226</v>
      </c>
      <c r="G329" s="322" t="s">
        <v>65</v>
      </c>
      <c r="H329" s="323"/>
      <c r="I329" s="323"/>
      <c r="J329" s="324"/>
      <c r="K329" s="325" t="s">
        <v>66</v>
      </c>
      <c r="L329" s="326"/>
    </row>
    <row r="330" spans="1:42" ht="51" x14ac:dyDescent="0.2">
      <c r="B330" s="14" t="s">
        <v>55</v>
      </c>
      <c r="C330" s="14" t="s">
        <v>51</v>
      </c>
      <c r="D330" s="14" t="s">
        <v>53</v>
      </c>
      <c r="E330" s="23" t="s">
        <v>54</v>
      </c>
      <c r="F330" s="14" t="s">
        <v>56</v>
      </c>
      <c r="G330" s="14" t="s">
        <v>60</v>
      </c>
      <c r="H330" s="14" t="s">
        <v>62</v>
      </c>
      <c r="I330" s="51" t="s">
        <v>61</v>
      </c>
      <c r="J330" s="14" t="s">
        <v>63</v>
      </c>
      <c r="K330" s="14" t="s">
        <v>61</v>
      </c>
      <c r="L330" s="143" t="s">
        <v>63</v>
      </c>
      <c r="M330" s="24" t="s">
        <v>67</v>
      </c>
      <c r="N330" s="24" t="s">
        <v>68</v>
      </c>
      <c r="O330" s="14" t="s">
        <v>57</v>
      </c>
      <c r="P330" s="142" t="s">
        <v>88</v>
      </c>
      <c r="Q330" s="14" t="s">
        <v>89</v>
      </c>
    </row>
    <row r="331" spans="1:42" x14ac:dyDescent="0.2">
      <c r="A331" s="21" t="str">
        <f>Inputs!B140</f>
        <v>5-yr MACRS</v>
      </c>
      <c r="B331" s="214">
        <f>IF(Inputs!$C$148=0,0,depr_alloc_macrs_5_percent*100/Inputs!$C$148)</f>
        <v>0</v>
      </c>
      <c r="C331" s="122">
        <f>$B$326*depr_alloc_macrs_5_percent/100</f>
        <v>0</v>
      </c>
      <c r="D331" s="122">
        <f t="shared" ref="D331:E337" si="126">$B331/100*D$338</f>
        <v>0</v>
      </c>
      <c r="E331" s="122">
        <f t="shared" si="126"/>
        <v>0</v>
      </c>
      <c r="F331" s="124">
        <f>C331-D331-E331</f>
        <v>0</v>
      </c>
      <c r="G331" s="125">
        <f>IF(depr_itc_sta_macrs_5="Yes",F331,0)</f>
        <v>0</v>
      </c>
      <c r="H331" s="132">
        <f t="shared" ref="H331:H337" si="127">IF($G$338=0,0,G331/$G$338)*100</f>
        <v>0</v>
      </c>
      <c r="I331" s="128">
        <f t="shared" ref="I331:I337" si="128">$I$338*H331/100</f>
        <v>0</v>
      </c>
      <c r="J331" s="129">
        <f>I331*0.5</f>
        <v>0</v>
      </c>
      <c r="K331" s="126">
        <f t="shared" ref="K331:K337" si="129">H331/100*$K$338</f>
        <v>0</v>
      </c>
      <c r="L331" s="129">
        <f>K331*0.5</f>
        <v>0</v>
      </c>
      <c r="M331" s="122">
        <f t="shared" ref="M331:M335" si="130">IF(itc_sta_amount_deprbas_sta="Yes",L331,0)+IF(itc_sta_percent_deprbas_sta="Yes",J331,0)</f>
        <v>0</v>
      </c>
      <c r="N331" s="122">
        <f t="shared" ref="N331:N336" si="131">IF(itc_fed_amount_deprbas_sta="Yes",L467,0)+IF(itc_fed_percent_deprbas_sta="Yes",J467,0)</f>
        <v>0</v>
      </c>
      <c r="O331" s="130">
        <f t="shared" ref="O331:O335" si="132">F331-M331-N331</f>
        <v>0</v>
      </c>
      <c r="P331" s="122">
        <f>IF(depr_bonus_sta_macrs_5="Yes",O331*depr_bonus_sta/100,0)</f>
        <v>0</v>
      </c>
      <c r="Q331" s="124">
        <f>O331-P331</f>
        <v>0</v>
      </c>
    </row>
    <row r="332" spans="1:42" x14ac:dyDescent="0.2">
      <c r="A332" s="21" t="str">
        <f>Inputs!B141</f>
        <v>15-yr MACRS</v>
      </c>
      <c r="B332" s="214">
        <f>IF(Inputs!$C$148=0,0,depr_alloc_macrs_15_percent*100/Inputs!$C$148)</f>
        <v>0</v>
      </c>
      <c r="C332" s="122">
        <f>$B$326*depr_alloc_macrs_15_percent/100</f>
        <v>0</v>
      </c>
      <c r="D332" s="122">
        <f t="shared" si="126"/>
        <v>0</v>
      </c>
      <c r="E332" s="122">
        <f t="shared" si="126"/>
        <v>0</v>
      </c>
      <c r="F332" s="124">
        <f t="shared" ref="F332:F336" si="133">C332-D332-E332</f>
        <v>0</v>
      </c>
      <c r="G332" s="126">
        <f>IF(depr_itc_sta_macrs_15="Yes",F332,0)</f>
        <v>0</v>
      </c>
      <c r="H332" s="133">
        <f t="shared" si="127"/>
        <v>0</v>
      </c>
      <c r="I332" s="122">
        <f t="shared" si="128"/>
        <v>0</v>
      </c>
      <c r="J332" s="131">
        <f t="shared" ref="J332:J337" si="134">I332*0.5</f>
        <v>0</v>
      </c>
      <c r="K332" s="126">
        <f t="shared" si="129"/>
        <v>0</v>
      </c>
      <c r="L332" s="131">
        <f t="shared" ref="L332:L337" si="135">K332*0.5</f>
        <v>0</v>
      </c>
      <c r="M332" s="122">
        <f t="shared" si="130"/>
        <v>0</v>
      </c>
      <c r="N332" s="122">
        <f t="shared" si="131"/>
        <v>0</v>
      </c>
      <c r="O332" s="124">
        <f t="shared" si="132"/>
        <v>0</v>
      </c>
      <c r="P332" s="122">
        <f>IF(depr_bonus_sta_macrs_15="Yes",O332*depr_bonus_sta/100,0)</f>
        <v>0</v>
      </c>
      <c r="Q332" s="124">
        <f t="shared" ref="Q332:Q335" si="136">O332-P332</f>
        <v>0</v>
      </c>
    </row>
    <row r="333" spans="1:42" x14ac:dyDescent="0.2">
      <c r="A333" s="21" t="str">
        <f>Inputs!B142</f>
        <v>5-yr SL</v>
      </c>
      <c r="B333" s="214">
        <f>IF(Inputs!$C$148=0,0,depr_alloc_sl_5_percent*100/Inputs!$C$148)</f>
        <v>0</v>
      </c>
      <c r="C333" s="122">
        <f>$B$326*depr_alloc_sl_5_percent/100</f>
        <v>0</v>
      </c>
      <c r="D333" s="122">
        <f t="shared" si="126"/>
        <v>0</v>
      </c>
      <c r="E333" s="122">
        <f t="shared" si="126"/>
        <v>0</v>
      </c>
      <c r="F333" s="124">
        <f t="shared" si="133"/>
        <v>0</v>
      </c>
      <c r="G333" s="126">
        <f>IF(depr_itc_sta_sl_5="Yes",F333,0)</f>
        <v>0</v>
      </c>
      <c r="H333" s="133">
        <f t="shared" si="127"/>
        <v>0</v>
      </c>
      <c r="I333" s="122">
        <f t="shared" si="128"/>
        <v>0</v>
      </c>
      <c r="J333" s="131">
        <f t="shared" si="134"/>
        <v>0</v>
      </c>
      <c r="K333" s="126">
        <f t="shared" si="129"/>
        <v>0</v>
      </c>
      <c r="L333" s="131">
        <f t="shared" si="135"/>
        <v>0</v>
      </c>
      <c r="M333" s="122">
        <f t="shared" si="130"/>
        <v>0</v>
      </c>
      <c r="N333" s="122">
        <f t="shared" si="131"/>
        <v>0</v>
      </c>
      <c r="O333" s="124">
        <f t="shared" si="132"/>
        <v>0</v>
      </c>
      <c r="P333" s="122">
        <f>IF(depr_bonus_sta_sl_5="Yes",O333*depr_bonus_sta/100,0)</f>
        <v>0</v>
      </c>
      <c r="Q333" s="124">
        <f t="shared" si="136"/>
        <v>0</v>
      </c>
    </row>
    <row r="334" spans="1:42" x14ac:dyDescent="0.2">
      <c r="A334" s="21" t="str">
        <f>Inputs!B143</f>
        <v>15-yr SL</v>
      </c>
      <c r="B334" s="214">
        <f>IF(Inputs!$C$148=0,0,depr_alloc_sl_15_percent*100/Inputs!$C$148)</f>
        <v>0</v>
      </c>
      <c r="C334" s="122">
        <f>$B$326*depr_alloc_sl_15_percent/100</f>
        <v>0</v>
      </c>
      <c r="D334" s="122">
        <f t="shared" si="126"/>
        <v>0</v>
      </c>
      <c r="E334" s="122">
        <f t="shared" si="126"/>
        <v>0</v>
      </c>
      <c r="F334" s="124">
        <f t="shared" si="133"/>
        <v>0</v>
      </c>
      <c r="G334" s="126">
        <f>IF(depr_itc_sta_sl_15="Yes",F334,0)</f>
        <v>0</v>
      </c>
      <c r="H334" s="133">
        <f t="shared" si="127"/>
        <v>0</v>
      </c>
      <c r="I334" s="122">
        <f t="shared" si="128"/>
        <v>0</v>
      </c>
      <c r="J334" s="131">
        <f t="shared" si="134"/>
        <v>0</v>
      </c>
      <c r="K334" s="126">
        <f t="shared" si="129"/>
        <v>0</v>
      </c>
      <c r="L334" s="131">
        <f t="shared" si="135"/>
        <v>0</v>
      </c>
      <c r="M334" s="122">
        <f t="shared" si="130"/>
        <v>0</v>
      </c>
      <c r="N334" s="122">
        <f t="shared" si="131"/>
        <v>0</v>
      </c>
      <c r="O334" s="124">
        <f t="shared" si="132"/>
        <v>0</v>
      </c>
      <c r="P334" s="122">
        <f>IF(depr_bonus_sta_sl_15="Yes",O334*depr_bonus_sta/100,0)</f>
        <v>0</v>
      </c>
      <c r="Q334" s="124">
        <f t="shared" si="136"/>
        <v>0</v>
      </c>
    </row>
    <row r="335" spans="1:42" x14ac:dyDescent="0.2">
      <c r="A335" s="21" t="str">
        <f>Inputs!B144</f>
        <v>20-yr SL</v>
      </c>
      <c r="B335" s="214">
        <f>IF(Inputs!$C$148=0,0,depr_alloc_sl_20_percent*100/Inputs!$C$148)</f>
        <v>0</v>
      </c>
      <c r="C335" s="122">
        <f>$B$326*depr_alloc_sl_20_percent/100</f>
        <v>0</v>
      </c>
      <c r="D335" s="122">
        <f t="shared" si="126"/>
        <v>0</v>
      </c>
      <c r="E335" s="122">
        <f t="shared" si="126"/>
        <v>0</v>
      </c>
      <c r="F335" s="124">
        <f t="shared" si="133"/>
        <v>0</v>
      </c>
      <c r="G335" s="126">
        <f>IF(depr_itc_sta_sl_20="Yes",F335,0)</f>
        <v>0</v>
      </c>
      <c r="H335" s="133">
        <f t="shared" si="127"/>
        <v>0</v>
      </c>
      <c r="I335" s="122">
        <f t="shared" si="128"/>
        <v>0</v>
      </c>
      <c r="J335" s="131">
        <f t="shared" si="134"/>
        <v>0</v>
      </c>
      <c r="K335" s="126">
        <f t="shared" si="129"/>
        <v>0</v>
      </c>
      <c r="L335" s="131">
        <f t="shared" si="135"/>
        <v>0</v>
      </c>
      <c r="M335" s="122">
        <f t="shared" si="130"/>
        <v>0</v>
      </c>
      <c r="N335" s="122">
        <f t="shared" si="131"/>
        <v>0</v>
      </c>
      <c r="O335" s="124">
        <f t="shared" si="132"/>
        <v>0</v>
      </c>
      <c r="P335" s="122">
        <f>IF(depr_bonus_sta_sl_20="Yes",O335*depr_bonus_sta/100,0)</f>
        <v>0</v>
      </c>
      <c r="Q335" s="124">
        <f t="shared" si="136"/>
        <v>0</v>
      </c>
    </row>
    <row r="336" spans="1:42" x14ac:dyDescent="0.2">
      <c r="A336" s="21" t="str">
        <f>Inputs!B145</f>
        <v>39-yr SL</v>
      </c>
      <c r="B336" s="279">
        <f>IF(Inputs!$C$148=0,0,depr_alloc_sl_39_percent*100/Inputs!$C$148)</f>
        <v>0</v>
      </c>
      <c r="C336" s="122">
        <f>$B$326*depr_alloc_sl_39_percent/100</f>
        <v>0</v>
      </c>
      <c r="D336" s="122">
        <f t="shared" si="126"/>
        <v>0</v>
      </c>
      <c r="E336" s="122">
        <f t="shared" si="126"/>
        <v>0</v>
      </c>
      <c r="F336" s="124">
        <f t="shared" si="133"/>
        <v>0</v>
      </c>
      <c r="G336" s="126">
        <f>IF(depr_itc_sta_sl_39="Yes",F336,0)</f>
        <v>0</v>
      </c>
      <c r="H336" s="133">
        <f t="shared" si="127"/>
        <v>0</v>
      </c>
      <c r="I336" s="122">
        <f t="shared" si="128"/>
        <v>0</v>
      </c>
      <c r="J336" s="131">
        <f t="shared" si="134"/>
        <v>0</v>
      </c>
      <c r="K336" s="126">
        <f t="shared" si="129"/>
        <v>0</v>
      </c>
      <c r="L336" s="131">
        <f t="shared" si="135"/>
        <v>0</v>
      </c>
      <c r="M336" s="126">
        <f>IF(itc_sta_amount_deprbas_sta="Yes",L336,0)+IF(itc_sta_percent_deprbas_sta="Yes",J336,0)</f>
        <v>0</v>
      </c>
      <c r="N336" s="122">
        <f t="shared" si="131"/>
        <v>0</v>
      </c>
      <c r="O336" s="124">
        <f>F336-M336-N336</f>
        <v>0</v>
      </c>
      <c r="P336" s="122">
        <f>IF(depr_bonus_sta_sl_39="Yes",O336*depr_bonus_sta/100,0)</f>
        <v>0</v>
      </c>
      <c r="Q336" s="124">
        <f>O336-P336</f>
        <v>0</v>
      </c>
    </row>
    <row r="337" spans="1:17" x14ac:dyDescent="0.2">
      <c r="A337" s="21" t="s">
        <v>308</v>
      </c>
      <c r="B337" s="215">
        <f>IF(Inputs!$C$148=0,0,depr_alloc_custom_percent*100/Inputs!$C$148)</f>
        <v>0</v>
      </c>
      <c r="C337" s="122">
        <f>$B$326*depr_alloc_custom_percent/100</f>
        <v>0</v>
      </c>
      <c r="D337" s="122">
        <f t="shared" si="126"/>
        <v>0</v>
      </c>
      <c r="E337" s="122">
        <f t="shared" si="126"/>
        <v>0</v>
      </c>
      <c r="F337" s="124">
        <f>C337-D337-E337</f>
        <v>0</v>
      </c>
      <c r="G337" s="126">
        <f>IF(depr_itc_sta_custom="Yes",F336,0)</f>
        <v>0</v>
      </c>
      <c r="H337" s="133">
        <f t="shared" si="127"/>
        <v>0</v>
      </c>
      <c r="I337" s="122">
        <f t="shared" si="128"/>
        <v>0</v>
      </c>
      <c r="J337" s="131">
        <f t="shared" si="134"/>
        <v>0</v>
      </c>
      <c r="K337" s="126">
        <f t="shared" si="129"/>
        <v>0</v>
      </c>
      <c r="L337" s="122">
        <f t="shared" si="135"/>
        <v>0</v>
      </c>
      <c r="M337" s="126">
        <f>IF(itc_sta_amount_deprbas_sta="Yes",L337,0)+IF(itc_sta_percent_deprbas_sta="Yes",J337,0)</f>
        <v>0</v>
      </c>
      <c r="N337" s="131">
        <f>IF(itc_fed_amount_deprbas_sta="Yes",L473,0)+IF(itc_fed_percent_deprbas_sta="Yes",J473,0)</f>
        <v>0</v>
      </c>
      <c r="O337" s="127">
        <f>F337-M337-N337</f>
        <v>0</v>
      </c>
      <c r="P337" s="122">
        <f>IF(depr_bonus_sta_custom="Yes",O337*depr_bonus_sta/100,0)</f>
        <v>0</v>
      </c>
      <c r="Q337" s="127">
        <f>O337-P337</f>
        <v>0</v>
      </c>
    </row>
    <row r="338" spans="1:17" x14ac:dyDescent="0.2">
      <c r="A338" s="21" t="s">
        <v>12</v>
      </c>
      <c r="B338" s="215">
        <f>SUM(B331:B337)</f>
        <v>0</v>
      </c>
      <c r="C338" s="140">
        <f>SUM(C331:C337)</f>
        <v>0</v>
      </c>
      <c r="D338" s="140">
        <f>B347+B353</f>
        <v>0</v>
      </c>
      <c r="E338" s="140">
        <f>B359</f>
        <v>0</v>
      </c>
      <c r="F338" s="183">
        <f>SUM(F331:F337)</f>
        <v>0</v>
      </c>
      <c r="G338" s="138">
        <f>SUM(G331:G337)</f>
        <v>0</v>
      </c>
      <c r="H338" s="134">
        <f>SUM(H331:H337)</f>
        <v>0</v>
      </c>
      <c r="I338" s="140">
        <f>SUM(C607:AP607)</f>
        <v>0</v>
      </c>
      <c r="J338" s="140">
        <f>SUM(J331:J337)</f>
        <v>0</v>
      </c>
      <c r="K338" s="138">
        <f>SUM(C604:AP604)</f>
        <v>0</v>
      </c>
      <c r="L338" s="141">
        <f t="shared" ref="L338:Q338" si="137">SUM(L331:L337)</f>
        <v>0</v>
      </c>
      <c r="M338" s="138">
        <f t="shared" si="137"/>
        <v>0</v>
      </c>
      <c r="N338" s="141">
        <f t="shared" si="137"/>
        <v>0</v>
      </c>
      <c r="O338" s="127">
        <f t="shared" si="137"/>
        <v>0</v>
      </c>
      <c r="P338" s="183">
        <f t="shared" si="137"/>
        <v>0</v>
      </c>
      <c r="Q338" s="127">
        <f t="shared" si="137"/>
        <v>0</v>
      </c>
    </row>
    <row r="340" spans="1:17" x14ac:dyDescent="0.2">
      <c r="A340" s="4" t="s">
        <v>64</v>
      </c>
    </row>
    <row r="341" spans="1:17" x14ac:dyDescent="0.2">
      <c r="A341" s="89" t="str">
        <f>A629</f>
        <v>Investment Based Incentive (IBI)</v>
      </c>
    </row>
    <row r="342" spans="1:17" x14ac:dyDescent="0.2">
      <c r="A342" s="21" t="str">
        <f t="shared" ref="A342:A353" si="138">A630</f>
        <v>As fixed amount</v>
      </c>
    </row>
    <row r="343" spans="1:17" x14ac:dyDescent="0.2">
      <c r="A343" s="90" t="str">
        <f t="shared" si="138"/>
        <v>Federal ($)</v>
      </c>
      <c r="B343" s="161">
        <f>IF(ibi_fed_amount_deprbas_sta="Yes",ibi_fed_amount,0)</f>
        <v>0</v>
      </c>
    </row>
    <row r="344" spans="1:17" x14ac:dyDescent="0.2">
      <c r="A344" s="90" t="str">
        <f t="shared" si="138"/>
        <v>State ($)</v>
      </c>
      <c r="B344" s="161">
        <f>IF(ibi_sta_amount_deprbas_sta="Yes",ibi_sta_amount,0)</f>
        <v>0</v>
      </c>
    </row>
    <row r="345" spans="1:17" x14ac:dyDescent="0.2">
      <c r="A345" s="90" t="str">
        <f t="shared" si="138"/>
        <v>Utility ($)</v>
      </c>
      <c r="B345" s="161">
        <f>IF(ibi_uti_amount_deprbas_sta="Yes",ibi_uti_amount,0)</f>
        <v>0</v>
      </c>
    </row>
    <row r="346" spans="1:17" x14ac:dyDescent="0.2">
      <c r="A346" s="90" t="str">
        <f t="shared" si="138"/>
        <v>Other ($)</v>
      </c>
      <c r="B346" s="162">
        <f>IF(ibi_oth_amount_deprbas_sta="Yes",ibi_oth_amount,0)</f>
        <v>0</v>
      </c>
    </row>
    <row r="347" spans="1:17" x14ac:dyDescent="0.2">
      <c r="A347" s="90" t="str">
        <f t="shared" si="138"/>
        <v>Total</v>
      </c>
      <c r="B347" s="161">
        <f>SUM(B343:B346)</f>
        <v>0</v>
      </c>
    </row>
    <row r="348" spans="1:17" x14ac:dyDescent="0.2">
      <c r="A348" s="21" t="str">
        <f t="shared" si="138"/>
        <v>As percentage</v>
      </c>
    </row>
    <row r="349" spans="1:17" x14ac:dyDescent="0.2">
      <c r="A349" s="90" t="str">
        <f t="shared" si="138"/>
        <v>Federal (% of total installed cost)</v>
      </c>
      <c r="B349" s="161">
        <f>IF(ibi_fed_percent_deprbas_sta="Yes",C637,0)</f>
        <v>0</v>
      </c>
    </row>
    <row r="350" spans="1:17" x14ac:dyDescent="0.2">
      <c r="A350" s="90" t="str">
        <f>A638</f>
        <v>State (% of total installed cost)</v>
      </c>
      <c r="B350" s="161">
        <f>IF(ibi_sta_percent_deprbas_sta="Yes",C638,0)</f>
        <v>0</v>
      </c>
    </row>
    <row r="351" spans="1:17" x14ac:dyDescent="0.2">
      <c r="A351" s="90" t="str">
        <f t="shared" si="138"/>
        <v>Utility (% of total installed cost)</v>
      </c>
      <c r="B351" s="161">
        <f>IF(ibi_uti_percent_deprbas_sta="Yes",C639,0)</f>
        <v>0</v>
      </c>
    </row>
    <row r="352" spans="1:17" x14ac:dyDescent="0.2">
      <c r="A352" s="90" t="str">
        <f t="shared" si="138"/>
        <v>Other (% of total installed cost)</v>
      </c>
      <c r="B352" s="162">
        <f>IF(ibi_oth_percent_deprbas_sta="Yes",C640,0)</f>
        <v>0</v>
      </c>
    </row>
    <row r="353" spans="1:42" x14ac:dyDescent="0.2">
      <c r="A353" s="90" t="str">
        <f t="shared" si="138"/>
        <v>Total</v>
      </c>
      <c r="B353" s="161">
        <f>SUM(B349:B352)</f>
        <v>0</v>
      </c>
    </row>
    <row r="354" spans="1:42" x14ac:dyDescent="0.2">
      <c r="A354" s="89" t="str">
        <f t="shared" ref="A354:A359" si="139">A643</f>
        <v>Capacity Based Incentive (CBI)</v>
      </c>
    </row>
    <row r="355" spans="1:42" x14ac:dyDescent="0.2">
      <c r="A355" s="21" t="str">
        <f t="shared" si="139"/>
        <v>Federal ($/W)</v>
      </c>
      <c r="B355" s="161">
        <f>IF(cbi_fed_deprbas_sta="Yes",C644,0)</f>
        <v>0</v>
      </c>
    </row>
    <row r="356" spans="1:42" x14ac:dyDescent="0.2">
      <c r="A356" s="21" t="str">
        <f t="shared" si="139"/>
        <v>State ($/W)</v>
      </c>
      <c r="B356" s="161">
        <f>IF(cbi_sta_deprbas_sta="Yes",C645,0)</f>
        <v>0</v>
      </c>
    </row>
    <row r="357" spans="1:42" x14ac:dyDescent="0.2">
      <c r="A357" s="21" t="str">
        <f t="shared" si="139"/>
        <v>Utility ($/W)</v>
      </c>
      <c r="B357" s="161">
        <f>IF(cbi_uti_deprbas_sta="Yes",C646,0)</f>
        <v>0</v>
      </c>
    </row>
    <row r="358" spans="1:42" x14ac:dyDescent="0.2">
      <c r="A358" s="21" t="str">
        <f t="shared" si="139"/>
        <v>Other ($/W)</v>
      </c>
      <c r="B358" s="161">
        <f>IF(cbi_oth_deprbas_sta="Yes",C647,0)</f>
        <v>0</v>
      </c>
    </row>
    <row r="359" spans="1:42" x14ac:dyDescent="0.2">
      <c r="A359" s="21" t="str">
        <f t="shared" si="139"/>
        <v>Total</v>
      </c>
      <c r="B359" s="164">
        <f>SUM(B355:B358)</f>
        <v>0</v>
      </c>
    </row>
    <row r="360" spans="1:42" x14ac:dyDescent="0.2">
      <c r="A360" s="89" t="s">
        <v>52</v>
      </c>
      <c r="B360" s="161">
        <f>B347+B353+B359</f>
        <v>0</v>
      </c>
    </row>
    <row r="362" spans="1:42" x14ac:dyDescent="0.2">
      <c r="A362" s="4" t="s">
        <v>83</v>
      </c>
    </row>
    <row r="363" spans="1:42" x14ac:dyDescent="0.2">
      <c r="A363" s="21" t="s">
        <v>58</v>
      </c>
    </row>
    <row r="364" spans="1:42" x14ac:dyDescent="0.2">
      <c r="A364" s="22" t="str">
        <f t="shared" ref="A364:A369" si="140">A331</f>
        <v>5-yr MACRS</v>
      </c>
      <c r="B364" s="169">
        <f t="array" ref="B364">SUM(IF(ISNUMBER(C364:AP364),C364:AP364))</f>
        <v>0</v>
      </c>
      <c r="C364" s="170" t="e">
        <f>LOOKUP(C$2,'Depreciation Schedules'!$A$3:$A$42,'Depreciation Schedules'!$B$3:$B$42)</f>
        <v>#N/A</v>
      </c>
      <c r="D364" s="170" t="e">
        <f>LOOKUP(D$2,'Depreciation Schedules'!$A$3:$A$42,'Depreciation Schedules'!$B$3:$B$42)</f>
        <v>#N/A</v>
      </c>
      <c r="E364" s="170" t="e">
        <f>LOOKUP(E$2,'Depreciation Schedules'!$A$3:$A$42,'Depreciation Schedules'!$B$3:$B$42)</f>
        <v>#N/A</v>
      </c>
      <c r="F364" s="170" t="e">
        <f>LOOKUP(F$2,'Depreciation Schedules'!$A$3:$A$42,'Depreciation Schedules'!$B$3:$B$42)</f>
        <v>#N/A</v>
      </c>
      <c r="G364" s="170" t="e">
        <f>LOOKUP(G$2,'Depreciation Schedules'!$A$3:$A$42,'Depreciation Schedules'!$B$3:$B$42)</f>
        <v>#N/A</v>
      </c>
      <c r="H364" s="170" t="e">
        <f>LOOKUP(H$2,'Depreciation Schedules'!$A$3:$A$42,'Depreciation Schedules'!$B$3:$B$42)</f>
        <v>#N/A</v>
      </c>
      <c r="I364" s="170" t="e">
        <f>LOOKUP(I$2,'Depreciation Schedules'!$A$3:$A$42,'Depreciation Schedules'!$B$3:$B$42)</f>
        <v>#N/A</v>
      </c>
      <c r="J364" s="170" t="e">
        <f>LOOKUP(J$2,'Depreciation Schedules'!$A$3:$A$42,'Depreciation Schedules'!$B$3:$B$42)</f>
        <v>#N/A</v>
      </c>
      <c r="K364" s="170" t="e">
        <f>LOOKUP(K$2,'Depreciation Schedules'!$A$3:$A$42,'Depreciation Schedules'!$B$3:$B$42)</f>
        <v>#N/A</v>
      </c>
      <c r="L364" s="170" t="e">
        <f>LOOKUP(L$2,'Depreciation Schedules'!$A$3:$A$42,'Depreciation Schedules'!$B$3:$B$42)</f>
        <v>#N/A</v>
      </c>
      <c r="M364" s="170" t="e">
        <f>LOOKUP(M$2,'Depreciation Schedules'!$A$3:$A$42,'Depreciation Schedules'!$B$3:$B$42)</f>
        <v>#N/A</v>
      </c>
      <c r="N364" s="170" t="e">
        <f>LOOKUP(N$2,'Depreciation Schedules'!$A$3:$A$42,'Depreciation Schedules'!$B$3:$B$42)</f>
        <v>#N/A</v>
      </c>
      <c r="O364" s="170" t="e">
        <f>LOOKUP(O$2,'Depreciation Schedules'!$A$3:$A$42,'Depreciation Schedules'!$B$3:$B$42)</f>
        <v>#N/A</v>
      </c>
      <c r="P364" s="170" t="e">
        <f>LOOKUP(P$2,'Depreciation Schedules'!$A$3:$A$42,'Depreciation Schedules'!$B$3:$B$42)</f>
        <v>#N/A</v>
      </c>
      <c r="Q364" s="170" t="e">
        <f>LOOKUP(Q$2,'Depreciation Schedules'!$A$3:$A$42,'Depreciation Schedules'!$B$3:$B$42)</f>
        <v>#N/A</v>
      </c>
      <c r="R364" s="170" t="e">
        <f>LOOKUP(R$2,'Depreciation Schedules'!$A$3:$A$42,'Depreciation Schedules'!$B$3:$B$42)</f>
        <v>#N/A</v>
      </c>
      <c r="S364" s="170" t="e">
        <f>LOOKUP(S$2,'Depreciation Schedules'!$A$3:$A$42,'Depreciation Schedules'!$B$3:$B$42)</f>
        <v>#N/A</v>
      </c>
      <c r="T364" s="170" t="e">
        <f>LOOKUP(T$2,'Depreciation Schedules'!$A$3:$A$42,'Depreciation Schedules'!$B$3:$B$42)</f>
        <v>#N/A</v>
      </c>
      <c r="U364" s="170" t="e">
        <f>LOOKUP(U$2,'Depreciation Schedules'!$A$3:$A$42,'Depreciation Schedules'!$B$3:$B$42)</f>
        <v>#N/A</v>
      </c>
      <c r="V364" s="170" t="e">
        <f>LOOKUP(V$2,'Depreciation Schedules'!$A$3:$A$42,'Depreciation Schedules'!$B$3:$B$42)</f>
        <v>#N/A</v>
      </c>
      <c r="W364" s="170" t="e">
        <f>LOOKUP(W$2,'Depreciation Schedules'!$A$3:$A$42,'Depreciation Schedules'!$B$3:$B$42)</f>
        <v>#N/A</v>
      </c>
      <c r="X364" s="170" t="e">
        <f>LOOKUP(X$2,'Depreciation Schedules'!$A$3:$A$42,'Depreciation Schedules'!$B$3:$B$42)</f>
        <v>#N/A</v>
      </c>
      <c r="Y364" s="170" t="e">
        <f>LOOKUP(Y$2,'Depreciation Schedules'!$A$3:$A$42,'Depreciation Schedules'!$B$3:$B$42)</f>
        <v>#N/A</v>
      </c>
      <c r="Z364" s="170" t="e">
        <f>LOOKUP(Z$2,'Depreciation Schedules'!$A$3:$A$42,'Depreciation Schedules'!$B$3:$B$42)</f>
        <v>#N/A</v>
      </c>
      <c r="AA364" s="170" t="e">
        <f>LOOKUP(AA$2,'Depreciation Schedules'!$A$3:$A$42,'Depreciation Schedules'!$B$3:$B$42)</f>
        <v>#N/A</v>
      </c>
      <c r="AB364" s="170" t="e">
        <f>LOOKUP(AB$2,'Depreciation Schedules'!$A$3:$A$42,'Depreciation Schedules'!$B$3:$B$42)</f>
        <v>#N/A</v>
      </c>
      <c r="AC364" s="170" t="e">
        <f>LOOKUP(AC$2,'Depreciation Schedules'!$A$3:$A$42,'Depreciation Schedules'!$B$3:$B$42)</f>
        <v>#N/A</v>
      </c>
      <c r="AD364" s="170" t="e">
        <f>LOOKUP(AD$2,'Depreciation Schedules'!$A$3:$A$42,'Depreciation Schedules'!$B$3:$B$42)</f>
        <v>#N/A</v>
      </c>
      <c r="AE364" s="170" t="e">
        <f>LOOKUP(AE$2,'Depreciation Schedules'!$A$3:$A$42,'Depreciation Schedules'!$B$3:$B$42)</f>
        <v>#N/A</v>
      </c>
      <c r="AF364" s="170" t="e">
        <f>LOOKUP(AF$2,'Depreciation Schedules'!$A$3:$A$42,'Depreciation Schedules'!$B$3:$B$42)</f>
        <v>#N/A</v>
      </c>
      <c r="AG364" s="170" t="e">
        <f>LOOKUP(AG$2,'Depreciation Schedules'!$A$3:$A$42,'Depreciation Schedules'!$B$3:$B$42)</f>
        <v>#N/A</v>
      </c>
      <c r="AH364" s="170" t="e">
        <f>LOOKUP(AH$2,'Depreciation Schedules'!$A$3:$A$42,'Depreciation Schedules'!$B$3:$B$42)</f>
        <v>#N/A</v>
      </c>
      <c r="AI364" s="170" t="e">
        <f>LOOKUP(AI$2,'Depreciation Schedules'!$A$3:$A$42,'Depreciation Schedules'!$B$3:$B$42)</f>
        <v>#N/A</v>
      </c>
      <c r="AJ364" s="170" t="e">
        <f>LOOKUP(AJ$2,'Depreciation Schedules'!$A$3:$A$42,'Depreciation Schedules'!$B$3:$B$42)</f>
        <v>#N/A</v>
      </c>
      <c r="AK364" s="170" t="e">
        <f>LOOKUP(AK$2,'Depreciation Schedules'!$A$3:$A$42,'Depreciation Schedules'!$B$3:$B$42)</f>
        <v>#N/A</v>
      </c>
      <c r="AL364" s="170" t="e">
        <f>LOOKUP(AL$2,'Depreciation Schedules'!$A$3:$A$42,'Depreciation Schedules'!$B$3:$B$42)</f>
        <v>#N/A</v>
      </c>
      <c r="AM364" s="170" t="e">
        <f>LOOKUP(AM$2,'Depreciation Schedules'!$A$3:$A$42,'Depreciation Schedules'!$B$3:$B$42)</f>
        <v>#N/A</v>
      </c>
      <c r="AN364" s="170" t="e">
        <f>LOOKUP(AN$2,'Depreciation Schedules'!$A$3:$A$42,'Depreciation Schedules'!$B$3:$B$42)</f>
        <v>#N/A</v>
      </c>
      <c r="AO364" s="170" t="e">
        <f>LOOKUP(AO$2,'Depreciation Schedules'!$A$3:$A$42,'Depreciation Schedules'!$B$3:$B$42)</f>
        <v>#N/A</v>
      </c>
      <c r="AP364" s="170" t="e">
        <f>LOOKUP(AP$2,'Depreciation Schedules'!$A$3:$A$42,'Depreciation Schedules'!$B$3:$B$42)</f>
        <v>#N/A</v>
      </c>
    </row>
    <row r="365" spans="1:42" x14ac:dyDescent="0.2">
      <c r="A365" s="22" t="str">
        <f t="shared" si="140"/>
        <v>15-yr MACRS</v>
      </c>
      <c r="B365" s="169">
        <f t="array" ref="B365">SUM(IF(ISNUMBER(C365:AP365),C365:AP365))</f>
        <v>0</v>
      </c>
      <c r="C365" s="170" t="e">
        <f>LOOKUP(C$2,'Depreciation Schedules'!$A$3:$A$42,'Depreciation Schedules'!$C$3:$C$42)</f>
        <v>#N/A</v>
      </c>
      <c r="D365" s="170" t="e">
        <f>LOOKUP(D$2,'Depreciation Schedules'!$A$3:$A$42,'Depreciation Schedules'!$C$3:$C$42)</f>
        <v>#N/A</v>
      </c>
      <c r="E365" s="170" t="e">
        <f>LOOKUP(E$2,'Depreciation Schedules'!$A$3:$A$42,'Depreciation Schedules'!$C$3:$C$42)</f>
        <v>#N/A</v>
      </c>
      <c r="F365" s="170" t="e">
        <f>LOOKUP(F$2,'Depreciation Schedules'!$A$3:$A$42,'Depreciation Schedules'!$C$3:$C$42)</f>
        <v>#N/A</v>
      </c>
      <c r="G365" s="170" t="e">
        <f>LOOKUP(G$2,'Depreciation Schedules'!$A$3:$A$42,'Depreciation Schedules'!$C$3:$C$42)</f>
        <v>#N/A</v>
      </c>
      <c r="H365" s="170" t="e">
        <f>LOOKUP(H$2,'Depreciation Schedules'!$A$3:$A$42,'Depreciation Schedules'!$C$3:$C$42)</f>
        <v>#N/A</v>
      </c>
      <c r="I365" s="170" t="e">
        <f>LOOKUP(I$2,'Depreciation Schedules'!$A$3:$A$42,'Depreciation Schedules'!$C$3:$C$42)</f>
        <v>#N/A</v>
      </c>
      <c r="J365" s="170" t="e">
        <f>LOOKUP(J$2,'Depreciation Schedules'!$A$3:$A$42,'Depreciation Schedules'!$C$3:$C$42)</f>
        <v>#N/A</v>
      </c>
      <c r="K365" s="170" t="e">
        <f>LOOKUP(K$2,'Depreciation Schedules'!$A$3:$A$42,'Depreciation Schedules'!$C$3:$C$42)</f>
        <v>#N/A</v>
      </c>
      <c r="L365" s="170" t="e">
        <f>LOOKUP(L$2,'Depreciation Schedules'!$A$3:$A$42,'Depreciation Schedules'!$C$3:$C$42)</f>
        <v>#N/A</v>
      </c>
      <c r="M365" s="170" t="e">
        <f>LOOKUP(M$2,'Depreciation Schedules'!$A$3:$A$42,'Depreciation Schedules'!$C$3:$C$42)</f>
        <v>#N/A</v>
      </c>
      <c r="N365" s="170" t="e">
        <f>LOOKUP(N$2,'Depreciation Schedules'!$A$3:$A$42,'Depreciation Schedules'!$C$3:$C$42)</f>
        <v>#N/A</v>
      </c>
      <c r="O365" s="170" t="e">
        <f>LOOKUP(O$2,'Depreciation Schedules'!$A$3:$A$42,'Depreciation Schedules'!$C$3:$C$42)</f>
        <v>#N/A</v>
      </c>
      <c r="P365" s="170" t="e">
        <f>LOOKUP(P$2,'Depreciation Schedules'!$A$3:$A$42,'Depreciation Schedules'!$C$3:$C$42)</f>
        <v>#N/A</v>
      </c>
      <c r="Q365" s="170" t="e">
        <f>LOOKUP(Q$2,'Depreciation Schedules'!$A$3:$A$42,'Depreciation Schedules'!$C$3:$C$42)</f>
        <v>#N/A</v>
      </c>
      <c r="R365" s="170" t="e">
        <f>LOOKUP(R$2,'Depreciation Schedules'!$A$3:$A$42,'Depreciation Schedules'!$C$3:$C$42)</f>
        <v>#N/A</v>
      </c>
      <c r="S365" s="170" t="e">
        <f>LOOKUP(S$2,'Depreciation Schedules'!$A$3:$A$42,'Depreciation Schedules'!$C$3:$C$42)</f>
        <v>#N/A</v>
      </c>
      <c r="T365" s="170" t="e">
        <f>LOOKUP(T$2,'Depreciation Schedules'!$A$3:$A$42,'Depreciation Schedules'!$C$3:$C$42)</f>
        <v>#N/A</v>
      </c>
      <c r="U365" s="170" t="e">
        <f>LOOKUP(U$2,'Depreciation Schedules'!$A$3:$A$42,'Depreciation Schedules'!$C$3:$C$42)</f>
        <v>#N/A</v>
      </c>
      <c r="V365" s="170" t="e">
        <f>LOOKUP(V$2,'Depreciation Schedules'!$A$3:$A$42,'Depreciation Schedules'!$C$3:$C$42)</f>
        <v>#N/A</v>
      </c>
      <c r="W365" s="170" t="e">
        <f>LOOKUP(W$2,'Depreciation Schedules'!$A$3:$A$42,'Depreciation Schedules'!$C$3:$C$42)</f>
        <v>#N/A</v>
      </c>
      <c r="X365" s="170" t="e">
        <f>LOOKUP(X$2,'Depreciation Schedules'!$A$3:$A$42,'Depreciation Schedules'!$C$3:$C$42)</f>
        <v>#N/A</v>
      </c>
      <c r="Y365" s="170" t="e">
        <f>LOOKUP(Y$2,'Depreciation Schedules'!$A$3:$A$42,'Depreciation Schedules'!$C$3:$C$42)</f>
        <v>#N/A</v>
      </c>
      <c r="Z365" s="170" t="e">
        <f>LOOKUP(Z$2,'Depreciation Schedules'!$A$3:$A$42,'Depreciation Schedules'!$C$3:$C$42)</f>
        <v>#N/A</v>
      </c>
      <c r="AA365" s="170" t="e">
        <f>LOOKUP(AA$2,'Depreciation Schedules'!$A$3:$A$42,'Depreciation Schedules'!$C$3:$C$42)</f>
        <v>#N/A</v>
      </c>
      <c r="AB365" s="170" t="e">
        <f>LOOKUP(AB$2,'Depreciation Schedules'!$A$3:$A$42,'Depreciation Schedules'!$C$3:$C$42)</f>
        <v>#N/A</v>
      </c>
      <c r="AC365" s="170" t="e">
        <f>LOOKUP(AC$2,'Depreciation Schedules'!$A$3:$A$42,'Depreciation Schedules'!$C$3:$C$42)</f>
        <v>#N/A</v>
      </c>
      <c r="AD365" s="170" t="e">
        <f>LOOKUP(AD$2,'Depreciation Schedules'!$A$3:$A$42,'Depreciation Schedules'!$C$3:$C$42)</f>
        <v>#N/A</v>
      </c>
      <c r="AE365" s="170" t="e">
        <f>LOOKUP(AE$2,'Depreciation Schedules'!$A$3:$A$42,'Depreciation Schedules'!$C$3:$C$42)</f>
        <v>#N/A</v>
      </c>
      <c r="AF365" s="170" t="e">
        <f>LOOKUP(AF$2,'Depreciation Schedules'!$A$3:$A$42,'Depreciation Schedules'!$C$3:$C$42)</f>
        <v>#N/A</v>
      </c>
      <c r="AG365" s="170" t="e">
        <f>LOOKUP(AG$2,'Depreciation Schedules'!$A$3:$A$42,'Depreciation Schedules'!$C$3:$C$42)</f>
        <v>#N/A</v>
      </c>
      <c r="AH365" s="170" t="e">
        <f>LOOKUP(AH$2,'Depreciation Schedules'!$A$3:$A$42,'Depreciation Schedules'!$C$3:$C$42)</f>
        <v>#N/A</v>
      </c>
      <c r="AI365" s="170" t="e">
        <f>LOOKUP(AI$2,'Depreciation Schedules'!$A$3:$A$42,'Depreciation Schedules'!$C$3:$C$42)</f>
        <v>#N/A</v>
      </c>
      <c r="AJ365" s="170" t="e">
        <f>LOOKUP(AJ$2,'Depreciation Schedules'!$A$3:$A$42,'Depreciation Schedules'!$C$3:$C$42)</f>
        <v>#N/A</v>
      </c>
      <c r="AK365" s="170" t="e">
        <f>LOOKUP(AK$2,'Depreciation Schedules'!$A$3:$A$42,'Depreciation Schedules'!$C$3:$C$42)</f>
        <v>#N/A</v>
      </c>
      <c r="AL365" s="170" t="e">
        <f>LOOKUP(AL$2,'Depreciation Schedules'!$A$3:$A$42,'Depreciation Schedules'!$C$3:$C$42)</f>
        <v>#N/A</v>
      </c>
      <c r="AM365" s="170" t="e">
        <f>LOOKUP(AM$2,'Depreciation Schedules'!$A$3:$A$42,'Depreciation Schedules'!$C$3:$C$42)</f>
        <v>#N/A</v>
      </c>
      <c r="AN365" s="170" t="e">
        <f>LOOKUP(AN$2,'Depreciation Schedules'!$A$3:$A$42,'Depreciation Schedules'!$C$3:$C$42)</f>
        <v>#N/A</v>
      </c>
      <c r="AO365" s="170" t="e">
        <f>LOOKUP(AO$2,'Depreciation Schedules'!$A$3:$A$42,'Depreciation Schedules'!$C$3:$C$42)</f>
        <v>#N/A</v>
      </c>
      <c r="AP365" s="170" t="e">
        <f>LOOKUP(AP$2,'Depreciation Schedules'!$A$3:$A$42,'Depreciation Schedules'!$C$3:$C$42)</f>
        <v>#N/A</v>
      </c>
    </row>
    <row r="366" spans="1:42" x14ac:dyDescent="0.2">
      <c r="A366" s="22" t="str">
        <f t="shared" si="140"/>
        <v>5-yr SL</v>
      </c>
      <c r="B366" s="169">
        <f t="array" ref="B366">SUM(IF(ISNUMBER(C366:AP366),C366:AP366))</f>
        <v>0</v>
      </c>
      <c r="C366" s="170" t="e">
        <f>LOOKUP(C$2,'Depreciation Schedules'!$A$3:$A$42,'Depreciation Schedules'!$D$3:$D$42)</f>
        <v>#N/A</v>
      </c>
      <c r="D366" s="170" t="e">
        <f>LOOKUP(D$2,'Depreciation Schedules'!$A$3:$A$42,'Depreciation Schedules'!$D$3:$D$42)</f>
        <v>#N/A</v>
      </c>
      <c r="E366" s="170" t="e">
        <f>LOOKUP(E$2,'Depreciation Schedules'!$A$3:$A$42,'Depreciation Schedules'!$D$3:$D$42)</f>
        <v>#N/A</v>
      </c>
      <c r="F366" s="170" t="e">
        <f>LOOKUP(F$2,'Depreciation Schedules'!$A$3:$A$42,'Depreciation Schedules'!$D$3:$D$42)</f>
        <v>#N/A</v>
      </c>
      <c r="G366" s="170" t="e">
        <f>LOOKUP(G$2,'Depreciation Schedules'!$A$3:$A$42,'Depreciation Schedules'!$D$3:$D$42)</f>
        <v>#N/A</v>
      </c>
      <c r="H366" s="170" t="e">
        <f>LOOKUP(H$2,'Depreciation Schedules'!$A$3:$A$42,'Depreciation Schedules'!$D$3:$D$42)</f>
        <v>#N/A</v>
      </c>
      <c r="I366" s="170" t="e">
        <f>LOOKUP(I$2,'Depreciation Schedules'!$A$3:$A$42,'Depreciation Schedules'!$D$3:$D$42)</f>
        <v>#N/A</v>
      </c>
      <c r="J366" s="170" t="e">
        <f>LOOKUP(J$2,'Depreciation Schedules'!$A$3:$A$42,'Depreciation Schedules'!$D$3:$D$42)</f>
        <v>#N/A</v>
      </c>
      <c r="K366" s="170" t="e">
        <f>LOOKUP(K$2,'Depreciation Schedules'!$A$3:$A$42,'Depreciation Schedules'!$D$3:$D$42)</f>
        <v>#N/A</v>
      </c>
      <c r="L366" s="170" t="e">
        <f>LOOKUP(L$2,'Depreciation Schedules'!$A$3:$A$42,'Depreciation Schedules'!$D$3:$D$42)</f>
        <v>#N/A</v>
      </c>
      <c r="M366" s="170" t="e">
        <f>LOOKUP(M$2,'Depreciation Schedules'!$A$3:$A$42,'Depreciation Schedules'!$D$3:$D$42)</f>
        <v>#N/A</v>
      </c>
      <c r="N366" s="170" t="e">
        <f>LOOKUP(N$2,'Depreciation Schedules'!$A$3:$A$42,'Depreciation Schedules'!$D$3:$D$42)</f>
        <v>#N/A</v>
      </c>
      <c r="O366" s="170" t="e">
        <f>LOOKUP(O$2,'Depreciation Schedules'!$A$3:$A$42,'Depreciation Schedules'!$D$3:$D$42)</f>
        <v>#N/A</v>
      </c>
      <c r="P366" s="170" t="e">
        <f>LOOKUP(P$2,'Depreciation Schedules'!$A$3:$A$42,'Depreciation Schedules'!$D$3:$D$42)</f>
        <v>#N/A</v>
      </c>
      <c r="Q366" s="170" t="e">
        <f>LOOKUP(Q$2,'Depreciation Schedules'!$A$3:$A$42,'Depreciation Schedules'!$D$3:$D$42)</f>
        <v>#N/A</v>
      </c>
      <c r="R366" s="170" t="e">
        <f>LOOKUP(R$2,'Depreciation Schedules'!$A$3:$A$42,'Depreciation Schedules'!$D$3:$D$42)</f>
        <v>#N/A</v>
      </c>
      <c r="S366" s="170" t="e">
        <f>LOOKUP(S$2,'Depreciation Schedules'!$A$3:$A$42,'Depreciation Schedules'!$D$3:$D$42)</f>
        <v>#N/A</v>
      </c>
      <c r="T366" s="170" t="e">
        <f>LOOKUP(T$2,'Depreciation Schedules'!$A$3:$A$42,'Depreciation Schedules'!$D$3:$D$42)</f>
        <v>#N/A</v>
      </c>
      <c r="U366" s="170" t="e">
        <f>LOOKUP(U$2,'Depreciation Schedules'!$A$3:$A$42,'Depreciation Schedules'!$D$3:$D$42)</f>
        <v>#N/A</v>
      </c>
      <c r="V366" s="170" t="e">
        <f>LOOKUP(V$2,'Depreciation Schedules'!$A$3:$A$42,'Depreciation Schedules'!$D$3:$D$42)</f>
        <v>#N/A</v>
      </c>
      <c r="W366" s="170" t="e">
        <f>LOOKUP(W$2,'Depreciation Schedules'!$A$3:$A$42,'Depreciation Schedules'!$D$3:$D$42)</f>
        <v>#N/A</v>
      </c>
      <c r="X366" s="170" t="e">
        <f>LOOKUP(X$2,'Depreciation Schedules'!$A$3:$A$42,'Depreciation Schedules'!$D$3:$D$42)</f>
        <v>#N/A</v>
      </c>
      <c r="Y366" s="170" t="e">
        <f>LOOKUP(Y$2,'Depreciation Schedules'!$A$3:$A$42,'Depreciation Schedules'!$D$3:$D$42)</f>
        <v>#N/A</v>
      </c>
      <c r="Z366" s="170" t="e">
        <f>LOOKUP(Z$2,'Depreciation Schedules'!$A$3:$A$42,'Depreciation Schedules'!$D$3:$D$42)</f>
        <v>#N/A</v>
      </c>
      <c r="AA366" s="170" t="e">
        <f>LOOKUP(AA$2,'Depreciation Schedules'!$A$3:$A$42,'Depreciation Schedules'!$D$3:$D$42)</f>
        <v>#N/A</v>
      </c>
      <c r="AB366" s="170" t="e">
        <f>LOOKUP(AB$2,'Depreciation Schedules'!$A$3:$A$42,'Depreciation Schedules'!$D$3:$D$42)</f>
        <v>#N/A</v>
      </c>
      <c r="AC366" s="170" t="e">
        <f>LOOKUP(AC$2,'Depreciation Schedules'!$A$3:$A$42,'Depreciation Schedules'!$D$3:$D$42)</f>
        <v>#N/A</v>
      </c>
      <c r="AD366" s="170" t="e">
        <f>LOOKUP(AD$2,'Depreciation Schedules'!$A$3:$A$42,'Depreciation Schedules'!$D$3:$D$42)</f>
        <v>#N/A</v>
      </c>
      <c r="AE366" s="170" t="e">
        <f>LOOKUP(AE$2,'Depreciation Schedules'!$A$3:$A$42,'Depreciation Schedules'!$D$3:$D$42)</f>
        <v>#N/A</v>
      </c>
      <c r="AF366" s="170" t="e">
        <f>LOOKUP(AF$2,'Depreciation Schedules'!$A$3:$A$42,'Depreciation Schedules'!$D$3:$D$42)</f>
        <v>#N/A</v>
      </c>
      <c r="AG366" s="170" t="e">
        <f>LOOKUP(AG$2,'Depreciation Schedules'!$A$3:$A$42,'Depreciation Schedules'!$D$3:$D$42)</f>
        <v>#N/A</v>
      </c>
      <c r="AH366" s="170" t="e">
        <f>LOOKUP(AH$2,'Depreciation Schedules'!$A$3:$A$42,'Depreciation Schedules'!$D$3:$D$42)</f>
        <v>#N/A</v>
      </c>
      <c r="AI366" s="170" t="e">
        <f>LOOKUP(AI$2,'Depreciation Schedules'!$A$3:$A$42,'Depreciation Schedules'!$D$3:$D$42)</f>
        <v>#N/A</v>
      </c>
      <c r="AJ366" s="170" t="e">
        <f>LOOKUP(AJ$2,'Depreciation Schedules'!$A$3:$A$42,'Depreciation Schedules'!$D$3:$D$42)</f>
        <v>#N/A</v>
      </c>
      <c r="AK366" s="170" t="e">
        <f>LOOKUP(AK$2,'Depreciation Schedules'!$A$3:$A$42,'Depreciation Schedules'!$D$3:$D$42)</f>
        <v>#N/A</v>
      </c>
      <c r="AL366" s="170" t="e">
        <f>LOOKUP(AL$2,'Depreciation Schedules'!$A$3:$A$42,'Depreciation Schedules'!$D$3:$D$42)</f>
        <v>#N/A</v>
      </c>
      <c r="AM366" s="170" t="e">
        <f>LOOKUP(AM$2,'Depreciation Schedules'!$A$3:$A$42,'Depreciation Schedules'!$D$3:$D$42)</f>
        <v>#N/A</v>
      </c>
      <c r="AN366" s="170" t="e">
        <f>LOOKUP(AN$2,'Depreciation Schedules'!$A$3:$A$42,'Depreciation Schedules'!$D$3:$D$42)</f>
        <v>#N/A</v>
      </c>
      <c r="AO366" s="170" t="e">
        <f>LOOKUP(AO$2,'Depreciation Schedules'!$A$3:$A$42,'Depreciation Schedules'!$D$3:$D$42)</f>
        <v>#N/A</v>
      </c>
      <c r="AP366" s="170" t="e">
        <f>LOOKUP(AP$2,'Depreciation Schedules'!$A$3:$A$42,'Depreciation Schedules'!$D$3:$D$42)</f>
        <v>#N/A</v>
      </c>
    </row>
    <row r="367" spans="1:42" x14ac:dyDescent="0.2">
      <c r="A367" s="22" t="str">
        <f t="shared" si="140"/>
        <v>15-yr SL</v>
      </c>
      <c r="B367" s="169">
        <f t="array" ref="B367">SUM(IF(ISNUMBER(C367:AP367),C367:AP367))</f>
        <v>0</v>
      </c>
      <c r="C367" s="170" t="e">
        <f>LOOKUP(C$2,'Depreciation Schedules'!$A$3:$A$42,'Depreciation Schedules'!$E$3:$E$42)</f>
        <v>#N/A</v>
      </c>
      <c r="D367" s="170" t="e">
        <f>LOOKUP(D$2,'Depreciation Schedules'!$A$3:$A$42,'Depreciation Schedules'!$E$3:$E$42)</f>
        <v>#N/A</v>
      </c>
      <c r="E367" s="170" t="e">
        <f>LOOKUP(E$2,'Depreciation Schedules'!$A$3:$A$42,'Depreciation Schedules'!$E$3:$E$42)</f>
        <v>#N/A</v>
      </c>
      <c r="F367" s="170" t="e">
        <f>LOOKUP(F$2,'Depreciation Schedules'!$A$3:$A$42,'Depreciation Schedules'!$E$3:$E$42)</f>
        <v>#N/A</v>
      </c>
      <c r="G367" s="170" t="e">
        <f>LOOKUP(G$2,'Depreciation Schedules'!$A$3:$A$42,'Depreciation Schedules'!$E$3:$E$42)</f>
        <v>#N/A</v>
      </c>
      <c r="H367" s="170" t="e">
        <f>LOOKUP(H$2,'Depreciation Schedules'!$A$3:$A$42,'Depreciation Schedules'!$E$3:$E$42)</f>
        <v>#N/A</v>
      </c>
      <c r="I367" s="170" t="e">
        <f>LOOKUP(I$2,'Depreciation Schedules'!$A$3:$A$42,'Depreciation Schedules'!$E$3:$E$42)</f>
        <v>#N/A</v>
      </c>
      <c r="J367" s="170" t="e">
        <f>LOOKUP(J$2,'Depreciation Schedules'!$A$3:$A$42,'Depreciation Schedules'!$E$3:$E$42)</f>
        <v>#N/A</v>
      </c>
      <c r="K367" s="170" t="e">
        <f>LOOKUP(K$2,'Depreciation Schedules'!$A$3:$A$42,'Depreciation Schedules'!$E$3:$E$42)</f>
        <v>#N/A</v>
      </c>
      <c r="L367" s="170" t="e">
        <f>LOOKUP(L$2,'Depreciation Schedules'!$A$3:$A$42,'Depreciation Schedules'!$E$3:$E$42)</f>
        <v>#N/A</v>
      </c>
      <c r="M367" s="170" t="e">
        <f>LOOKUP(M$2,'Depreciation Schedules'!$A$3:$A$42,'Depreciation Schedules'!$E$3:$E$42)</f>
        <v>#N/A</v>
      </c>
      <c r="N367" s="170" t="e">
        <f>LOOKUP(N$2,'Depreciation Schedules'!$A$3:$A$42,'Depreciation Schedules'!$E$3:$E$42)</f>
        <v>#N/A</v>
      </c>
      <c r="O367" s="170" t="e">
        <f>LOOKUP(O$2,'Depreciation Schedules'!$A$3:$A$42,'Depreciation Schedules'!$E$3:$E$42)</f>
        <v>#N/A</v>
      </c>
      <c r="P367" s="170" t="e">
        <f>LOOKUP(P$2,'Depreciation Schedules'!$A$3:$A$42,'Depreciation Schedules'!$E$3:$E$42)</f>
        <v>#N/A</v>
      </c>
      <c r="Q367" s="170" t="e">
        <f>LOOKUP(Q$2,'Depreciation Schedules'!$A$3:$A$42,'Depreciation Schedules'!$E$3:$E$42)</f>
        <v>#N/A</v>
      </c>
      <c r="R367" s="170" t="e">
        <f>LOOKUP(R$2,'Depreciation Schedules'!$A$3:$A$42,'Depreciation Schedules'!$E$3:$E$42)</f>
        <v>#N/A</v>
      </c>
      <c r="S367" s="170" t="e">
        <f>LOOKUP(S$2,'Depreciation Schedules'!$A$3:$A$42,'Depreciation Schedules'!$E$3:$E$42)</f>
        <v>#N/A</v>
      </c>
      <c r="T367" s="170" t="e">
        <f>LOOKUP(T$2,'Depreciation Schedules'!$A$3:$A$42,'Depreciation Schedules'!$E$3:$E$42)</f>
        <v>#N/A</v>
      </c>
      <c r="U367" s="170" t="e">
        <f>LOOKUP(U$2,'Depreciation Schedules'!$A$3:$A$42,'Depreciation Schedules'!$E$3:$E$42)</f>
        <v>#N/A</v>
      </c>
      <c r="V367" s="170" t="e">
        <f>LOOKUP(V$2,'Depreciation Schedules'!$A$3:$A$42,'Depreciation Schedules'!$E$3:$E$42)</f>
        <v>#N/A</v>
      </c>
      <c r="W367" s="170" t="e">
        <f>LOOKUP(W$2,'Depreciation Schedules'!$A$3:$A$42,'Depreciation Schedules'!$E$3:$E$42)</f>
        <v>#N/A</v>
      </c>
      <c r="X367" s="170" t="e">
        <f>LOOKUP(X$2,'Depreciation Schedules'!$A$3:$A$42,'Depreciation Schedules'!$E$3:$E$42)</f>
        <v>#N/A</v>
      </c>
      <c r="Y367" s="170" t="e">
        <f>LOOKUP(Y$2,'Depreciation Schedules'!$A$3:$A$42,'Depreciation Schedules'!$E$3:$E$42)</f>
        <v>#N/A</v>
      </c>
      <c r="Z367" s="170" t="e">
        <f>LOOKUP(Z$2,'Depreciation Schedules'!$A$3:$A$42,'Depreciation Schedules'!$E$3:$E$42)</f>
        <v>#N/A</v>
      </c>
      <c r="AA367" s="170" t="e">
        <f>LOOKUP(AA$2,'Depreciation Schedules'!$A$3:$A$42,'Depreciation Schedules'!$E$3:$E$42)</f>
        <v>#N/A</v>
      </c>
      <c r="AB367" s="170" t="e">
        <f>LOOKUP(AB$2,'Depreciation Schedules'!$A$3:$A$42,'Depreciation Schedules'!$E$3:$E$42)</f>
        <v>#N/A</v>
      </c>
      <c r="AC367" s="170" t="e">
        <f>LOOKUP(AC$2,'Depreciation Schedules'!$A$3:$A$42,'Depreciation Schedules'!$E$3:$E$42)</f>
        <v>#N/A</v>
      </c>
      <c r="AD367" s="170" t="e">
        <f>LOOKUP(AD$2,'Depreciation Schedules'!$A$3:$A$42,'Depreciation Schedules'!$E$3:$E$42)</f>
        <v>#N/A</v>
      </c>
      <c r="AE367" s="170" t="e">
        <f>LOOKUP(AE$2,'Depreciation Schedules'!$A$3:$A$42,'Depreciation Schedules'!$E$3:$E$42)</f>
        <v>#N/A</v>
      </c>
      <c r="AF367" s="170" t="e">
        <f>LOOKUP(AF$2,'Depreciation Schedules'!$A$3:$A$42,'Depreciation Schedules'!$E$3:$E$42)</f>
        <v>#N/A</v>
      </c>
      <c r="AG367" s="170" t="e">
        <f>LOOKUP(AG$2,'Depreciation Schedules'!$A$3:$A$42,'Depreciation Schedules'!$E$3:$E$42)</f>
        <v>#N/A</v>
      </c>
      <c r="AH367" s="170" t="e">
        <f>LOOKUP(AH$2,'Depreciation Schedules'!$A$3:$A$42,'Depreciation Schedules'!$E$3:$E$42)</f>
        <v>#N/A</v>
      </c>
      <c r="AI367" s="170" t="e">
        <f>LOOKUP(AI$2,'Depreciation Schedules'!$A$3:$A$42,'Depreciation Schedules'!$E$3:$E$42)</f>
        <v>#N/A</v>
      </c>
      <c r="AJ367" s="170" t="e">
        <f>LOOKUP(AJ$2,'Depreciation Schedules'!$A$3:$A$42,'Depreciation Schedules'!$E$3:$E$42)</f>
        <v>#N/A</v>
      </c>
      <c r="AK367" s="170" t="e">
        <f>LOOKUP(AK$2,'Depreciation Schedules'!$A$3:$A$42,'Depreciation Schedules'!$E$3:$E$42)</f>
        <v>#N/A</v>
      </c>
      <c r="AL367" s="170" t="e">
        <f>LOOKUP(AL$2,'Depreciation Schedules'!$A$3:$A$42,'Depreciation Schedules'!$E$3:$E$42)</f>
        <v>#N/A</v>
      </c>
      <c r="AM367" s="170" t="e">
        <f>LOOKUP(AM$2,'Depreciation Schedules'!$A$3:$A$42,'Depreciation Schedules'!$E$3:$E$42)</f>
        <v>#N/A</v>
      </c>
      <c r="AN367" s="170" t="e">
        <f>LOOKUP(AN$2,'Depreciation Schedules'!$A$3:$A$42,'Depreciation Schedules'!$E$3:$E$42)</f>
        <v>#N/A</v>
      </c>
      <c r="AO367" s="170" t="e">
        <f>LOOKUP(AO$2,'Depreciation Schedules'!$A$3:$A$42,'Depreciation Schedules'!$E$3:$E$42)</f>
        <v>#N/A</v>
      </c>
      <c r="AP367" s="170" t="e">
        <f>LOOKUP(AP$2,'Depreciation Schedules'!$A$3:$A$42,'Depreciation Schedules'!$E$3:$E$42)</f>
        <v>#N/A</v>
      </c>
    </row>
    <row r="368" spans="1:42" x14ac:dyDescent="0.2">
      <c r="A368" s="22" t="str">
        <f t="shared" si="140"/>
        <v>20-yr SL</v>
      </c>
      <c r="B368" s="169">
        <f t="array" ref="B368">SUM(IF(ISNUMBER(C368:AP368),C368:AP368))</f>
        <v>0</v>
      </c>
      <c r="C368" s="170" t="e">
        <f>LOOKUP(C$2,'Depreciation Schedules'!$A$3:$A$42,'Depreciation Schedules'!$F$3:$F$42)</f>
        <v>#N/A</v>
      </c>
      <c r="D368" s="170" t="e">
        <f>LOOKUP(D$2,'Depreciation Schedules'!$A$3:$A$42,'Depreciation Schedules'!$F$3:$F$42)</f>
        <v>#N/A</v>
      </c>
      <c r="E368" s="170" t="e">
        <f>LOOKUP(E$2,'Depreciation Schedules'!$A$3:$A$42,'Depreciation Schedules'!$F$3:$F$42)</f>
        <v>#N/A</v>
      </c>
      <c r="F368" s="170" t="e">
        <f>LOOKUP(F$2,'Depreciation Schedules'!$A$3:$A$42,'Depreciation Schedules'!$F$3:$F$42)</f>
        <v>#N/A</v>
      </c>
      <c r="G368" s="170" t="e">
        <f>LOOKUP(G$2,'Depreciation Schedules'!$A$3:$A$42,'Depreciation Schedules'!$F$3:$F$42)</f>
        <v>#N/A</v>
      </c>
      <c r="H368" s="170" t="e">
        <f>LOOKUP(H$2,'Depreciation Schedules'!$A$3:$A$42,'Depreciation Schedules'!$F$3:$F$42)</f>
        <v>#N/A</v>
      </c>
      <c r="I368" s="170" t="e">
        <f>LOOKUP(I$2,'Depreciation Schedules'!$A$3:$A$42,'Depreciation Schedules'!$F$3:$F$42)</f>
        <v>#N/A</v>
      </c>
      <c r="J368" s="170" t="e">
        <f>LOOKUP(J$2,'Depreciation Schedules'!$A$3:$A$42,'Depreciation Schedules'!$F$3:$F$42)</f>
        <v>#N/A</v>
      </c>
      <c r="K368" s="170" t="e">
        <f>LOOKUP(K$2,'Depreciation Schedules'!$A$3:$A$42,'Depreciation Schedules'!$F$3:$F$42)</f>
        <v>#N/A</v>
      </c>
      <c r="L368" s="170" t="e">
        <f>LOOKUP(L$2,'Depreciation Schedules'!$A$3:$A$42,'Depreciation Schedules'!$F$3:$F$42)</f>
        <v>#N/A</v>
      </c>
      <c r="M368" s="170" t="e">
        <f>LOOKUP(M$2,'Depreciation Schedules'!$A$3:$A$42,'Depreciation Schedules'!$F$3:$F$42)</f>
        <v>#N/A</v>
      </c>
      <c r="N368" s="170" t="e">
        <f>LOOKUP(N$2,'Depreciation Schedules'!$A$3:$A$42,'Depreciation Schedules'!$F$3:$F$42)</f>
        <v>#N/A</v>
      </c>
      <c r="O368" s="170" t="e">
        <f>LOOKUP(O$2,'Depreciation Schedules'!$A$3:$A$42,'Depreciation Schedules'!$F$3:$F$42)</f>
        <v>#N/A</v>
      </c>
      <c r="P368" s="170" t="e">
        <f>LOOKUP(P$2,'Depreciation Schedules'!$A$3:$A$42,'Depreciation Schedules'!$F$3:$F$42)</f>
        <v>#N/A</v>
      </c>
      <c r="Q368" s="170" t="e">
        <f>LOOKUP(Q$2,'Depreciation Schedules'!$A$3:$A$42,'Depreciation Schedules'!$F$3:$F$42)</f>
        <v>#N/A</v>
      </c>
      <c r="R368" s="170" t="e">
        <f>LOOKUP(R$2,'Depreciation Schedules'!$A$3:$A$42,'Depreciation Schedules'!$F$3:$F$42)</f>
        <v>#N/A</v>
      </c>
      <c r="S368" s="170" t="e">
        <f>LOOKUP(S$2,'Depreciation Schedules'!$A$3:$A$42,'Depreciation Schedules'!$F$3:$F$42)</f>
        <v>#N/A</v>
      </c>
      <c r="T368" s="170" t="e">
        <f>LOOKUP(T$2,'Depreciation Schedules'!$A$3:$A$42,'Depreciation Schedules'!$F$3:$F$42)</f>
        <v>#N/A</v>
      </c>
      <c r="U368" s="170" t="e">
        <f>LOOKUP(U$2,'Depreciation Schedules'!$A$3:$A$42,'Depreciation Schedules'!$F$3:$F$42)</f>
        <v>#N/A</v>
      </c>
      <c r="V368" s="170" t="e">
        <f>LOOKUP(V$2,'Depreciation Schedules'!$A$3:$A$42,'Depreciation Schedules'!$F$3:$F$42)</f>
        <v>#N/A</v>
      </c>
      <c r="W368" s="170" t="e">
        <f>LOOKUP(W$2,'Depreciation Schedules'!$A$3:$A$42,'Depreciation Schedules'!$F$3:$F$42)</f>
        <v>#N/A</v>
      </c>
      <c r="X368" s="170" t="e">
        <f>LOOKUP(X$2,'Depreciation Schedules'!$A$3:$A$42,'Depreciation Schedules'!$F$3:$F$42)</f>
        <v>#N/A</v>
      </c>
      <c r="Y368" s="170" t="e">
        <f>LOOKUP(Y$2,'Depreciation Schedules'!$A$3:$A$42,'Depreciation Schedules'!$F$3:$F$42)</f>
        <v>#N/A</v>
      </c>
      <c r="Z368" s="170" t="e">
        <f>LOOKUP(Z$2,'Depreciation Schedules'!$A$3:$A$42,'Depreciation Schedules'!$F$3:$F$42)</f>
        <v>#N/A</v>
      </c>
      <c r="AA368" s="170" t="e">
        <f>LOOKUP(AA$2,'Depreciation Schedules'!$A$3:$A$42,'Depreciation Schedules'!$F$3:$F$42)</f>
        <v>#N/A</v>
      </c>
      <c r="AB368" s="170" t="e">
        <f>LOOKUP(AB$2,'Depreciation Schedules'!$A$3:$A$42,'Depreciation Schedules'!$F$3:$F$42)</f>
        <v>#N/A</v>
      </c>
      <c r="AC368" s="170" t="e">
        <f>LOOKUP(AC$2,'Depreciation Schedules'!$A$3:$A$42,'Depreciation Schedules'!$F$3:$F$42)</f>
        <v>#N/A</v>
      </c>
      <c r="AD368" s="170" t="e">
        <f>LOOKUP(AD$2,'Depreciation Schedules'!$A$3:$A$42,'Depreciation Schedules'!$F$3:$F$42)</f>
        <v>#N/A</v>
      </c>
      <c r="AE368" s="170" t="e">
        <f>LOOKUP(AE$2,'Depreciation Schedules'!$A$3:$A$42,'Depreciation Schedules'!$F$3:$F$42)</f>
        <v>#N/A</v>
      </c>
      <c r="AF368" s="170" t="e">
        <f>LOOKUP(AF$2,'Depreciation Schedules'!$A$3:$A$42,'Depreciation Schedules'!$F$3:$F$42)</f>
        <v>#N/A</v>
      </c>
      <c r="AG368" s="170" t="e">
        <f>LOOKUP(AG$2,'Depreciation Schedules'!$A$3:$A$42,'Depreciation Schedules'!$F$3:$F$42)</f>
        <v>#N/A</v>
      </c>
      <c r="AH368" s="170" t="e">
        <f>LOOKUP(AH$2,'Depreciation Schedules'!$A$3:$A$42,'Depreciation Schedules'!$F$3:$F$42)</f>
        <v>#N/A</v>
      </c>
      <c r="AI368" s="170" t="e">
        <f>LOOKUP(AI$2,'Depreciation Schedules'!$A$3:$A$42,'Depreciation Schedules'!$F$3:$F$42)</f>
        <v>#N/A</v>
      </c>
      <c r="AJ368" s="170" t="e">
        <f>LOOKUP(AJ$2,'Depreciation Schedules'!$A$3:$A$42,'Depreciation Schedules'!$F$3:$F$42)</f>
        <v>#N/A</v>
      </c>
      <c r="AK368" s="170" t="e">
        <f>LOOKUP(AK$2,'Depreciation Schedules'!$A$3:$A$42,'Depreciation Schedules'!$F$3:$F$42)</f>
        <v>#N/A</v>
      </c>
      <c r="AL368" s="170" t="e">
        <f>LOOKUP(AL$2,'Depreciation Schedules'!$A$3:$A$42,'Depreciation Schedules'!$F$3:$F$42)</f>
        <v>#N/A</v>
      </c>
      <c r="AM368" s="170" t="e">
        <f>LOOKUP(AM$2,'Depreciation Schedules'!$A$3:$A$42,'Depreciation Schedules'!$F$3:$F$42)</f>
        <v>#N/A</v>
      </c>
      <c r="AN368" s="170" t="e">
        <f>LOOKUP(AN$2,'Depreciation Schedules'!$A$3:$A$42,'Depreciation Schedules'!$F$3:$F$42)</f>
        <v>#N/A</v>
      </c>
      <c r="AO368" s="170" t="e">
        <f>LOOKUP(AO$2,'Depreciation Schedules'!$A$3:$A$42,'Depreciation Schedules'!$F$3:$F$42)</f>
        <v>#N/A</v>
      </c>
      <c r="AP368" s="170" t="e">
        <f>LOOKUP(AP$2,'Depreciation Schedules'!$A$3:$A$42,'Depreciation Schedules'!$F$3:$F$42)</f>
        <v>#N/A</v>
      </c>
    </row>
    <row r="369" spans="1:42" x14ac:dyDescent="0.2">
      <c r="A369" s="22" t="str">
        <f t="shared" si="140"/>
        <v>39-yr SL</v>
      </c>
      <c r="B369" s="173">
        <f>SUM(IF(ISNUMBER(C369:AP369),C369:AP369))</f>
        <v>0</v>
      </c>
      <c r="C369" s="170" t="e">
        <f>LOOKUP(C$2,'Depreciation Schedules'!$A$3:$A$42,'Depreciation Schedules'!$G$3:$G$42)</f>
        <v>#N/A</v>
      </c>
      <c r="D369" s="170" t="e">
        <f>LOOKUP(D$2,'Depreciation Schedules'!$A$3:$A$42,'Depreciation Schedules'!$G$3:$G$42)</f>
        <v>#N/A</v>
      </c>
      <c r="E369" s="170" t="e">
        <f>LOOKUP(E$2,'Depreciation Schedules'!$A$3:$A$42,'Depreciation Schedules'!$G$3:$G$42)</f>
        <v>#N/A</v>
      </c>
      <c r="F369" s="170" t="e">
        <f>LOOKUP(F$2,'Depreciation Schedules'!$A$3:$A$42,'Depreciation Schedules'!$G$3:$G$42)</f>
        <v>#N/A</v>
      </c>
      <c r="G369" s="170" t="e">
        <f>LOOKUP(G$2,'Depreciation Schedules'!$A$3:$A$42,'Depreciation Schedules'!$G$3:$G$42)</f>
        <v>#N/A</v>
      </c>
      <c r="H369" s="170" t="e">
        <f>LOOKUP(H$2,'Depreciation Schedules'!$A$3:$A$42,'Depreciation Schedules'!$G$3:$G$42)</f>
        <v>#N/A</v>
      </c>
      <c r="I369" s="170" t="e">
        <f>LOOKUP(I$2,'Depreciation Schedules'!$A$3:$A$42,'Depreciation Schedules'!$G$3:$G$42)</f>
        <v>#N/A</v>
      </c>
      <c r="J369" s="170" t="e">
        <f>LOOKUP(J$2,'Depreciation Schedules'!$A$3:$A$42,'Depreciation Schedules'!$G$3:$G$42)</f>
        <v>#N/A</v>
      </c>
      <c r="K369" s="170" t="e">
        <f>LOOKUP(K$2,'Depreciation Schedules'!$A$3:$A$42,'Depreciation Schedules'!$G$3:$G$42)</f>
        <v>#N/A</v>
      </c>
      <c r="L369" s="170" t="e">
        <f>LOOKUP(L$2,'Depreciation Schedules'!$A$3:$A$42,'Depreciation Schedules'!$G$3:$G$42)</f>
        <v>#N/A</v>
      </c>
      <c r="M369" s="170" t="e">
        <f>LOOKUP(M$2,'Depreciation Schedules'!$A$3:$A$42,'Depreciation Schedules'!$G$3:$G$42)</f>
        <v>#N/A</v>
      </c>
      <c r="N369" s="170" t="e">
        <f>LOOKUP(N$2,'Depreciation Schedules'!$A$3:$A$42,'Depreciation Schedules'!$G$3:$G$42)</f>
        <v>#N/A</v>
      </c>
      <c r="O369" s="170" t="e">
        <f>LOOKUP(O$2,'Depreciation Schedules'!$A$3:$A$42,'Depreciation Schedules'!$G$3:$G$42)</f>
        <v>#N/A</v>
      </c>
      <c r="P369" s="170" t="e">
        <f>LOOKUP(P$2,'Depreciation Schedules'!$A$3:$A$42,'Depreciation Schedules'!$G$3:$G$42)</f>
        <v>#N/A</v>
      </c>
      <c r="Q369" s="170" t="e">
        <f>LOOKUP(Q$2,'Depreciation Schedules'!$A$3:$A$42,'Depreciation Schedules'!$G$3:$G$42)</f>
        <v>#N/A</v>
      </c>
      <c r="R369" s="170" t="e">
        <f>LOOKUP(R$2,'Depreciation Schedules'!$A$3:$A$42,'Depreciation Schedules'!$G$3:$G$42)</f>
        <v>#N/A</v>
      </c>
      <c r="S369" s="170" t="e">
        <f>LOOKUP(S$2,'Depreciation Schedules'!$A$3:$A$42,'Depreciation Schedules'!$G$3:$G$42)</f>
        <v>#N/A</v>
      </c>
      <c r="T369" s="170" t="e">
        <f>LOOKUP(T$2,'Depreciation Schedules'!$A$3:$A$42,'Depreciation Schedules'!$G$3:$G$42)</f>
        <v>#N/A</v>
      </c>
      <c r="U369" s="170" t="e">
        <f>LOOKUP(U$2,'Depreciation Schedules'!$A$3:$A$42,'Depreciation Schedules'!$G$3:$G$42)</f>
        <v>#N/A</v>
      </c>
      <c r="V369" s="170" t="e">
        <f>LOOKUP(V$2,'Depreciation Schedules'!$A$3:$A$42,'Depreciation Schedules'!$G$3:$G$42)</f>
        <v>#N/A</v>
      </c>
      <c r="W369" s="170" t="e">
        <f>LOOKUP(W$2,'Depreciation Schedules'!$A$3:$A$42,'Depreciation Schedules'!$G$3:$G$42)</f>
        <v>#N/A</v>
      </c>
      <c r="X369" s="170" t="e">
        <f>LOOKUP(X$2,'Depreciation Schedules'!$A$3:$A$42,'Depreciation Schedules'!$G$3:$G$42)</f>
        <v>#N/A</v>
      </c>
      <c r="Y369" s="170" t="e">
        <f>LOOKUP(Y$2,'Depreciation Schedules'!$A$3:$A$42,'Depreciation Schedules'!$G$3:$G$42)</f>
        <v>#N/A</v>
      </c>
      <c r="Z369" s="170" t="e">
        <f>LOOKUP(Z$2,'Depreciation Schedules'!$A$3:$A$42,'Depreciation Schedules'!$G$3:$G$42)</f>
        <v>#N/A</v>
      </c>
      <c r="AA369" s="170" t="e">
        <f>LOOKUP(AA$2,'Depreciation Schedules'!$A$3:$A$42,'Depreciation Schedules'!$G$3:$G$42)</f>
        <v>#N/A</v>
      </c>
      <c r="AB369" s="170" t="e">
        <f>LOOKUP(AB$2,'Depreciation Schedules'!$A$3:$A$42,'Depreciation Schedules'!$G$3:$G$42)</f>
        <v>#N/A</v>
      </c>
      <c r="AC369" s="170" t="e">
        <f>LOOKUP(AC$2,'Depreciation Schedules'!$A$3:$A$42,'Depreciation Schedules'!$G$3:$G$42)</f>
        <v>#N/A</v>
      </c>
      <c r="AD369" s="170" t="e">
        <f>LOOKUP(AD$2,'Depreciation Schedules'!$A$3:$A$42,'Depreciation Schedules'!$G$3:$G$42)</f>
        <v>#N/A</v>
      </c>
      <c r="AE369" s="170" t="e">
        <f>LOOKUP(AE$2,'Depreciation Schedules'!$A$3:$A$42,'Depreciation Schedules'!$G$3:$G$42)</f>
        <v>#N/A</v>
      </c>
      <c r="AF369" s="170" t="e">
        <f>LOOKUP(AF$2,'Depreciation Schedules'!$A$3:$A$42,'Depreciation Schedules'!$G$3:$G$42)</f>
        <v>#N/A</v>
      </c>
      <c r="AG369" s="170" t="e">
        <f>LOOKUP(AG$2,'Depreciation Schedules'!$A$3:$A$42,'Depreciation Schedules'!$G$3:$G$42)</f>
        <v>#N/A</v>
      </c>
      <c r="AH369" s="170" t="e">
        <f>LOOKUP(AH$2,'Depreciation Schedules'!$A$3:$A$42,'Depreciation Schedules'!$G$3:$G$42)</f>
        <v>#N/A</v>
      </c>
      <c r="AI369" s="170" t="e">
        <f>LOOKUP(AI$2,'Depreciation Schedules'!$A$3:$A$42,'Depreciation Schedules'!$G$3:$G$42)</f>
        <v>#N/A</v>
      </c>
      <c r="AJ369" s="170" t="e">
        <f>LOOKUP(AJ$2,'Depreciation Schedules'!$A$3:$A$42,'Depreciation Schedules'!$G$3:$G$42)</f>
        <v>#N/A</v>
      </c>
      <c r="AK369" s="170" t="e">
        <f>LOOKUP(AK$2,'Depreciation Schedules'!$A$3:$A$42,'Depreciation Schedules'!$G$3:$G$42)</f>
        <v>#N/A</v>
      </c>
      <c r="AL369" s="170" t="e">
        <f>LOOKUP(AL$2,'Depreciation Schedules'!$A$3:$A$42,'Depreciation Schedules'!$G$3:$G$42)</f>
        <v>#N/A</v>
      </c>
      <c r="AM369" s="170" t="e">
        <f>LOOKUP(AM$2,'Depreciation Schedules'!$A$3:$A$42,'Depreciation Schedules'!$G$3:$G$42)</f>
        <v>#N/A</v>
      </c>
      <c r="AN369" s="170" t="e">
        <f>LOOKUP(AN$2,'Depreciation Schedules'!$A$3:$A$42,'Depreciation Schedules'!$G$3:$G$42)</f>
        <v>#N/A</v>
      </c>
      <c r="AO369" s="170" t="e">
        <f>LOOKUP(AO$2,'Depreciation Schedules'!$A$3:$A$42,'Depreciation Schedules'!$G$3:$G$42)</f>
        <v>#N/A</v>
      </c>
      <c r="AP369" s="170" t="e">
        <f>LOOKUP(AP$2,'Depreciation Schedules'!$A$3:$A$42,'Depreciation Schedules'!$G$3:$G$42)</f>
        <v>#N/A</v>
      </c>
    </row>
    <row r="370" spans="1:42" x14ac:dyDescent="0.2">
      <c r="A370" s="22" t="s">
        <v>308</v>
      </c>
      <c r="B370" s="173">
        <f>SUM(IF(ISNUMBER(C370:AP370),C370:AP370))</f>
        <v>0</v>
      </c>
      <c r="C370" s="170">
        <f t="array" ref="C370:AP370">Inputs!D236:AQ236</f>
        <v>0</v>
      </c>
      <c r="D370" s="170">
        <v>0</v>
      </c>
      <c r="E370" s="170">
        <v>0</v>
      </c>
      <c r="F370" s="170">
        <v>0</v>
      </c>
      <c r="G370" s="170">
        <v>0</v>
      </c>
      <c r="H370" s="170">
        <v>0</v>
      </c>
      <c r="I370" s="170">
        <v>0</v>
      </c>
      <c r="J370" s="170">
        <v>0</v>
      </c>
      <c r="K370" s="170">
        <v>0</v>
      </c>
      <c r="L370" s="170">
        <v>0</v>
      </c>
      <c r="M370" s="170">
        <v>0</v>
      </c>
      <c r="N370" s="170">
        <v>0</v>
      </c>
      <c r="O370" s="170">
        <v>0</v>
      </c>
      <c r="P370" s="170">
        <v>0</v>
      </c>
      <c r="Q370" s="170">
        <v>0</v>
      </c>
      <c r="R370" s="170">
        <v>0</v>
      </c>
      <c r="S370" s="170">
        <v>0</v>
      </c>
      <c r="T370" s="170">
        <v>0</v>
      </c>
      <c r="U370" s="170">
        <v>0</v>
      </c>
      <c r="V370" s="170">
        <v>0</v>
      </c>
      <c r="W370" s="170">
        <v>0</v>
      </c>
      <c r="X370" s="170">
        <v>0</v>
      </c>
      <c r="Y370" s="170">
        <v>0</v>
      </c>
      <c r="Z370" s="170">
        <v>0</v>
      </c>
      <c r="AA370" s="170">
        <v>0</v>
      </c>
      <c r="AB370" s="170">
        <v>0</v>
      </c>
      <c r="AC370" s="170">
        <v>0</v>
      </c>
      <c r="AD370" s="170">
        <v>0</v>
      </c>
      <c r="AE370" s="170">
        <v>0</v>
      </c>
      <c r="AF370" s="170">
        <v>0</v>
      </c>
      <c r="AG370" s="170">
        <v>0</v>
      </c>
      <c r="AH370" s="170">
        <v>0</v>
      </c>
      <c r="AI370" s="170">
        <v>0</v>
      </c>
      <c r="AJ370" s="170">
        <v>0</v>
      </c>
      <c r="AK370" s="170">
        <v>0</v>
      </c>
      <c r="AL370" s="170">
        <v>0</v>
      </c>
      <c r="AM370" s="170">
        <v>0</v>
      </c>
      <c r="AN370" s="170">
        <v>0</v>
      </c>
      <c r="AO370" s="170">
        <v>0</v>
      </c>
      <c r="AP370" s="170">
        <v>0</v>
      </c>
    </row>
    <row r="371" spans="1:42" x14ac:dyDescent="0.2">
      <c r="A371" s="21" t="s">
        <v>3</v>
      </c>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row>
    <row r="372" spans="1:42" x14ac:dyDescent="0.2">
      <c r="A372" s="22" t="str">
        <f t="shared" ref="A372:A377" si="141">A364</f>
        <v>5-yr MACRS</v>
      </c>
      <c r="B372" s="174">
        <f>SUM(IF(ISNUMBER(C372:AP372),C372:AP372))</f>
        <v>0</v>
      </c>
      <c r="C372" s="122" t="e">
        <f>C364/100*$Q$331</f>
        <v>#N/A</v>
      </c>
      <c r="D372" s="122" t="e">
        <f t="shared" ref="D372:AP372" si="142">D364/100*$Q$331</f>
        <v>#N/A</v>
      </c>
      <c r="E372" s="122" t="e">
        <f t="shared" si="142"/>
        <v>#N/A</v>
      </c>
      <c r="F372" s="122" t="e">
        <f t="shared" si="142"/>
        <v>#N/A</v>
      </c>
      <c r="G372" s="122" t="e">
        <f t="shared" si="142"/>
        <v>#N/A</v>
      </c>
      <c r="H372" s="122" t="e">
        <f t="shared" si="142"/>
        <v>#N/A</v>
      </c>
      <c r="I372" s="122" t="e">
        <f t="shared" si="142"/>
        <v>#N/A</v>
      </c>
      <c r="J372" s="122" t="e">
        <f t="shared" si="142"/>
        <v>#N/A</v>
      </c>
      <c r="K372" s="122" t="e">
        <f t="shared" si="142"/>
        <v>#N/A</v>
      </c>
      <c r="L372" s="122" t="e">
        <f t="shared" si="142"/>
        <v>#N/A</v>
      </c>
      <c r="M372" s="122" t="e">
        <f t="shared" si="142"/>
        <v>#N/A</v>
      </c>
      <c r="N372" s="122" t="e">
        <f t="shared" si="142"/>
        <v>#N/A</v>
      </c>
      <c r="O372" s="122" t="e">
        <f t="shared" si="142"/>
        <v>#N/A</v>
      </c>
      <c r="P372" s="122" t="e">
        <f t="shared" si="142"/>
        <v>#N/A</v>
      </c>
      <c r="Q372" s="122" t="e">
        <f t="shared" si="142"/>
        <v>#N/A</v>
      </c>
      <c r="R372" s="122" t="e">
        <f t="shared" si="142"/>
        <v>#N/A</v>
      </c>
      <c r="S372" s="122" t="e">
        <f t="shared" si="142"/>
        <v>#N/A</v>
      </c>
      <c r="T372" s="122" t="e">
        <f t="shared" si="142"/>
        <v>#N/A</v>
      </c>
      <c r="U372" s="122" t="e">
        <f t="shared" si="142"/>
        <v>#N/A</v>
      </c>
      <c r="V372" s="122" t="e">
        <f t="shared" si="142"/>
        <v>#N/A</v>
      </c>
      <c r="W372" s="122" t="e">
        <f t="shared" si="142"/>
        <v>#N/A</v>
      </c>
      <c r="X372" s="122" t="e">
        <f t="shared" si="142"/>
        <v>#N/A</v>
      </c>
      <c r="Y372" s="122" t="e">
        <f t="shared" si="142"/>
        <v>#N/A</v>
      </c>
      <c r="Z372" s="122" t="e">
        <f t="shared" si="142"/>
        <v>#N/A</v>
      </c>
      <c r="AA372" s="122" t="e">
        <f t="shared" si="142"/>
        <v>#N/A</v>
      </c>
      <c r="AB372" s="122" t="e">
        <f t="shared" si="142"/>
        <v>#N/A</v>
      </c>
      <c r="AC372" s="122" t="e">
        <f t="shared" si="142"/>
        <v>#N/A</v>
      </c>
      <c r="AD372" s="122" t="e">
        <f t="shared" si="142"/>
        <v>#N/A</v>
      </c>
      <c r="AE372" s="122" t="e">
        <f t="shared" si="142"/>
        <v>#N/A</v>
      </c>
      <c r="AF372" s="122" t="e">
        <f t="shared" si="142"/>
        <v>#N/A</v>
      </c>
      <c r="AG372" s="122" t="e">
        <f t="shared" si="142"/>
        <v>#N/A</v>
      </c>
      <c r="AH372" s="122" t="e">
        <f t="shared" si="142"/>
        <v>#N/A</v>
      </c>
      <c r="AI372" s="122" t="e">
        <f t="shared" si="142"/>
        <v>#N/A</v>
      </c>
      <c r="AJ372" s="122" t="e">
        <f t="shared" si="142"/>
        <v>#N/A</v>
      </c>
      <c r="AK372" s="122" t="e">
        <f t="shared" si="142"/>
        <v>#N/A</v>
      </c>
      <c r="AL372" s="122" t="e">
        <f t="shared" si="142"/>
        <v>#N/A</v>
      </c>
      <c r="AM372" s="122" t="e">
        <f t="shared" si="142"/>
        <v>#N/A</v>
      </c>
      <c r="AN372" s="122" t="e">
        <f t="shared" si="142"/>
        <v>#N/A</v>
      </c>
      <c r="AO372" s="122" t="e">
        <f t="shared" si="142"/>
        <v>#N/A</v>
      </c>
      <c r="AP372" s="122" t="e">
        <f t="shared" si="142"/>
        <v>#N/A</v>
      </c>
    </row>
    <row r="373" spans="1:42" x14ac:dyDescent="0.2">
      <c r="A373" s="22" t="str">
        <f t="shared" si="141"/>
        <v>15-yr MACRS</v>
      </c>
      <c r="B373" s="174">
        <f t="array" ref="B373">SUM(IF(ISNUMBER(C373:AP373),C373:AP373))</f>
        <v>0</v>
      </c>
      <c r="C373" s="122" t="e">
        <f>C365/100*$Q$332</f>
        <v>#N/A</v>
      </c>
      <c r="D373" s="122" t="e">
        <f t="shared" ref="D373:AP373" si="143">D365/100*$Q$332</f>
        <v>#N/A</v>
      </c>
      <c r="E373" s="122" t="e">
        <f t="shared" si="143"/>
        <v>#N/A</v>
      </c>
      <c r="F373" s="122" t="e">
        <f t="shared" si="143"/>
        <v>#N/A</v>
      </c>
      <c r="G373" s="122" t="e">
        <f t="shared" si="143"/>
        <v>#N/A</v>
      </c>
      <c r="H373" s="122" t="e">
        <f t="shared" si="143"/>
        <v>#N/A</v>
      </c>
      <c r="I373" s="122" t="e">
        <f t="shared" si="143"/>
        <v>#N/A</v>
      </c>
      <c r="J373" s="122" t="e">
        <f t="shared" si="143"/>
        <v>#N/A</v>
      </c>
      <c r="K373" s="122" t="e">
        <f t="shared" si="143"/>
        <v>#N/A</v>
      </c>
      <c r="L373" s="122" t="e">
        <f t="shared" si="143"/>
        <v>#N/A</v>
      </c>
      <c r="M373" s="122" t="e">
        <f t="shared" si="143"/>
        <v>#N/A</v>
      </c>
      <c r="N373" s="122" t="e">
        <f t="shared" si="143"/>
        <v>#N/A</v>
      </c>
      <c r="O373" s="122" t="e">
        <f t="shared" si="143"/>
        <v>#N/A</v>
      </c>
      <c r="P373" s="122" t="e">
        <f t="shared" si="143"/>
        <v>#N/A</v>
      </c>
      <c r="Q373" s="122" t="e">
        <f t="shared" si="143"/>
        <v>#N/A</v>
      </c>
      <c r="R373" s="122" t="e">
        <f t="shared" si="143"/>
        <v>#N/A</v>
      </c>
      <c r="S373" s="122" t="e">
        <f t="shared" si="143"/>
        <v>#N/A</v>
      </c>
      <c r="T373" s="122" t="e">
        <f t="shared" si="143"/>
        <v>#N/A</v>
      </c>
      <c r="U373" s="122" t="e">
        <f t="shared" si="143"/>
        <v>#N/A</v>
      </c>
      <c r="V373" s="122" t="e">
        <f t="shared" si="143"/>
        <v>#N/A</v>
      </c>
      <c r="W373" s="122" t="e">
        <f t="shared" si="143"/>
        <v>#N/A</v>
      </c>
      <c r="X373" s="122" t="e">
        <f t="shared" si="143"/>
        <v>#N/A</v>
      </c>
      <c r="Y373" s="122" t="e">
        <f t="shared" si="143"/>
        <v>#N/A</v>
      </c>
      <c r="Z373" s="122" t="e">
        <f t="shared" si="143"/>
        <v>#N/A</v>
      </c>
      <c r="AA373" s="122" t="e">
        <f t="shared" si="143"/>
        <v>#N/A</v>
      </c>
      <c r="AB373" s="122" t="e">
        <f t="shared" si="143"/>
        <v>#N/A</v>
      </c>
      <c r="AC373" s="122" t="e">
        <f t="shared" si="143"/>
        <v>#N/A</v>
      </c>
      <c r="AD373" s="122" t="e">
        <f t="shared" si="143"/>
        <v>#N/A</v>
      </c>
      <c r="AE373" s="122" t="e">
        <f t="shared" si="143"/>
        <v>#N/A</v>
      </c>
      <c r="AF373" s="122" t="e">
        <f t="shared" si="143"/>
        <v>#N/A</v>
      </c>
      <c r="AG373" s="122" t="e">
        <f t="shared" si="143"/>
        <v>#N/A</v>
      </c>
      <c r="AH373" s="122" t="e">
        <f t="shared" si="143"/>
        <v>#N/A</v>
      </c>
      <c r="AI373" s="122" t="e">
        <f t="shared" si="143"/>
        <v>#N/A</v>
      </c>
      <c r="AJ373" s="122" t="e">
        <f t="shared" si="143"/>
        <v>#N/A</v>
      </c>
      <c r="AK373" s="122" t="e">
        <f t="shared" si="143"/>
        <v>#N/A</v>
      </c>
      <c r="AL373" s="122" t="e">
        <f t="shared" si="143"/>
        <v>#N/A</v>
      </c>
      <c r="AM373" s="122" t="e">
        <f t="shared" si="143"/>
        <v>#N/A</v>
      </c>
      <c r="AN373" s="122" t="e">
        <f t="shared" si="143"/>
        <v>#N/A</v>
      </c>
      <c r="AO373" s="122" t="e">
        <f t="shared" si="143"/>
        <v>#N/A</v>
      </c>
      <c r="AP373" s="122" t="e">
        <f t="shared" si="143"/>
        <v>#N/A</v>
      </c>
    </row>
    <row r="374" spans="1:42" x14ac:dyDescent="0.2">
      <c r="A374" s="22" t="str">
        <f t="shared" si="141"/>
        <v>5-yr SL</v>
      </c>
      <c r="B374" s="174">
        <f t="array" ref="B374">SUM(IF(ISNUMBER(C374:AP374),C374:AP374))</f>
        <v>0</v>
      </c>
      <c r="C374" s="122" t="e">
        <f>C366/100*$Q$333</f>
        <v>#N/A</v>
      </c>
      <c r="D374" s="122" t="e">
        <f t="shared" ref="D374:AP374" si="144">D366/100*$Q$333</f>
        <v>#N/A</v>
      </c>
      <c r="E374" s="122" t="e">
        <f t="shared" si="144"/>
        <v>#N/A</v>
      </c>
      <c r="F374" s="122" t="e">
        <f t="shared" si="144"/>
        <v>#N/A</v>
      </c>
      <c r="G374" s="122" t="e">
        <f t="shared" si="144"/>
        <v>#N/A</v>
      </c>
      <c r="H374" s="122" t="e">
        <f t="shared" si="144"/>
        <v>#N/A</v>
      </c>
      <c r="I374" s="122" t="e">
        <f t="shared" si="144"/>
        <v>#N/A</v>
      </c>
      <c r="J374" s="122" t="e">
        <f t="shared" si="144"/>
        <v>#N/A</v>
      </c>
      <c r="K374" s="122" t="e">
        <f t="shared" si="144"/>
        <v>#N/A</v>
      </c>
      <c r="L374" s="122" t="e">
        <f t="shared" si="144"/>
        <v>#N/A</v>
      </c>
      <c r="M374" s="122" t="e">
        <f t="shared" si="144"/>
        <v>#N/A</v>
      </c>
      <c r="N374" s="122" t="e">
        <f t="shared" si="144"/>
        <v>#N/A</v>
      </c>
      <c r="O374" s="122" t="e">
        <f t="shared" si="144"/>
        <v>#N/A</v>
      </c>
      <c r="P374" s="122" t="e">
        <f t="shared" si="144"/>
        <v>#N/A</v>
      </c>
      <c r="Q374" s="122" t="e">
        <f t="shared" si="144"/>
        <v>#N/A</v>
      </c>
      <c r="R374" s="122" t="e">
        <f t="shared" si="144"/>
        <v>#N/A</v>
      </c>
      <c r="S374" s="122" t="e">
        <f t="shared" si="144"/>
        <v>#N/A</v>
      </c>
      <c r="T374" s="122" t="e">
        <f t="shared" si="144"/>
        <v>#N/A</v>
      </c>
      <c r="U374" s="122" t="e">
        <f t="shared" si="144"/>
        <v>#N/A</v>
      </c>
      <c r="V374" s="122" t="e">
        <f t="shared" si="144"/>
        <v>#N/A</v>
      </c>
      <c r="W374" s="122" t="e">
        <f t="shared" si="144"/>
        <v>#N/A</v>
      </c>
      <c r="X374" s="122" t="e">
        <f t="shared" si="144"/>
        <v>#N/A</v>
      </c>
      <c r="Y374" s="122" t="e">
        <f t="shared" si="144"/>
        <v>#N/A</v>
      </c>
      <c r="Z374" s="122" t="e">
        <f t="shared" si="144"/>
        <v>#N/A</v>
      </c>
      <c r="AA374" s="122" t="e">
        <f t="shared" si="144"/>
        <v>#N/A</v>
      </c>
      <c r="AB374" s="122" t="e">
        <f t="shared" si="144"/>
        <v>#N/A</v>
      </c>
      <c r="AC374" s="122" t="e">
        <f t="shared" si="144"/>
        <v>#N/A</v>
      </c>
      <c r="AD374" s="122" t="e">
        <f t="shared" si="144"/>
        <v>#N/A</v>
      </c>
      <c r="AE374" s="122" t="e">
        <f t="shared" si="144"/>
        <v>#N/A</v>
      </c>
      <c r="AF374" s="122" t="e">
        <f t="shared" si="144"/>
        <v>#N/A</v>
      </c>
      <c r="AG374" s="122" t="e">
        <f t="shared" si="144"/>
        <v>#N/A</v>
      </c>
      <c r="AH374" s="122" t="e">
        <f t="shared" si="144"/>
        <v>#N/A</v>
      </c>
      <c r="AI374" s="122" t="e">
        <f t="shared" si="144"/>
        <v>#N/A</v>
      </c>
      <c r="AJ374" s="122" t="e">
        <f t="shared" si="144"/>
        <v>#N/A</v>
      </c>
      <c r="AK374" s="122" t="e">
        <f t="shared" si="144"/>
        <v>#N/A</v>
      </c>
      <c r="AL374" s="122" t="e">
        <f t="shared" si="144"/>
        <v>#N/A</v>
      </c>
      <c r="AM374" s="122" t="e">
        <f t="shared" si="144"/>
        <v>#N/A</v>
      </c>
      <c r="AN374" s="122" t="e">
        <f t="shared" si="144"/>
        <v>#N/A</v>
      </c>
      <c r="AO374" s="122" t="e">
        <f t="shared" si="144"/>
        <v>#N/A</v>
      </c>
      <c r="AP374" s="122" t="e">
        <f t="shared" si="144"/>
        <v>#N/A</v>
      </c>
    </row>
    <row r="375" spans="1:42" x14ac:dyDescent="0.2">
      <c r="A375" s="22" t="str">
        <f t="shared" si="141"/>
        <v>15-yr SL</v>
      </c>
      <c r="B375" s="174">
        <f t="array" ref="B375">SUM(IF(ISNUMBER(C375:AP375),C375:AP375))</f>
        <v>0</v>
      </c>
      <c r="C375" s="122" t="e">
        <f>C367/100*$Q$334</f>
        <v>#N/A</v>
      </c>
      <c r="D375" s="122" t="e">
        <f t="shared" ref="D375:AP375" si="145">D367/100*$Q$334</f>
        <v>#N/A</v>
      </c>
      <c r="E375" s="122" t="e">
        <f t="shared" si="145"/>
        <v>#N/A</v>
      </c>
      <c r="F375" s="122" t="e">
        <f t="shared" si="145"/>
        <v>#N/A</v>
      </c>
      <c r="G375" s="122" t="e">
        <f t="shared" si="145"/>
        <v>#N/A</v>
      </c>
      <c r="H375" s="122" t="e">
        <f t="shared" si="145"/>
        <v>#N/A</v>
      </c>
      <c r="I375" s="122" t="e">
        <f t="shared" si="145"/>
        <v>#N/A</v>
      </c>
      <c r="J375" s="122" t="e">
        <f t="shared" si="145"/>
        <v>#N/A</v>
      </c>
      <c r="K375" s="122" t="e">
        <f t="shared" si="145"/>
        <v>#N/A</v>
      </c>
      <c r="L375" s="122" t="e">
        <f t="shared" si="145"/>
        <v>#N/A</v>
      </c>
      <c r="M375" s="122" t="e">
        <f t="shared" si="145"/>
        <v>#N/A</v>
      </c>
      <c r="N375" s="122" t="e">
        <f t="shared" si="145"/>
        <v>#N/A</v>
      </c>
      <c r="O375" s="122" t="e">
        <f t="shared" si="145"/>
        <v>#N/A</v>
      </c>
      <c r="P375" s="122" t="e">
        <f t="shared" si="145"/>
        <v>#N/A</v>
      </c>
      <c r="Q375" s="122" t="e">
        <f t="shared" si="145"/>
        <v>#N/A</v>
      </c>
      <c r="R375" s="122" t="e">
        <f t="shared" si="145"/>
        <v>#N/A</v>
      </c>
      <c r="S375" s="122" t="e">
        <f t="shared" si="145"/>
        <v>#N/A</v>
      </c>
      <c r="T375" s="122" t="e">
        <f t="shared" si="145"/>
        <v>#N/A</v>
      </c>
      <c r="U375" s="122" t="e">
        <f t="shared" si="145"/>
        <v>#N/A</v>
      </c>
      <c r="V375" s="122" t="e">
        <f t="shared" si="145"/>
        <v>#N/A</v>
      </c>
      <c r="W375" s="122" t="e">
        <f t="shared" si="145"/>
        <v>#N/A</v>
      </c>
      <c r="X375" s="122" t="e">
        <f t="shared" si="145"/>
        <v>#N/A</v>
      </c>
      <c r="Y375" s="122" t="e">
        <f t="shared" si="145"/>
        <v>#N/A</v>
      </c>
      <c r="Z375" s="122" t="e">
        <f t="shared" si="145"/>
        <v>#N/A</v>
      </c>
      <c r="AA375" s="122" t="e">
        <f t="shared" si="145"/>
        <v>#N/A</v>
      </c>
      <c r="AB375" s="122" t="e">
        <f t="shared" si="145"/>
        <v>#N/A</v>
      </c>
      <c r="AC375" s="122" t="e">
        <f t="shared" si="145"/>
        <v>#N/A</v>
      </c>
      <c r="AD375" s="122" t="e">
        <f t="shared" si="145"/>
        <v>#N/A</v>
      </c>
      <c r="AE375" s="122" t="e">
        <f t="shared" si="145"/>
        <v>#N/A</v>
      </c>
      <c r="AF375" s="122" t="e">
        <f t="shared" si="145"/>
        <v>#N/A</v>
      </c>
      <c r="AG375" s="122" t="e">
        <f t="shared" si="145"/>
        <v>#N/A</v>
      </c>
      <c r="AH375" s="122" t="e">
        <f t="shared" si="145"/>
        <v>#N/A</v>
      </c>
      <c r="AI375" s="122" t="e">
        <f t="shared" si="145"/>
        <v>#N/A</v>
      </c>
      <c r="AJ375" s="122" t="e">
        <f t="shared" si="145"/>
        <v>#N/A</v>
      </c>
      <c r="AK375" s="122" t="e">
        <f t="shared" si="145"/>
        <v>#N/A</v>
      </c>
      <c r="AL375" s="122" t="e">
        <f t="shared" si="145"/>
        <v>#N/A</v>
      </c>
      <c r="AM375" s="122" t="e">
        <f t="shared" si="145"/>
        <v>#N/A</v>
      </c>
      <c r="AN375" s="122" t="e">
        <f t="shared" si="145"/>
        <v>#N/A</v>
      </c>
      <c r="AO375" s="122" t="e">
        <f t="shared" si="145"/>
        <v>#N/A</v>
      </c>
      <c r="AP375" s="122" t="e">
        <f t="shared" si="145"/>
        <v>#N/A</v>
      </c>
    </row>
    <row r="376" spans="1:42" x14ac:dyDescent="0.2">
      <c r="A376" s="22" t="str">
        <f t="shared" si="141"/>
        <v>20-yr SL</v>
      </c>
      <c r="B376" s="174">
        <f t="array" ref="B376">SUM(IF(ISNUMBER(C376:AP376),C376:AP376))</f>
        <v>0</v>
      </c>
      <c r="C376" s="122" t="e">
        <f>C368/100*$Q$335</f>
        <v>#N/A</v>
      </c>
      <c r="D376" s="122" t="e">
        <f t="shared" ref="D376:AP376" si="146">D368/100*$Q$335</f>
        <v>#N/A</v>
      </c>
      <c r="E376" s="122" t="e">
        <f t="shared" si="146"/>
        <v>#N/A</v>
      </c>
      <c r="F376" s="122" t="e">
        <f t="shared" si="146"/>
        <v>#N/A</v>
      </c>
      <c r="G376" s="122" t="e">
        <f t="shared" si="146"/>
        <v>#N/A</v>
      </c>
      <c r="H376" s="122" t="e">
        <f t="shared" si="146"/>
        <v>#N/A</v>
      </c>
      <c r="I376" s="122" t="e">
        <f t="shared" si="146"/>
        <v>#N/A</v>
      </c>
      <c r="J376" s="122" t="e">
        <f t="shared" si="146"/>
        <v>#N/A</v>
      </c>
      <c r="K376" s="122" t="e">
        <f t="shared" si="146"/>
        <v>#N/A</v>
      </c>
      <c r="L376" s="122" t="e">
        <f t="shared" si="146"/>
        <v>#N/A</v>
      </c>
      <c r="M376" s="122" t="e">
        <f t="shared" si="146"/>
        <v>#N/A</v>
      </c>
      <c r="N376" s="122" t="e">
        <f t="shared" si="146"/>
        <v>#N/A</v>
      </c>
      <c r="O376" s="122" t="e">
        <f t="shared" si="146"/>
        <v>#N/A</v>
      </c>
      <c r="P376" s="122" t="e">
        <f t="shared" si="146"/>
        <v>#N/A</v>
      </c>
      <c r="Q376" s="122" t="e">
        <f t="shared" si="146"/>
        <v>#N/A</v>
      </c>
      <c r="R376" s="122" t="e">
        <f t="shared" si="146"/>
        <v>#N/A</v>
      </c>
      <c r="S376" s="122" t="e">
        <f t="shared" si="146"/>
        <v>#N/A</v>
      </c>
      <c r="T376" s="122" t="e">
        <f t="shared" si="146"/>
        <v>#N/A</v>
      </c>
      <c r="U376" s="122" t="e">
        <f t="shared" si="146"/>
        <v>#N/A</v>
      </c>
      <c r="V376" s="122" t="e">
        <f t="shared" si="146"/>
        <v>#N/A</v>
      </c>
      <c r="W376" s="122" t="e">
        <f t="shared" si="146"/>
        <v>#N/A</v>
      </c>
      <c r="X376" s="122" t="e">
        <f t="shared" si="146"/>
        <v>#N/A</v>
      </c>
      <c r="Y376" s="122" t="e">
        <f t="shared" si="146"/>
        <v>#N/A</v>
      </c>
      <c r="Z376" s="122" t="e">
        <f t="shared" si="146"/>
        <v>#N/A</v>
      </c>
      <c r="AA376" s="122" t="e">
        <f t="shared" si="146"/>
        <v>#N/A</v>
      </c>
      <c r="AB376" s="122" t="e">
        <f t="shared" si="146"/>
        <v>#N/A</v>
      </c>
      <c r="AC376" s="122" t="e">
        <f t="shared" si="146"/>
        <v>#N/A</v>
      </c>
      <c r="AD376" s="122" t="e">
        <f t="shared" si="146"/>
        <v>#N/A</v>
      </c>
      <c r="AE376" s="122" t="e">
        <f t="shared" si="146"/>
        <v>#N/A</v>
      </c>
      <c r="AF376" s="122" t="e">
        <f t="shared" si="146"/>
        <v>#N/A</v>
      </c>
      <c r="AG376" s="122" t="e">
        <f t="shared" si="146"/>
        <v>#N/A</v>
      </c>
      <c r="AH376" s="122" t="e">
        <f t="shared" si="146"/>
        <v>#N/A</v>
      </c>
      <c r="AI376" s="122" t="e">
        <f t="shared" si="146"/>
        <v>#N/A</v>
      </c>
      <c r="AJ376" s="122" t="e">
        <f t="shared" si="146"/>
        <v>#N/A</v>
      </c>
      <c r="AK376" s="122" t="e">
        <f t="shared" si="146"/>
        <v>#N/A</v>
      </c>
      <c r="AL376" s="122" t="e">
        <f t="shared" si="146"/>
        <v>#N/A</v>
      </c>
      <c r="AM376" s="122" t="e">
        <f t="shared" si="146"/>
        <v>#N/A</v>
      </c>
      <c r="AN376" s="122" t="e">
        <f t="shared" si="146"/>
        <v>#N/A</v>
      </c>
      <c r="AO376" s="122" t="e">
        <f t="shared" si="146"/>
        <v>#N/A</v>
      </c>
      <c r="AP376" s="122" t="e">
        <f t="shared" si="146"/>
        <v>#N/A</v>
      </c>
    </row>
    <row r="377" spans="1:42" x14ac:dyDescent="0.2">
      <c r="A377" s="22" t="str">
        <f t="shared" si="141"/>
        <v>39-yr SL</v>
      </c>
      <c r="B377" s="174">
        <f>SUM(IF(ISNUMBER(C377:AP377),C377:AP377))</f>
        <v>0</v>
      </c>
      <c r="C377" s="122" t="e">
        <f>C369/100*$Q$336</f>
        <v>#N/A</v>
      </c>
      <c r="D377" s="122" t="e">
        <f t="shared" ref="D377:AP377" si="147">D369/100*$Q$336</f>
        <v>#N/A</v>
      </c>
      <c r="E377" s="122" t="e">
        <f t="shared" si="147"/>
        <v>#N/A</v>
      </c>
      <c r="F377" s="122" t="e">
        <f t="shared" si="147"/>
        <v>#N/A</v>
      </c>
      <c r="G377" s="122" t="e">
        <f t="shared" si="147"/>
        <v>#N/A</v>
      </c>
      <c r="H377" s="122" t="e">
        <f t="shared" si="147"/>
        <v>#N/A</v>
      </c>
      <c r="I377" s="122" t="e">
        <f t="shared" si="147"/>
        <v>#N/A</v>
      </c>
      <c r="J377" s="122" t="e">
        <f t="shared" si="147"/>
        <v>#N/A</v>
      </c>
      <c r="K377" s="122" t="e">
        <f t="shared" si="147"/>
        <v>#N/A</v>
      </c>
      <c r="L377" s="122" t="e">
        <f t="shared" si="147"/>
        <v>#N/A</v>
      </c>
      <c r="M377" s="122" t="e">
        <f t="shared" si="147"/>
        <v>#N/A</v>
      </c>
      <c r="N377" s="122" t="e">
        <f t="shared" si="147"/>
        <v>#N/A</v>
      </c>
      <c r="O377" s="122" t="e">
        <f t="shared" si="147"/>
        <v>#N/A</v>
      </c>
      <c r="P377" s="122" t="e">
        <f t="shared" si="147"/>
        <v>#N/A</v>
      </c>
      <c r="Q377" s="122" t="e">
        <f t="shared" si="147"/>
        <v>#N/A</v>
      </c>
      <c r="R377" s="122" t="e">
        <f t="shared" si="147"/>
        <v>#N/A</v>
      </c>
      <c r="S377" s="122" t="e">
        <f t="shared" si="147"/>
        <v>#N/A</v>
      </c>
      <c r="T377" s="122" t="e">
        <f t="shared" si="147"/>
        <v>#N/A</v>
      </c>
      <c r="U377" s="122" t="e">
        <f t="shared" si="147"/>
        <v>#N/A</v>
      </c>
      <c r="V377" s="122" t="e">
        <f t="shared" si="147"/>
        <v>#N/A</v>
      </c>
      <c r="W377" s="122" t="e">
        <f t="shared" si="147"/>
        <v>#N/A</v>
      </c>
      <c r="X377" s="122" t="e">
        <f t="shared" si="147"/>
        <v>#N/A</v>
      </c>
      <c r="Y377" s="122" t="e">
        <f t="shared" si="147"/>
        <v>#N/A</v>
      </c>
      <c r="Z377" s="122" t="e">
        <f t="shared" si="147"/>
        <v>#N/A</v>
      </c>
      <c r="AA377" s="122" t="e">
        <f t="shared" si="147"/>
        <v>#N/A</v>
      </c>
      <c r="AB377" s="122" t="e">
        <f t="shared" si="147"/>
        <v>#N/A</v>
      </c>
      <c r="AC377" s="122" t="e">
        <f t="shared" si="147"/>
        <v>#N/A</v>
      </c>
      <c r="AD377" s="122" t="e">
        <f t="shared" si="147"/>
        <v>#N/A</v>
      </c>
      <c r="AE377" s="122" t="e">
        <f t="shared" si="147"/>
        <v>#N/A</v>
      </c>
      <c r="AF377" s="122" t="e">
        <f t="shared" si="147"/>
        <v>#N/A</v>
      </c>
      <c r="AG377" s="122" t="e">
        <f t="shared" si="147"/>
        <v>#N/A</v>
      </c>
      <c r="AH377" s="122" t="e">
        <f t="shared" si="147"/>
        <v>#N/A</v>
      </c>
      <c r="AI377" s="122" t="e">
        <f t="shared" si="147"/>
        <v>#N/A</v>
      </c>
      <c r="AJ377" s="122" t="e">
        <f t="shared" si="147"/>
        <v>#N/A</v>
      </c>
      <c r="AK377" s="122" t="e">
        <f t="shared" si="147"/>
        <v>#N/A</v>
      </c>
      <c r="AL377" s="122" t="e">
        <f t="shared" si="147"/>
        <v>#N/A</v>
      </c>
      <c r="AM377" s="122" t="e">
        <f t="shared" si="147"/>
        <v>#N/A</v>
      </c>
      <c r="AN377" s="122" t="e">
        <f t="shared" si="147"/>
        <v>#N/A</v>
      </c>
      <c r="AO377" s="122" t="e">
        <f t="shared" si="147"/>
        <v>#N/A</v>
      </c>
      <c r="AP377" s="122" t="e">
        <f t="shared" si="147"/>
        <v>#N/A</v>
      </c>
    </row>
    <row r="378" spans="1:42" x14ac:dyDescent="0.2">
      <c r="A378" s="22" t="s">
        <v>308</v>
      </c>
      <c r="B378" s="281">
        <f>SUM(IF(ISNUMBER(C378:AP378),C378:AP378))</f>
        <v>0</v>
      </c>
      <c r="C378" s="122">
        <f t="shared" ref="C378:AP378" si="148">IF(C2&lt;=analysis_period,C370/100*$Q$337,0)</f>
        <v>0</v>
      </c>
      <c r="D378" s="122">
        <f t="shared" si="148"/>
        <v>0</v>
      </c>
      <c r="E378" s="122">
        <f t="shared" si="148"/>
        <v>0</v>
      </c>
      <c r="F378" s="122">
        <f t="shared" si="148"/>
        <v>0</v>
      </c>
      <c r="G378" s="122">
        <f t="shared" si="148"/>
        <v>0</v>
      </c>
      <c r="H378" s="122">
        <f t="shared" si="148"/>
        <v>0</v>
      </c>
      <c r="I378" s="122">
        <f t="shared" si="148"/>
        <v>0</v>
      </c>
      <c r="J378" s="122">
        <f t="shared" si="148"/>
        <v>0</v>
      </c>
      <c r="K378" s="122">
        <f t="shared" si="148"/>
        <v>0</v>
      </c>
      <c r="L378" s="122">
        <f t="shared" si="148"/>
        <v>0</v>
      </c>
      <c r="M378" s="122">
        <f t="shared" si="148"/>
        <v>0</v>
      </c>
      <c r="N378" s="122">
        <f t="shared" si="148"/>
        <v>0</v>
      </c>
      <c r="O378" s="122">
        <f t="shared" si="148"/>
        <v>0</v>
      </c>
      <c r="P378" s="122">
        <f t="shared" si="148"/>
        <v>0</v>
      </c>
      <c r="Q378" s="122">
        <f t="shared" si="148"/>
        <v>0</v>
      </c>
      <c r="R378" s="122">
        <f t="shared" si="148"/>
        <v>0</v>
      </c>
      <c r="S378" s="122">
        <f t="shared" si="148"/>
        <v>0</v>
      </c>
      <c r="T378" s="122">
        <f t="shared" si="148"/>
        <v>0</v>
      </c>
      <c r="U378" s="122">
        <f t="shared" si="148"/>
        <v>0</v>
      </c>
      <c r="V378" s="122">
        <f t="shared" si="148"/>
        <v>0</v>
      </c>
      <c r="W378" s="122">
        <f t="shared" si="148"/>
        <v>0</v>
      </c>
      <c r="X378" s="122">
        <f t="shared" si="148"/>
        <v>0</v>
      </c>
      <c r="Y378" s="122">
        <f t="shared" si="148"/>
        <v>0</v>
      </c>
      <c r="Z378" s="122">
        <f t="shared" si="148"/>
        <v>0</v>
      </c>
      <c r="AA378" s="122">
        <f t="shared" si="148"/>
        <v>0</v>
      </c>
      <c r="AB378" s="122">
        <f t="shared" si="148"/>
        <v>0</v>
      </c>
      <c r="AC378" s="122">
        <f t="shared" si="148"/>
        <v>0</v>
      </c>
      <c r="AD378" s="122">
        <f t="shared" si="148"/>
        <v>0</v>
      </c>
      <c r="AE378" s="122">
        <f t="shared" si="148"/>
        <v>0</v>
      </c>
      <c r="AF378" s="122">
        <f t="shared" si="148"/>
        <v>0</v>
      </c>
      <c r="AG378" s="122">
        <f t="shared" si="148"/>
        <v>0</v>
      </c>
      <c r="AH378" s="122">
        <f t="shared" si="148"/>
        <v>0</v>
      </c>
      <c r="AI378" s="122">
        <f t="shared" si="148"/>
        <v>0</v>
      </c>
      <c r="AJ378" s="122">
        <f t="shared" si="148"/>
        <v>0</v>
      </c>
      <c r="AK378" s="122">
        <f t="shared" si="148"/>
        <v>0</v>
      </c>
      <c r="AL378" s="122">
        <f t="shared" si="148"/>
        <v>0</v>
      </c>
      <c r="AM378" s="122">
        <f t="shared" si="148"/>
        <v>0</v>
      </c>
      <c r="AN378" s="122">
        <f t="shared" si="148"/>
        <v>0</v>
      </c>
      <c r="AO378" s="122">
        <f t="shared" si="148"/>
        <v>0</v>
      </c>
      <c r="AP378" s="122">
        <f t="shared" si="148"/>
        <v>0</v>
      </c>
    </row>
    <row r="379" spans="1:42" x14ac:dyDescent="0.2">
      <c r="A379" s="22" t="s">
        <v>88</v>
      </c>
      <c r="B379" s="175">
        <f t="shared" ref="B379" si="149">SUM(C379:AP379)</f>
        <v>0</v>
      </c>
      <c r="C379" s="123">
        <f>P338</f>
        <v>0</v>
      </c>
      <c r="D379" s="123">
        <v>0</v>
      </c>
      <c r="E379" s="123">
        <v>0</v>
      </c>
      <c r="F379" s="123">
        <v>0</v>
      </c>
      <c r="G379" s="123">
        <v>0</v>
      </c>
      <c r="H379" s="123">
        <v>0</v>
      </c>
      <c r="I379" s="123">
        <v>0</v>
      </c>
      <c r="J379" s="123">
        <v>0</v>
      </c>
      <c r="K379" s="123">
        <v>0</v>
      </c>
      <c r="L379" s="123">
        <v>0</v>
      </c>
      <c r="M379" s="123">
        <v>0</v>
      </c>
      <c r="N379" s="123">
        <v>0</v>
      </c>
      <c r="O379" s="123">
        <v>0</v>
      </c>
      <c r="P379" s="123">
        <v>0</v>
      </c>
      <c r="Q379" s="123">
        <v>0</v>
      </c>
      <c r="R379" s="123">
        <v>0</v>
      </c>
      <c r="S379" s="123">
        <v>0</v>
      </c>
      <c r="T379" s="123">
        <v>0</v>
      </c>
      <c r="U379" s="123">
        <v>0</v>
      </c>
      <c r="V379" s="123">
        <v>0</v>
      </c>
      <c r="W379" s="123">
        <v>0</v>
      </c>
      <c r="X379" s="123">
        <v>0</v>
      </c>
      <c r="Y379" s="123">
        <v>0</v>
      </c>
      <c r="Z379" s="123">
        <v>0</v>
      </c>
      <c r="AA379" s="123">
        <v>0</v>
      </c>
      <c r="AB379" s="123">
        <v>0</v>
      </c>
      <c r="AC379" s="123">
        <v>0</v>
      </c>
      <c r="AD379" s="123">
        <v>0</v>
      </c>
      <c r="AE379" s="123">
        <v>0</v>
      </c>
      <c r="AF379" s="123">
        <v>0</v>
      </c>
      <c r="AG379" s="123">
        <v>0</v>
      </c>
      <c r="AH379" s="123">
        <v>0</v>
      </c>
      <c r="AI379" s="123">
        <v>0</v>
      </c>
      <c r="AJ379" s="123">
        <v>0</v>
      </c>
      <c r="AK379" s="123">
        <v>0</v>
      </c>
      <c r="AL379" s="123">
        <v>0</v>
      </c>
      <c r="AM379" s="123">
        <v>0</v>
      </c>
      <c r="AN379" s="123">
        <v>0</v>
      </c>
      <c r="AO379" s="123">
        <v>0</v>
      </c>
      <c r="AP379" s="123">
        <v>0</v>
      </c>
    </row>
    <row r="380" spans="1:42" x14ac:dyDescent="0.2">
      <c r="A380" s="21"/>
      <c r="B380" s="176">
        <f t="array" ref="B380">SUM(IF(ISNUMBER(C380:AP380),C380:AP380))</f>
        <v>0</v>
      </c>
      <c r="C380" s="122" t="e">
        <f>SUM(C372:C379)</f>
        <v>#N/A</v>
      </c>
      <c r="D380" s="122" t="e">
        <f>SUM(D372:D379)</f>
        <v>#N/A</v>
      </c>
      <c r="E380" s="122" t="e">
        <f t="shared" ref="E380:AP380" si="150">SUM(E372:E379)</f>
        <v>#N/A</v>
      </c>
      <c r="F380" s="122" t="e">
        <f t="shared" si="150"/>
        <v>#N/A</v>
      </c>
      <c r="G380" s="122" t="e">
        <f t="shared" si="150"/>
        <v>#N/A</v>
      </c>
      <c r="H380" s="122" t="e">
        <f t="shared" si="150"/>
        <v>#N/A</v>
      </c>
      <c r="I380" s="122" t="e">
        <f t="shared" si="150"/>
        <v>#N/A</v>
      </c>
      <c r="J380" s="122" t="e">
        <f t="shared" si="150"/>
        <v>#N/A</v>
      </c>
      <c r="K380" s="122" t="e">
        <f t="shared" si="150"/>
        <v>#N/A</v>
      </c>
      <c r="L380" s="122" t="e">
        <f t="shared" si="150"/>
        <v>#N/A</v>
      </c>
      <c r="M380" s="122" t="e">
        <f t="shared" si="150"/>
        <v>#N/A</v>
      </c>
      <c r="N380" s="122" t="e">
        <f t="shared" si="150"/>
        <v>#N/A</v>
      </c>
      <c r="O380" s="122" t="e">
        <f t="shared" si="150"/>
        <v>#N/A</v>
      </c>
      <c r="P380" s="122" t="e">
        <f t="shared" si="150"/>
        <v>#N/A</v>
      </c>
      <c r="Q380" s="122" t="e">
        <f t="shared" si="150"/>
        <v>#N/A</v>
      </c>
      <c r="R380" s="122" t="e">
        <f t="shared" si="150"/>
        <v>#N/A</v>
      </c>
      <c r="S380" s="122" t="e">
        <f t="shared" si="150"/>
        <v>#N/A</v>
      </c>
      <c r="T380" s="122" t="e">
        <f t="shared" si="150"/>
        <v>#N/A</v>
      </c>
      <c r="U380" s="122" t="e">
        <f t="shared" si="150"/>
        <v>#N/A</v>
      </c>
      <c r="V380" s="122" t="e">
        <f t="shared" si="150"/>
        <v>#N/A</v>
      </c>
      <c r="W380" s="122" t="e">
        <f t="shared" si="150"/>
        <v>#N/A</v>
      </c>
      <c r="X380" s="122" t="e">
        <f t="shared" si="150"/>
        <v>#N/A</v>
      </c>
      <c r="Y380" s="122" t="e">
        <f t="shared" si="150"/>
        <v>#N/A</v>
      </c>
      <c r="Z380" s="122" t="e">
        <f t="shared" si="150"/>
        <v>#N/A</v>
      </c>
      <c r="AA380" s="122" t="e">
        <f t="shared" si="150"/>
        <v>#N/A</v>
      </c>
      <c r="AB380" s="122" t="e">
        <f t="shared" si="150"/>
        <v>#N/A</v>
      </c>
      <c r="AC380" s="122" t="e">
        <f t="shared" si="150"/>
        <v>#N/A</v>
      </c>
      <c r="AD380" s="122" t="e">
        <f t="shared" si="150"/>
        <v>#N/A</v>
      </c>
      <c r="AE380" s="122" t="e">
        <f t="shared" si="150"/>
        <v>#N/A</v>
      </c>
      <c r="AF380" s="122" t="e">
        <f t="shared" si="150"/>
        <v>#N/A</v>
      </c>
      <c r="AG380" s="122" t="e">
        <f t="shared" si="150"/>
        <v>#N/A</v>
      </c>
      <c r="AH380" s="122" t="e">
        <f t="shared" si="150"/>
        <v>#N/A</v>
      </c>
      <c r="AI380" s="122" t="e">
        <f t="shared" si="150"/>
        <v>#N/A</v>
      </c>
      <c r="AJ380" s="122" t="e">
        <f t="shared" si="150"/>
        <v>#N/A</v>
      </c>
      <c r="AK380" s="122" t="e">
        <f t="shared" si="150"/>
        <v>#N/A</v>
      </c>
      <c r="AL380" s="122" t="e">
        <f t="shared" si="150"/>
        <v>#N/A</v>
      </c>
      <c r="AM380" s="122" t="e">
        <f t="shared" si="150"/>
        <v>#N/A</v>
      </c>
      <c r="AN380" s="122" t="e">
        <f t="shared" si="150"/>
        <v>#N/A</v>
      </c>
      <c r="AO380" s="122" t="e">
        <f t="shared" si="150"/>
        <v>#N/A</v>
      </c>
      <c r="AP380" s="122" t="e">
        <f t="shared" si="150"/>
        <v>#N/A</v>
      </c>
    </row>
    <row r="381" spans="1:42" x14ac:dyDescent="0.2">
      <c r="A381" s="21"/>
    </row>
    <row r="382" spans="1:42" x14ac:dyDescent="0.2">
      <c r="A382" s="18" t="s">
        <v>75</v>
      </c>
    </row>
    <row r="383" spans="1:42" x14ac:dyDescent="0.2">
      <c r="A383" s="21" t="s">
        <v>77</v>
      </c>
      <c r="B383" s="26" t="str">
        <f>equip_reserve_depr_sta</f>
        <v>5-yr MACRS</v>
      </c>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row>
    <row r="384" spans="1:42" x14ac:dyDescent="0.2">
      <c r="A384" s="21" t="s">
        <v>78</v>
      </c>
      <c r="B384" s="178">
        <f t="shared" ref="B384:AP384" si="151">B2</f>
        <v>0</v>
      </c>
      <c r="C384" s="178" t="str">
        <f t="shared" si="151"/>
        <v/>
      </c>
      <c r="D384" s="178" t="str">
        <f t="shared" si="151"/>
        <v/>
      </c>
      <c r="E384" s="178" t="str">
        <f t="shared" si="151"/>
        <v/>
      </c>
      <c r="F384" s="178" t="str">
        <f t="shared" si="151"/>
        <v/>
      </c>
      <c r="G384" s="178" t="str">
        <f t="shared" si="151"/>
        <v/>
      </c>
      <c r="H384" s="178" t="str">
        <f t="shared" si="151"/>
        <v/>
      </c>
      <c r="I384" s="178" t="str">
        <f t="shared" si="151"/>
        <v/>
      </c>
      <c r="J384" s="178" t="str">
        <f t="shared" si="151"/>
        <v/>
      </c>
      <c r="K384" s="178" t="str">
        <f t="shared" si="151"/>
        <v/>
      </c>
      <c r="L384" s="178" t="str">
        <f t="shared" si="151"/>
        <v/>
      </c>
      <c r="M384" s="178" t="str">
        <f t="shared" si="151"/>
        <v/>
      </c>
      <c r="N384" s="178" t="str">
        <f t="shared" si="151"/>
        <v/>
      </c>
      <c r="O384" s="178" t="str">
        <f t="shared" si="151"/>
        <v/>
      </c>
      <c r="P384" s="178" t="str">
        <f t="shared" si="151"/>
        <v/>
      </c>
      <c r="Q384" s="178" t="str">
        <f t="shared" si="151"/>
        <v/>
      </c>
      <c r="R384" s="178" t="str">
        <f t="shared" si="151"/>
        <v/>
      </c>
      <c r="S384" s="178" t="str">
        <f t="shared" si="151"/>
        <v/>
      </c>
      <c r="T384" s="178" t="str">
        <f t="shared" si="151"/>
        <v/>
      </c>
      <c r="U384" s="178" t="str">
        <f t="shared" si="151"/>
        <v/>
      </c>
      <c r="V384" s="178" t="str">
        <f t="shared" si="151"/>
        <v/>
      </c>
      <c r="W384" s="178" t="str">
        <f t="shared" si="151"/>
        <v/>
      </c>
      <c r="X384" s="178" t="str">
        <f t="shared" si="151"/>
        <v/>
      </c>
      <c r="Y384" s="178" t="str">
        <f t="shared" si="151"/>
        <v/>
      </c>
      <c r="Z384" s="178" t="str">
        <f t="shared" si="151"/>
        <v/>
      </c>
      <c r="AA384" s="178" t="str">
        <f t="shared" si="151"/>
        <v/>
      </c>
      <c r="AB384" s="178" t="str">
        <f t="shared" si="151"/>
        <v/>
      </c>
      <c r="AC384" s="178" t="str">
        <f t="shared" si="151"/>
        <v/>
      </c>
      <c r="AD384" s="178" t="str">
        <f t="shared" si="151"/>
        <v/>
      </c>
      <c r="AE384" s="178" t="str">
        <f t="shared" si="151"/>
        <v/>
      </c>
      <c r="AF384" s="178" t="str">
        <f t="shared" si="151"/>
        <v/>
      </c>
      <c r="AG384" s="178" t="str">
        <f t="shared" si="151"/>
        <v/>
      </c>
      <c r="AH384" s="178" t="str">
        <f t="shared" si="151"/>
        <v/>
      </c>
      <c r="AI384" s="178" t="str">
        <f t="shared" si="151"/>
        <v/>
      </c>
      <c r="AJ384" s="178" t="str">
        <f t="shared" si="151"/>
        <v/>
      </c>
      <c r="AK384" s="178" t="str">
        <f t="shared" si="151"/>
        <v/>
      </c>
      <c r="AL384" s="178" t="str">
        <f t="shared" si="151"/>
        <v/>
      </c>
      <c r="AM384" s="178" t="str">
        <f t="shared" si="151"/>
        <v/>
      </c>
      <c r="AN384" s="178" t="str">
        <f t="shared" si="151"/>
        <v/>
      </c>
      <c r="AO384" s="178" t="str">
        <f t="shared" si="151"/>
        <v/>
      </c>
      <c r="AP384" s="178" t="str">
        <f t="shared" si="151"/>
        <v/>
      </c>
    </row>
    <row r="385" spans="1:42" x14ac:dyDescent="0.2">
      <c r="A385" s="21" t="s">
        <v>189</v>
      </c>
      <c r="B385" s="177">
        <v>0</v>
      </c>
      <c r="C385" s="170" t="e">
        <f t="shared" ref="C385:AP385" si="152">IF($B$383=$A364,C364,0)+IF($B$383=$A365,C365,0)+IF($B$383=$A366,C366,0)+IF($B$383=$A367,C367,0)+IF($B$383=$A368,C368,0)+IF($B$383=$A369,C369,0)</f>
        <v>#N/A</v>
      </c>
      <c r="D385" s="170" t="e">
        <f t="shared" si="152"/>
        <v>#N/A</v>
      </c>
      <c r="E385" s="170" t="e">
        <f t="shared" si="152"/>
        <v>#N/A</v>
      </c>
      <c r="F385" s="170" t="e">
        <f t="shared" si="152"/>
        <v>#N/A</v>
      </c>
      <c r="G385" s="170" t="e">
        <f t="shared" si="152"/>
        <v>#N/A</v>
      </c>
      <c r="H385" s="170" t="e">
        <f t="shared" si="152"/>
        <v>#N/A</v>
      </c>
      <c r="I385" s="170" t="e">
        <f t="shared" si="152"/>
        <v>#N/A</v>
      </c>
      <c r="J385" s="170" t="e">
        <f t="shared" si="152"/>
        <v>#N/A</v>
      </c>
      <c r="K385" s="170" t="e">
        <f t="shared" si="152"/>
        <v>#N/A</v>
      </c>
      <c r="L385" s="170" t="e">
        <f t="shared" si="152"/>
        <v>#N/A</v>
      </c>
      <c r="M385" s="170" t="e">
        <f t="shared" si="152"/>
        <v>#N/A</v>
      </c>
      <c r="N385" s="170" t="e">
        <f t="shared" si="152"/>
        <v>#N/A</v>
      </c>
      <c r="O385" s="170" t="e">
        <f t="shared" si="152"/>
        <v>#N/A</v>
      </c>
      <c r="P385" s="170" t="e">
        <f t="shared" si="152"/>
        <v>#N/A</v>
      </c>
      <c r="Q385" s="170" t="e">
        <f t="shared" si="152"/>
        <v>#N/A</v>
      </c>
      <c r="R385" s="170" t="e">
        <f t="shared" si="152"/>
        <v>#N/A</v>
      </c>
      <c r="S385" s="170" t="e">
        <f t="shared" si="152"/>
        <v>#N/A</v>
      </c>
      <c r="T385" s="170" t="e">
        <f t="shared" si="152"/>
        <v>#N/A</v>
      </c>
      <c r="U385" s="170" t="e">
        <f t="shared" si="152"/>
        <v>#N/A</v>
      </c>
      <c r="V385" s="170" t="e">
        <f t="shared" si="152"/>
        <v>#N/A</v>
      </c>
      <c r="W385" s="170" t="e">
        <f t="shared" si="152"/>
        <v>#N/A</v>
      </c>
      <c r="X385" s="170" t="e">
        <f t="shared" si="152"/>
        <v>#N/A</v>
      </c>
      <c r="Y385" s="170" t="e">
        <f t="shared" si="152"/>
        <v>#N/A</v>
      </c>
      <c r="Z385" s="170" t="e">
        <f t="shared" si="152"/>
        <v>#N/A</v>
      </c>
      <c r="AA385" s="170" t="e">
        <f t="shared" si="152"/>
        <v>#N/A</v>
      </c>
      <c r="AB385" s="170" t="e">
        <f t="shared" si="152"/>
        <v>#N/A</v>
      </c>
      <c r="AC385" s="170" t="e">
        <f t="shared" si="152"/>
        <v>#N/A</v>
      </c>
      <c r="AD385" s="170" t="e">
        <f t="shared" si="152"/>
        <v>#N/A</v>
      </c>
      <c r="AE385" s="170" t="e">
        <f t="shared" si="152"/>
        <v>#N/A</v>
      </c>
      <c r="AF385" s="170" t="e">
        <f t="shared" si="152"/>
        <v>#N/A</v>
      </c>
      <c r="AG385" s="170" t="e">
        <f t="shared" si="152"/>
        <v>#N/A</v>
      </c>
      <c r="AH385" s="170" t="e">
        <f t="shared" si="152"/>
        <v>#N/A</v>
      </c>
      <c r="AI385" s="170" t="e">
        <f t="shared" si="152"/>
        <v>#N/A</v>
      </c>
      <c r="AJ385" s="170" t="e">
        <f t="shared" si="152"/>
        <v>#N/A</v>
      </c>
      <c r="AK385" s="170" t="e">
        <f t="shared" si="152"/>
        <v>#N/A</v>
      </c>
      <c r="AL385" s="170" t="e">
        <f t="shared" si="152"/>
        <v>#N/A</v>
      </c>
      <c r="AM385" s="170" t="e">
        <f t="shared" si="152"/>
        <v>#N/A</v>
      </c>
      <c r="AN385" s="170" t="e">
        <f t="shared" si="152"/>
        <v>#N/A</v>
      </c>
      <c r="AO385" s="170" t="e">
        <f t="shared" si="152"/>
        <v>#N/A</v>
      </c>
      <c r="AP385" s="170" t="e">
        <f t="shared" si="152"/>
        <v>#N/A</v>
      </c>
    </row>
    <row r="386" spans="1:42" x14ac:dyDescent="0.2">
      <c r="A386" s="21"/>
      <c r="B386" s="27"/>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row>
    <row r="387" spans="1:42" x14ac:dyDescent="0.2">
      <c r="A387" s="18" t="s">
        <v>90</v>
      </c>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row>
    <row r="388" spans="1:42" x14ac:dyDescent="0.2">
      <c r="A388" s="21" t="s">
        <v>76</v>
      </c>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row>
    <row r="389" spans="1:42" x14ac:dyDescent="0.2">
      <c r="A389" s="4">
        <v>1</v>
      </c>
      <c r="B389" s="4">
        <v>0</v>
      </c>
      <c r="C389" s="161">
        <f>IF(C$2&lt;=analysis_period,IF(SUM($C724:C724)&gt;0,B389+1,0),0)</f>
        <v>0</v>
      </c>
      <c r="D389" s="161">
        <f>IF(D$2&lt;=analysis_period,IF(SUM($C724:D724)&gt;0,C389+1,0),0)</f>
        <v>0</v>
      </c>
      <c r="E389" s="161">
        <f>IF(E$2&lt;=analysis_period,IF(SUM($C724:E724)&gt;0,D389+1,0),0)</f>
        <v>0</v>
      </c>
      <c r="F389" s="161">
        <f>IF(F$2&lt;=analysis_period,IF(SUM($C724:F724)&gt;0,E389+1,0),0)</f>
        <v>0</v>
      </c>
      <c r="G389" s="161">
        <f>IF(G$2&lt;=analysis_period,IF(SUM($C724:G724)&gt;0,F389+1,0),0)</f>
        <v>0</v>
      </c>
      <c r="H389" s="161">
        <f>IF(H$2&lt;=analysis_period,IF(SUM($C724:H724)&gt;0,G389+1,0),0)</f>
        <v>0</v>
      </c>
      <c r="I389" s="161">
        <f>IF(I$2&lt;=analysis_period,IF(SUM($C724:I724)&gt;0,H389+1,0),0)</f>
        <v>0</v>
      </c>
      <c r="J389" s="161">
        <f>IF(J$2&lt;=analysis_period,IF(SUM($C724:J724)&gt;0,I389+1,0),0)</f>
        <v>0</v>
      </c>
      <c r="K389" s="161">
        <f>IF(K$2&lt;=analysis_period,IF(SUM($C724:K724)&gt;0,J389+1,0),0)</f>
        <v>0</v>
      </c>
      <c r="L389" s="161">
        <f>IF(L$2&lt;=analysis_period,IF(SUM($C724:L724)&gt;0,K389+1,0),0)</f>
        <v>0</v>
      </c>
      <c r="M389" s="161">
        <f>IF(M$2&lt;=analysis_period,IF(SUM($C724:M724)&gt;0,L389+1,0),0)</f>
        <v>0</v>
      </c>
      <c r="N389" s="161">
        <f>IF(N$2&lt;=analysis_period,IF(SUM($C724:N724)&gt;0,M389+1,0),0)</f>
        <v>0</v>
      </c>
      <c r="O389" s="161">
        <f>IF(O$2&lt;=analysis_period,IF(SUM($C724:O724)&gt;0,N389+1,0),0)</f>
        <v>0</v>
      </c>
      <c r="P389" s="161">
        <f>IF(P$2&lt;=analysis_period,IF(SUM($C724:P724)&gt;0,O389+1,0),0)</f>
        <v>0</v>
      </c>
      <c r="Q389" s="161">
        <f>IF(Q$2&lt;=analysis_period,IF(SUM($C724:Q724)&gt;0,P389+1,0),0)</f>
        <v>0</v>
      </c>
      <c r="R389" s="161">
        <f>IF(R$2&lt;=analysis_period,IF(SUM($C724:R724)&gt;0,Q389+1,0),0)</f>
        <v>0</v>
      </c>
      <c r="S389" s="161">
        <f>IF(S$2&lt;=analysis_period,IF(SUM($C724:S724)&gt;0,R389+1,0),0)</f>
        <v>0</v>
      </c>
      <c r="T389" s="161">
        <f>IF(T$2&lt;=analysis_period,IF(SUM($C724:T724)&gt;0,S389+1,0),0)</f>
        <v>0</v>
      </c>
      <c r="U389" s="161">
        <f>IF(U$2&lt;=analysis_period,IF(SUM($C724:U724)&gt;0,T389+1,0),0)</f>
        <v>0</v>
      </c>
      <c r="V389" s="161">
        <f>IF(V$2&lt;=analysis_period,IF(SUM($C724:V724)&gt;0,U389+1,0),0)</f>
        <v>0</v>
      </c>
      <c r="W389" s="161">
        <f>IF(W$2&lt;=analysis_period,IF(SUM($C724:W724)&gt;0,V389+1,0),0)</f>
        <v>0</v>
      </c>
      <c r="X389" s="161">
        <f>IF(X$2&lt;=analysis_period,IF(SUM($C724:X724)&gt;0,W389+1,0),0)</f>
        <v>0</v>
      </c>
      <c r="Y389" s="161">
        <f>IF(Y$2&lt;=analysis_period,IF(SUM($C724:Y724)&gt;0,X389+1,0),0)</f>
        <v>0</v>
      </c>
      <c r="Z389" s="161">
        <f>IF(Z$2&lt;=analysis_period,IF(SUM($C724:Z724)&gt;0,Y389+1,0),0)</f>
        <v>0</v>
      </c>
      <c r="AA389" s="161">
        <f>IF(AA$2&lt;=analysis_period,IF(SUM($C724:AA724)&gt;0,Z389+1,0),0)</f>
        <v>0</v>
      </c>
      <c r="AB389" s="161">
        <f>IF(AB$2&lt;=analysis_period,IF(SUM($C724:AB724)&gt;0,AA389+1,0),0)</f>
        <v>0</v>
      </c>
      <c r="AC389" s="161">
        <f>IF(AC$2&lt;=analysis_period,IF(SUM($C724:AC724)&gt;0,AB389+1,0),0)</f>
        <v>0</v>
      </c>
      <c r="AD389" s="161">
        <f>IF(AD$2&lt;=analysis_period,IF(SUM($C724:AD724)&gt;0,AC389+1,0),0)</f>
        <v>0</v>
      </c>
      <c r="AE389" s="161">
        <f>IF(AE$2&lt;=analysis_period,IF(SUM($C724:AE724)&gt;0,AD389+1,0),0)</f>
        <v>0</v>
      </c>
      <c r="AF389" s="161">
        <f>IF(AF$2&lt;=analysis_period,IF(SUM($C724:AF724)&gt;0,AE389+1,0),0)</f>
        <v>0</v>
      </c>
      <c r="AG389" s="161">
        <f>IF(AG$2&lt;=analysis_period,IF(SUM($C724:AG724)&gt;0,AF389+1,0),0)</f>
        <v>0</v>
      </c>
      <c r="AH389" s="161">
        <f>IF(AH$2&lt;=analysis_period,IF(SUM($C724:AH724)&gt;0,AG389+1,0),0)</f>
        <v>0</v>
      </c>
      <c r="AI389" s="161">
        <f>IF(AI$2&lt;=analysis_period,IF(SUM($C724:AI724)&gt;0,AH389+1,0),0)</f>
        <v>0</v>
      </c>
      <c r="AJ389" s="161">
        <f>IF(AJ$2&lt;=analysis_period,IF(SUM($C724:AJ724)&gt;0,AI389+1,0),0)</f>
        <v>0</v>
      </c>
      <c r="AK389" s="161">
        <f>IF(AK$2&lt;=analysis_period,IF(SUM($C724:AK724)&gt;0,AJ389+1,0),0)</f>
        <v>0</v>
      </c>
      <c r="AL389" s="161">
        <f>IF(AL$2&lt;=analysis_period,IF(SUM($C724:AL724)&gt;0,AK389+1,0),0)</f>
        <v>0</v>
      </c>
      <c r="AM389" s="161">
        <f>IF(AM$2&lt;=analysis_period,IF(SUM($C724:AM724)&gt;0,AL389+1,0),0)</f>
        <v>0</v>
      </c>
      <c r="AN389" s="161">
        <f>IF(AN$2&lt;=analysis_period,IF(SUM($C724:AN724)&gt;0,AM389+1,0),0)</f>
        <v>0</v>
      </c>
      <c r="AO389" s="161">
        <f>IF(AO$2&lt;=analysis_period,IF(SUM($C724:AO724)&gt;0,AN389+1,0),0)</f>
        <v>0</v>
      </c>
      <c r="AP389" s="161">
        <f>IF(AP$2&lt;=analysis_period,IF(SUM($C724:AP724)&gt;0,AO389+1,0),0)</f>
        <v>0</v>
      </c>
    </row>
    <row r="390" spans="1:42" x14ac:dyDescent="0.2">
      <c r="A390" s="4">
        <f>A389+1</f>
        <v>2</v>
      </c>
      <c r="B390" s="4">
        <v>0</v>
      </c>
      <c r="C390" s="161">
        <f>IF(C$2&lt;=analysis_period,IF(SUM($C725:C725)&gt;0,B390+1,0),0)</f>
        <v>0</v>
      </c>
      <c r="D390" s="161">
        <f>IF(D$2&lt;=analysis_period,IF(SUM($C725:D725)&gt;0,C390+1,0),0)</f>
        <v>0</v>
      </c>
      <c r="E390" s="161">
        <f>IF(E$2&lt;=analysis_period,IF(SUM($C725:E725)&gt;0,D390+1,0),0)</f>
        <v>0</v>
      </c>
      <c r="F390" s="161">
        <f>IF(F$2&lt;=analysis_period,IF(SUM($C725:F725)&gt;0,E390+1,0),0)</f>
        <v>0</v>
      </c>
      <c r="G390" s="161">
        <f>IF(G$2&lt;=analysis_period,IF(SUM($C725:G725)&gt;0,F390+1,0),0)</f>
        <v>0</v>
      </c>
      <c r="H390" s="161">
        <f>IF(H$2&lt;=analysis_period,IF(SUM($C725:H725)&gt;0,G390+1,0),0)</f>
        <v>0</v>
      </c>
      <c r="I390" s="161">
        <f>IF(I$2&lt;=analysis_period,IF(SUM($C725:I725)&gt;0,H390+1,0),0)</f>
        <v>0</v>
      </c>
      <c r="J390" s="161">
        <f>IF(J$2&lt;=analysis_period,IF(SUM($C725:J725)&gt;0,I390+1,0),0)</f>
        <v>0</v>
      </c>
      <c r="K390" s="161">
        <f>IF(K$2&lt;=analysis_period,IF(SUM($C725:K725)&gt;0,J390+1,0),0)</f>
        <v>0</v>
      </c>
      <c r="L390" s="161">
        <f>IF(L$2&lt;=analysis_period,IF(SUM($C725:L725)&gt;0,K390+1,0),0)</f>
        <v>0</v>
      </c>
      <c r="M390" s="161">
        <f>IF(M$2&lt;=analysis_period,IF(SUM($C725:M725)&gt;0,L390+1,0),0)</f>
        <v>0</v>
      </c>
      <c r="N390" s="161">
        <f>IF(N$2&lt;=analysis_period,IF(SUM($C725:N725)&gt;0,M390+1,0),0)</f>
        <v>0</v>
      </c>
      <c r="O390" s="161">
        <f>IF(O$2&lt;=analysis_period,IF(SUM($C725:O725)&gt;0,N390+1,0),0)</f>
        <v>0</v>
      </c>
      <c r="P390" s="161">
        <f>IF(P$2&lt;=analysis_period,IF(SUM($C725:P725)&gt;0,O390+1,0),0)</f>
        <v>0</v>
      </c>
      <c r="Q390" s="161">
        <f>IF(Q$2&lt;=analysis_period,IF(SUM($C725:Q725)&gt;0,P390+1,0),0)</f>
        <v>0</v>
      </c>
      <c r="R390" s="161">
        <f>IF(R$2&lt;=analysis_period,IF(SUM($C725:R725)&gt;0,Q390+1,0),0)</f>
        <v>0</v>
      </c>
      <c r="S390" s="161">
        <f>IF(S$2&lt;=analysis_period,IF(SUM($C725:S725)&gt;0,R390+1,0),0)</f>
        <v>0</v>
      </c>
      <c r="T390" s="161">
        <f>IF(T$2&lt;=analysis_period,IF(SUM($C725:T725)&gt;0,S390+1,0),0)</f>
        <v>0</v>
      </c>
      <c r="U390" s="161">
        <f>IF(U$2&lt;=analysis_period,IF(SUM($C725:U725)&gt;0,T390+1,0),0)</f>
        <v>0</v>
      </c>
      <c r="V390" s="161">
        <f>IF(V$2&lt;=analysis_period,IF(SUM($C725:V725)&gt;0,U390+1,0),0)</f>
        <v>0</v>
      </c>
      <c r="W390" s="161">
        <f>IF(W$2&lt;=analysis_period,IF(SUM($C725:W725)&gt;0,V390+1,0),0)</f>
        <v>0</v>
      </c>
      <c r="X390" s="161">
        <f>IF(X$2&lt;=analysis_period,IF(SUM($C725:X725)&gt;0,W390+1,0),0)</f>
        <v>0</v>
      </c>
      <c r="Y390" s="161">
        <f>IF(Y$2&lt;=analysis_period,IF(SUM($C725:Y725)&gt;0,X390+1,0),0)</f>
        <v>0</v>
      </c>
      <c r="Z390" s="161">
        <f>IF(Z$2&lt;=analysis_period,IF(SUM($C725:Z725)&gt;0,Y390+1,0),0)</f>
        <v>0</v>
      </c>
      <c r="AA390" s="161">
        <f>IF(AA$2&lt;=analysis_period,IF(SUM($C725:AA725)&gt;0,Z390+1,0),0)</f>
        <v>0</v>
      </c>
      <c r="AB390" s="161">
        <f>IF(AB$2&lt;=analysis_period,IF(SUM($C725:AB725)&gt;0,AA390+1,0),0)</f>
        <v>0</v>
      </c>
      <c r="AC390" s="161">
        <f>IF(AC$2&lt;=analysis_period,IF(SUM($C725:AC725)&gt;0,AB390+1,0),0)</f>
        <v>0</v>
      </c>
      <c r="AD390" s="161">
        <f>IF(AD$2&lt;=analysis_period,IF(SUM($C725:AD725)&gt;0,AC390+1,0),0)</f>
        <v>0</v>
      </c>
      <c r="AE390" s="161">
        <f>IF(AE$2&lt;=analysis_period,IF(SUM($C725:AE725)&gt;0,AD390+1,0),0)</f>
        <v>0</v>
      </c>
      <c r="AF390" s="161">
        <f>IF(AF$2&lt;=analysis_period,IF(SUM($C725:AF725)&gt;0,AE390+1,0),0)</f>
        <v>0</v>
      </c>
      <c r="AG390" s="161">
        <f>IF(AG$2&lt;=analysis_period,IF(SUM($C725:AG725)&gt;0,AF390+1,0),0)</f>
        <v>0</v>
      </c>
      <c r="AH390" s="161">
        <f>IF(AH$2&lt;=analysis_period,IF(SUM($C725:AH725)&gt;0,AG390+1,0),0)</f>
        <v>0</v>
      </c>
      <c r="AI390" s="161">
        <f>IF(AI$2&lt;=analysis_period,IF(SUM($C725:AI725)&gt;0,AH390+1,0),0)</f>
        <v>0</v>
      </c>
      <c r="AJ390" s="161">
        <f>IF(AJ$2&lt;=analysis_period,IF(SUM($C725:AJ725)&gt;0,AI390+1,0),0)</f>
        <v>0</v>
      </c>
      <c r="AK390" s="161">
        <f>IF(AK$2&lt;=analysis_period,IF(SUM($C725:AK725)&gt;0,AJ390+1,0),0)</f>
        <v>0</v>
      </c>
      <c r="AL390" s="161">
        <f>IF(AL$2&lt;=analysis_period,IF(SUM($C725:AL725)&gt;0,AK390+1,0),0)</f>
        <v>0</v>
      </c>
      <c r="AM390" s="161">
        <f>IF(AM$2&lt;=analysis_period,IF(SUM($C725:AM725)&gt;0,AL390+1,0),0)</f>
        <v>0</v>
      </c>
      <c r="AN390" s="161">
        <f>IF(AN$2&lt;=analysis_period,IF(SUM($C725:AN725)&gt;0,AM390+1,0),0)</f>
        <v>0</v>
      </c>
      <c r="AO390" s="161">
        <f>IF(AO$2&lt;=analysis_period,IF(SUM($C725:AO725)&gt;0,AN390+1,0),0)</f>
        <v>0</v>
      </c>
      <c r="AP390" s="161">
        <f>IF(AP$2&lt;=analysis_period,IF(SUM($C725:AP725)&gt;0,AO390+1,0),0)</f>
        <v>0</v>
      </c>
    </row>
    <row r="391" spans="1:42" x14ac:dyDescent="0.2">
      <c r="A391" s="4">
        <f t="shared" ref="A391:A398" si="153">A390+1</f>
        <v>3</v>
      </c>
      <c r="B391" s="4">
        <v>0</v>
      </c>
      <c r="C391" s="161">
        <f>IF(C$2&lt;=analysis_period,IF(SUM($C726:C726)&gt;0,B391+1,0),0)</f>
        <v>0</v>
      </c>
      <c r="D391" s="161">
        <f>IF(D$2&lt;=analysis_period,IF(SUM($C726:D726)&gt;0,C391+1,0),0)</f>
        <v>0</v>
      </c>
      <c r="E391" s="161">
        <f>IF(E$2&lt;=analysis_period,IF(SUM($C726:E726)&gt;0,D391+1,0),0)</f>
        <v>0</v>
      </c>
      <c r="F391" s="161">
        <f>IF(F$2&lt;=analysis_period,IF(SUM($C726:F726)&gt;0,E391+1,0),0)</f>
        <v>0</v>
      </c>
      <c r="G391" s="161">
        <f>IF(G$2&lt;=analysis_period,IF(SUM($C726:G726)&gt;0,F391+1,0),0)</f>
        <v>0</v>
      </c>
      <c r="H391" s="161">
        <f>IF(H$2&lt;=analysis_period,IF(SUM($C726:H726)&gt;0,G391+1,0),0)</f>
        <v>0</v>
      </c>
      <c r="I391" s="161">
        <f>IF(I$2&lt;=analysis_period,IF(SUM($C726:I726)&gt;0,H391+1,0),0)</f>
        <v>0</v>
      </c>
      <c r="J391" s="161">
        <f>IF(J$2&lt;=analysis_period,IF(SUM($C726:J726)&gt;0,I391+1,0),0)</f>
        <v>0</v>
      </c>
      <c r="K391" s="161">
        <f>IF(K$2&lt;=analysis_period,IF(SUM($C726:K726)&gt;0,J391+1,0),0)</f>
        <v>0</v>
      </c>
      <c r="L391" s="161">
        <f>IF(L$2&lt;=analysis_period,IF(SUM($C726:L726)&gt;0,K391+1,0),0)</f>
        <v>0</v>
      </c>
      <c r="M391" s="161">
        <f>IF(M$2&lt;=analysis_period,IF(SUM($C726:M726)&gt;0,L391+1,0),0)</f>
        <v>0</v>
      </c>
      <c r="N391" s="161">
        <f>IF(N$2&lt;=analysis_period,IF(SUM($C726:N726)&gt;0,M391+1,0),0)</f>
        <v>0</v>
      </c>
      <c r="O391" s="161">
        <f>IF(O$2&lt;=analysis_period,IF(SUM($C726:O726)&gt;0,N391+1,0),0)</f>
        <v>0</v>
      </c>
      <c r="P391" s="161">
        <f>IF(P$2&lt;=analysis_period,IF(SUM($C726:P726)&gt;0,O391+1,0),0)</f>
        <v>0</v>
      </c>
      <c r="Q391" s="161">
        <f>IF(Q$2&lt;=analysis_period,IF(SUM($C726:Q726)&gt;0,P391+1,0),0)</f>
        <v>0</v>
      </c>
      <c r="R391" s="161">
        <f>IF(R$2&lt;=analysis_period,IF(SUM($C726:R726)&gt;0,Q391+1,0),0)</f>
        <v>0</v>
      </c>
      <c r="S391" s="161">
        <f>IF(S$2&lt;=analysis_period,IF(SUM($C726:S726)&gt;0,R391+1,0),0)</f>
        <v>0</v>
      </c>
      <c r="T391" s="161">
        <f>IF(T$2&lt;=analysis_period,IF(SUM($C726:T726)&gt;0,S391+1,0),0)</f>
        <v>0</v>
      </c>
      <c r="U391" s="161">
        <f>IF(U$2&lt;=analysis_period,IF(SUM($C726:U726)&gt;0,T391+1,0),0)</f>
        <v>0</v>
      </c>
      <c r="V391" s="161">
        <f>IF(V$2&lt;=analysis_period,IF(SUM($C726:V726)&gt;0,U391+1,0),0)</f>
        <v>0</v>
      </c>
      <c r="W391" s="161">
        <f>IF(W$2&lt;=analysis_period,IF(SUM($C726:W726)&gt;0,V391+1,0),0)</f>
        <v>0</v>
      </c>
      <c r="X391" s="161">
        <f>IF(X$2&lt;=analysis_period,IF(SUM($C726:X726)&gt;0,W391+1,0),0)</f>
        <v>0</v>
      </c>
      <c r="Y391" s="161">
        <f>IF(Y$2&lt;=analysis_period,IF(SUM($C726:Y726)&gt;0,X391+1,0),0)</f>
        <v>0</v>
      </c>
      <c r="Z391" s="161">
        <f>IF(Z$2&lt;=analysis_period,IF(SUM($C726:Z726)&gt;0,Y391+1,0),0)</f>
        <v>0</v>
      </c>
      <c r="AA391" s="161">
        <f>IF(AA$2&lt;=analysis_period,IF(SUM($C726:AA726)&gt;0,Z391+1,0),0)</f>
        <v>0</v>
      </c>
      <c r="AB391" s="161">
        <f>IF(AB$2&lt;=analysis_period,IF(SUM($C726:AB726)&gt;0,AA391+1,0),0)</f>
        <v>0</v>
      </c>
      <c r="AC391" s="161">
        <f>IF(AC$2&lt;=analysis_period,IF(SUM($C726:AC726)&gt;0,AB391+1,0),0)</f>
        <v>0</v>
      </c>
      <c r="AD391" s="161">
        <f>IF(AD$2&lt;=analysis_period,IF(SUM($C726:AD726)&gt;0,AC391+1,0),0)</f>
        <v>0</v>
      </c>
      <c r="AE391" s="161">
        <f>IF(AE$2&lt;=analysis_period,IF(SUM($C726:AE726)&gt;0,AD391+1,0),0)</f>
        <v>0</v>
      </c>
      <c r="AF391" s="161">
        <f>IF(AF$2&lt;=analysis_period,IF(SUM($C726:AF726)&gt;0,AE391+1,0),0)</f>
        <v>0</v>
      </c>
      <c r="AG391" s="161">
        <f>IF(AG$2&lt;=analysis_period,IF(SUM($C726:AG726)&gt;0,AF391+1,0),0)</f>
        <v>0</v>
      </c>
      <c r="AH391" s="161">
        <f>IF(AH$2&lt;=analysis_period,IF(SUM($C726:AH726)&gt;0,AG391+1,0),0)</f>
        <v>0</v>
      </c>
      <c r="AI391" s="161">
        <f>IF(AI$2&lt;=analysis_period,IF(SUM($C726:AI726)&gt;0,AH391+1,0),0)</f>
        <v>0</v>
      </c>
      <c r="AJ391" s="161">
        <f>IF(AJ$2&lt;=analysis_period,IF(SUM($C726:AJ726)&gt;0,AI391+1,0),0)</f>
        <v>0</v>
      </c>
      <c r="AK391" s="161">
        <f>IF(AK$2&lt;=analysis_period,IF(SUM($C726:AK726)&gt;0,AJ391+1,0),0)</f>
        <v>0</v>
      </c>
      <c r="AL391" s="161">
        <f>IF(AL$2&lt;=analysis_period,IF(SUM($C726:AL726)&gt;0,AK391+1,0),0)</f>
        <v>0</v>
      </c>
      <c r="AM391" s="161">
        <f>IF(AM$2&lt;=analysis_period,IF(SUM($C726:AM726)&gt;0,AL391+1,0),0)</f>
        <v>0</v>
      </c>
      <c r="AN391" s="161">
        <f>IF(AN$2&lt;=analysis_period,IF(SUM($C726:AN726)&gt;0,AM391+1,0),0)</f>
        <v>0</v>
      </c>
      <c r="AO391" s="161">
        <f>IF(AO$2&lt;=analysis_period,IF(SUM($C726:AO726)&gt;0,AN391+1,0),0)</f>
        <v>0</v>
      </c>
      <c r="AP391" s="161">
        <f>IF(AP$2&lt;=analysis_period,IF(SUM($C726:AP726)&gt;0,AO391+1,0),0)</f>
        <v>0</v>
      </c>
    </row>
    <row r="392" spans="1:42" x14ac:dyDescent="0.2">
      <c r="A392" s="4">
        <f t="shared" si="153"/>
        <v>4</v>
      </c>
      <c r="B392" s="4">
        <v>0</v>
      </c>
      <c r="C392" s="161">
        <f>IF(C$2&lt;=analysis_period,IF(SUM($C727:C727)&gt;0,B392+1,0),0)</f>
        <v>0</v>
      </c>
      <c r="D392" s="161">
        <f>IF(D$2&lt;=analysis_period,IF(SUM($C727:D727)&gt;0,C392+1,0),0)</f>
        <v>0</v>
      </c>
      <c r="E392" s="161">
        <f>IF(E$2&lt;=analysis_period,IF(SUM($C727:E727)&gt;0,D392+1,0),0)</f>
        <v>0</v>
      </c>
      <c r="F392" s="161">
        <f>IF(F$2&lt;=analysis_period,IF(SUM($C727:F727)&gt;0,E392+1,0),0)</f>
        <v>0</v>
      </c>
      <c r="G392" s="161">
        <f>IF(G$2&lt;=analysis_period,IF(SUM($C727:G727)&gt;0,F392+1,0),0)</f>
        <v>0</v>
      </c>
      <c r="H392" s="161">
        <f>IF(H$2&lt;=analysis_period,IF(SUM($C727:H727)&gt;0,G392+1,0),0)</f>
        <v>0</v>
      </c>
      <c r="I392" s="161">
        <f>IF(I$2&lt;=analysis_period,IF(SUM($C727:I727)&gt;0,H392+1,0),0)</f>
        <v>0</v>
      </c>
      <c r="J392" s="161">
        <f>IF(J$2&lt;=analysis_period,IF(SUM($C727:J727)&gt;0,I392+1,0),0)</f>
        <v>0</v>
      </c>
      <c r="K392" s="161">
        <f>IF(K$2&lt;=analysis_period,IF(SUM($C727:K727)&gt;0,J392+1,0),0)</f>
        <v>0</v>
      </c>
      <c r="L392" s="161">
        <f>IF(L$2&lt;=analysis_period,IF(SUM($C727:L727)&gt;0,K392+1,0),0)</f>
        <v>0</v>
      </c>
      <c r="M392" s="161">
        <f>IF(M$2&lt;=analysis_period,IF(SUM($C727:M727)&gt;0,L392+1,0),0)</f>
        <v>0</v>
      </c>
      <c r="N392" s="161">
        <f>IF(N$2&lt;=analysis_period,IF(SUM($C727:N727)&gt;0,M392+1,0),0)</f>
        <v>0</v>
      </c>
      <c r="O392" s="161">
        <f>IF(O$2&lt;=analysis_period,IF(SUM($C727:O727)&gt;0,N392+1,0),0)</f>
        <v>0</v>
      </c>
      <c r="P392" s="161">
        <f>IF(P$2&lt;=analysis_period,IF(SUM($C727:P727)&gt;0,O392+1,0),0)</f>
        <v>0</v>
      </c>
      <c r="Q392" s="161">
        <f>IF(Q$2&lt;=analysis_period,IF(SUM($C727:Q727)&gt;0,P392+1,0),0)</f>
        <v>0</v>
      </c>
      <c r="R392" s="161">
        <f>IF(R$2&lt;=analysis_period,IF(SUM($C727:R727)&gt;0,Q392+1,0),0)</f>
        <v>0</v>
      </c>
      <c r="S392" s="161">
        <f>IF(S$2&lt;=analysis_period,IF(SUM($C727:S727)&gt;0,R392+1,0),0)</f>
        <v>0</v>
      </c>
      <c r="T392" s="161">
        <f>IF(T$2&lt;=analysis_period,IF(SUM($C727:T727)&gt;0,S392+1,0),0)</f>
        <v>0</v>
      </c>
      <c r="U392" s="161">
        <f>IF(U$2&lt;=analysis_period,IF(SUM($C727:U727)&gt;0,T392+1,0),0)</f>
        <v>0</v>
      </c>
      <c r="V392" s="161">
        <f>IF(V$2&lt;=analysis_period,IF(SUM($C727:V727)&gt;0,U392+1,0),0)</f>
        <v>0</v>
      </c>
      <c r="W392" s="161">
        <f>IF(W$2&lt;=analysis_period,IF(SUM($C727:W727)&gt;0,V392+1,0),0)</f>
        <v>0</v>
      </c>
      <c r="X392" s="161">
        <f>IF(X$2&lt;=analysis_period,IF(SUM($C727:X727)&gt;0,W392+1,0),0)</f>
        <v>0</v>
      </c>
      <c r="Y392" s="161">
        <f>IF(Y$2&lt;=analysis_period,IF(SUM($C727:Y727)&gt;0,X392+1,0),0)</f>
        <v>0</v>
      </c>
      <c r="Z392" s="161">
        <f>IF(Z$2&lt;=analysis_period,IF(SUM($C727:Z727)&gt;0,Y392+1,0),0)</f>
        <v>0</v>
      </c>
      <c r="AA392" s="161">
        <f>IF(AA$2&lt;=analysis_period,IF(SUM($C727:AA727)&gt;0,Z392+1,0),0)</f>
        <v>0</v>
      </c>
      <c r="AB392" s="161">
        <f>IF(AB$2&lt;=analysis_period,IF(SUM($C727:AB727)&gt;0,AA392+1,0),0)</f>
        <v>0</v>
      </c>
      <c r="AC392" s="161">
        <f>IF(AC$2&lt;=analysis_period,IF(SUM($C727:AC727)&gt;0,AB392+1,0),0)</f>
        <v>0</v>
      </c>
      <c r="AD392" s="161">
        <f>IF(AD$2&lt;=analysis_period,IF(SUM($C727:AD727)&gt;0,AC392+1,0),0)</f>
        <v>0</v>
      </c>
      <c r="AE392" s="161">
        <f>IF(AE$2&lt;=analysis_period,IF(SUM($C727:AE727)&gt;0,AD392+1,0),0)</f>
        <v>0</v>
      </c>
      <c r="AF392" s="161">
        <f>IF(AF$2&lt;=analysis_period,IF(SUM($C727:AF727)&gt;0,AE392+1,0),0)</f>
        <v>0</v>
      </c>
      <c r="AG392" s="161">
        <f>IF(AG$2&lt;=analysis_period,IF(SUM($C727:AG727)&gt;0,AF392+1,0),0)</f>
        <v>0</v>
      </c>
      <c r="AH392" s="161">
        <f>IF(AH$2&lt;=analysis_period,IF(SUM($C727:AH727)&gt;0,AG392+1,0),0)</f>
        <v>0</v>
      </c>
      <c r="AI392" s="161">
        <f>IF(AI$2&lt;=analysis_period,IF(SUM($C727:AI727)&gt;0,AH392+1,0),0)</f>
        <v>0</v>
      </c>
      <c r="AJ392" s="161">
        <f>IF(AJ$2&lt;=analysis_period,IF(SUM($C727:AJ727)&gt;0,AI392+1,0),0)</f>
        <v>0</v>
      </c>
      <c r="AK392" s="161">
        <f>IF(AK$2&lt;=analysis_period,IF(SUM($C727:AK727)&gt;0,AJ392+1,0),0)</f>
        <v>0</v>
      </c>
      <c r="AL392" s="161">
        <f>IF(AL$2&lt;=analysis_period,IF(SUM($C727:AL727)&gt;0,AK392+1,0),0)</f>
        <v>0</v>
      </c>
      <c r="AM392" s="161">
        <f>IF(AM$2&lt;=analysis_period,IF(SUM($C727:AM727)&gt;0,AL392+1,0),0)</f>
        <v>0</v>
      </c>
      <c r="AN392" s="161">
        <f>IF(AN$2&lt;=analysis_period,IF(SUM($C727:AN727)&gt;0,AM392+1,0),0)</f>
        <v>0</v>
      </c>
      <c r="AO392" s="161">
        <f>IF(AO$2&lt;=analysis_period,IF(SUM($C727:AO727)&gt;0,AN392+1,0),0)</f>
        <v>0</v>
      </c>
      <c r="AP392" s="161">
        <f>IF(AP$2&lt;=analysis_period,IF(SUM($C727:AP727)&gt;0,AO392+1,0),0)</f>
        <v>0</v>
      </c>
    </row>
    <row r="393" spans="1:42" x14ac:dyDescent="0.2">
      <c r="A393" s="4">
        <f t="shared" si="153"/>
        <v>5</v>
      </c>
      <c r="B393" s="4">
        <v>0</v>
      </c>
      <c r="C393" s="161">
        <f>IF(C$2&lt;=analysis_period,IF(SUM($C728:C728)&gt;0,B393+1,0),0)</f>
        <v>0</v>
      </c>
      <c r="D393" s="161">
        <f>IF(D$2&lt;=analysis_period,IF(SUM($C728:D728)&gt;0,C393+1,0),0)</f>
        <v>0</v>
      </c>
      <c r="E393" s="161">
        <f>IF(E$2&lt;=analysis_period,IF(SUM($C728:E728)&gt;0,D393+1,0),0)</f>
        <v>0</v>
      </c>
      <c r="F393" s="161">
        <f>IF(F$2&lt;=analysis_period,IF(SUM($C728:F728)&gt;0,E393+1,0),0)</f>
        <v>0</v>
      </c>
      <c r="G393" s="161">
        <f>IF(G$2&lt;=analysis_period,IF(SUM($C728:G728)&gt;0,F393+1,0),0)</f>
        <v>0</v>
      </c>
      <c r="H393" s="161">
        <f>IF(H$2&lt;=analysis_period,IF(SUM($C728:H728)&gt;0,G393+1,0),0)</f>
        <v>0</v>
      </c>
      <c r="I393" s="161">
        <f>IF(I$2&lt;=analysis_period,IF(SUM($C728:I728)&gt;0,H393+1,0),0)</f>
        <v>0</v>
      </c>
      <c r="J393" s="161">
        <f>IF(J$2&lt;=analysis_period,IF(SUM($C728:J728)&gt;0,I393+1,0),0)</f>
        <v>0</v>
      </c>
      <c r="K393" s="161">
        <f>IF(K$2&lt;=analysis_period,IF(SUM($C728:K728)&gt;0,J393+1,0),0)</f>
        <v>0</v>
      </c>
      <c r="L393" s="161">
        <f>IF(L$2&lt;=analysis_period,IF(SUM($C728:L728)&gt;0,K393+1,0),0)</f>
        <v>0</v>
      </c>
      <c r="M393" s="161">
        <f>IF(M$2&lt;=analysis_period,IF(SUM($C728:M728)&gt;0,L393+1,0),0)</f>
        <v>0</v>
      </c>
      <c r="N393" s="161">
        <f>IF(N$2&lt;=analysis_period,IF(SUM($C728:N728)&gt;0,M393+1,0),0)</f>
        <v>0</v>
      </c>
      <c r="O393" s="161">
        <f>IF(O$2&lt;=analysis_period,IF(SUM($C728:O728)&gt;0,N393+1,0),0)</f>
        <v>0</v>
      </c>
      <c r="P393" s="161">
        <f>IF(P$2&lt;=analysis_period,IF(SUM($C728:P728)&gt;0,O393+1,0),0)</f>
        <v>0</v>
      </c>
      <c r="Q393" s="161">
        <f>IF(Q$2&lt;=analysis_period,IF(SUM($C728:Q728)&gt;0,P393+1,0),0)</f>
        <v>0</v>
      </c>
      <c r="R393" s="161">
        <f>IF(R$2&lt;=analysis_period,IF(SUM($C728:R728)&gt;0,Q393+1,0),0)</f>
        <v>0</v>
      </c>
      <c r="S393" s="161">
        <f>IF(S$2&lt;=analysis_period,IF(SUM($C728:S728)&gt;0,R393+1,0),0)</f>
        <v>0</v>
      </c>
      <c r="T393" s="161">
        <f>IF(T$2&lt;=analysis_period,IF(SUM($C728:T728)&gt;0,S393+1,0),0)</f>
        <v>0</v>
      </c>
      <c r="U393" s="161">
        <f>IF(U$2&lt;=analysis_period,IF(SUM($C728:U728)&gt;0,T393+1,0),0)</f>
        <v>0</v>
      </c>
      <c r="V393" s="161">
        <f>IF(V$2&lt;=analysis_period,IF(SUM($C728:V728)&gt;0,U393+1,0),0)</f>
        <v>0</v>
      </c>
      <c r="W393" s="161">
        <f>IF(W$2&lt;=analysis_period,IF(SUM($C728:W728)&gt;0,V393+1,0),0)</f>
        <v>0</v>
      </c>
      <c r="X393" s="161">
        <f>IF(X$2&lt;=analysis_period,IF(SUM($C728:X728)&gt;0,W393+1,0),0)</f>
        <v>0</v>
      </c>
      <c r="Y393" s="161">
        <f>IF(Y$2&lt;=analysis_period,IF(SUM($C728:Y728)&gt;0,X393+1,0),0)</f>
        <v>0</v>
      </c>
      <c r="Z393" s="161">
        <f>IF(Z$2&lt;=analysis_period,IF(SUM($C728:Z728)&gt;0,Y393+1,0),0)</f>
        <v>0</v>
      </c>
      <c r="AA393" s="161">
        <f>IF(AA$2&lt;=analysis_period,IF(SUM($C728:AA728)&gt;0,Z393+1,0),0)</f>
        <v>0</v>
      </c>
      <c r="AB393" s="161">
        <f>IF(AB$2&lt;=analysis_period,IF(SUM($C728:AB728)&gt;0,AA393+1,0),0)</f>
        <v>0</v>
      </c>
      <c r="AC393" s="161">
        <f>IF(AC$2&lt;=analysis_period,IF(SUM($C728:AC728)&gt;0,AB393+1,0),0)</f>
        <v>0</v>
      </c>
      <c r="AD393" s="161">
        <f>IF(AD$2&lt;=analysis_period,IF(SUM($C728:AD728)&gt;0,AC393+1,0),0)</f>
        <v>0</v>
      </c>
      <c r="AE393" s="161">
        <f>IF(AE$2&lt;=analysis_period,IF(SUM($C728:AE728)&gt;0,AD393+1,0),0)</f>
        <v>0</v>
      </c>
      <c r="AF393" s="161">
        <f>IF(AF$2&lt;=analysis_period,IF(SUM($C728:AF728)&gt;0,AE393+1,0),0)</f>
        <v>0</v>
      </c>
      <c r="AG393" s="161">
        <f>IF(AG$2&lt;=analysis_period,IF(SUM($C728:AG728)&gt;0,AF393+1,0),0)</f>
        <v>0</v>
      </c>
      <c r="AH393" s="161">
        <f>IF(AH$2&lt;=analysis_period,IF(SUM($C728:AH728)&gt;0,AG393+1,0),0)</f>
        <v>0</v>
      </c>
      <c r="AI393" s="161">
        <f>IF(AI$2&lt;=analysis_period,IF(SUM($C728:AI728)&gt;0,AH393+1,0),0)</f>
        <v>0</v>
      </c>
      <c r="AJ393" s="161">
        <f>IF(AJ$2&lt;=analysis_period,IF(SUM($C728:AJ728)&gt;0,AI393+1,0),0)</f>
        <v>0</v>
      </c>
      <c r="AK393" s="161">
        <f>IF(AK$2&lt;=analysis_period,IF(SUM($C728:AK728)&gt;0,AJ393+1,0),0)</f>
        <v>0</v>
      </c>
      <c r="AL393" s="161">
        <f>IF(AL$2&lt;=analysis_period,IF(SUM($C728:AL728)&gt;0,AK393+1,0),0)</f>
        <v>0</v>
      </c>
      <c r="AM393" s="161">
        <f>IF(AM$2&lt;=analysis_period,IF(SUM($C728:AM728)&gt;0,AL393+1,0),0)</f>
        <v>0</v>
      </c>
      <c r="AN393" s="161">
        <f>IF(AN$2&lt;=analysis_period,IF(SUM($C728:AN728)&gt;0,AM393+1,0),0)</f>
        <v>0</v>
      </c>
      <c r="AO393" s="161">
        <f>IF(AO$2&lt;=analysis_period,IF(SUM($C728:AO728)&gt;0,AN393+1,0),0)</f>
        <v>0</v>
      </c>
      <c r="AP393" s="161">
        <f>IF(AP$2&lt;=analysis_period,IF(SUM($C728:AP728)&gt;0,AO393+1,0),0)</f>
        <v>0</v>
      </c>
    </row>
    <row r="394" spans="1:42" x14ac:dyDescent="0.2">
      <c r="A394" s="4">
        <f t="shared" si="153"/>
        <v>6</v>
      </c>
      <c r="B394" s="4">
        <v>0</v>
      </c>
      <c r="C394" s="161">
        <f>IF(C$2&lt;=analysis_period,IF(SUM($C729:C729)&gt;0,B394+1,0),0)</f>
        <v>0</v>
      </c>
      <c r="D394" s="161">
        <f>IF(D$2&lt;=analysis_period,IF(SUM($C729:D729)&gt;0,C394+1,0),0)</f>
        <v>0</v>
      </c>
      <c r="E394" s="161">
        <f>IF(E$2&lt;=analysis_period,IF(SUM($C729:E729)&gt;0,D394+1,0),0)</f>
        <v>0</v>
      </c>
      <c r="F394" s="161">
        <f>IF(F$2&lt;=analysis_period,IF(SUM($C729:F729)&gt;0,E394+1,0),0)</f>
        <v>0</v>
      </c>
      <c r="G394" s="161">
        <f>IF(G$2&lt;=analysis_period,IF(SUM($C729:G729)&gt;0,F394+1,0),0)</f>
        <v>0</v>
      </c>
      <c r="H394" s="161">
        <f>IF(H$2&lt;=analysis_period,IF(SUM($C729:H729)&gt;0,G394+1,0),0)</f>
        <v>0</v>
      </c>
      <c r="I394" s="161">
        <f>IF(I$2&lt;=analysis_period,IF(SUM($C729:I729)&gt;0,H394+1,0),0)</f>
        <v>0</v>
      </c>
      <c r="J394" s="161">
        <f>IF(J$2&lt;=analysis_period,IF(SUM($C729:J729)&gt;0,I394+1,0),0)</f>
        <v>0</v>
      </c>
      <c r="K394" s="161">
        <f>IF(K$2&lt;=analysis_period,IF(SUM($C729:K729)&gt;0,J394+1,0),0)</f>
        <v>0</v>
      </c>
      <c r="L394" s="161">
        <f>IF(L$2&lt;=analysis_period,IF(SUM($C729:L729)&gt;0,K394+1,0),0)</f>
        <v>0</v>
      </c>
      <c r="M394" s="161">
        <f>IF(M$2&lt;=analysis_period,IF(SUM($C729:M729)&gt;0,L394+1,0),0)</f>
        <v>0</v>
      </c>
      <c r="N394" s="161">
        <f>IF(N$2&lt;=analysis_period,IF(SUM($C729:N729)&gt;0,M394+1,0),0)</f>
        <v>0</v>
      </c>
      <c r="O394" s="161">
        <f>IF(O$2&lt;=analysis_period,IF(SUM($C729:O729)&gt;0,N394+1,0),0)</f>
        <v>0</v>
      </c>
      <c r="P394" s="161">
        <f>IF(P$2&lt;=analysis_period,IF(SUM($C729:P729)&gt;0,O394+1,0),0)</f>
        <v>0</v>
      </c>
      <c r="Q394" s="161">
        <f>IF(Q$2&lt;=analysis_period,IF(SUM($C729:Q729)&gt;0,P394+1,0),0)</f>
        <v>0</v>
      </c>
      <c r="R394" s="161">
        <f>IF(R$2&lt;=analysis_period,IF(SUM($C729:R729)&gt;0,Q394+1,0),0)</f>
        <v>0</v>
      </c>
      <c r="S394" s="161">
        <f>IF(S$2&lt;=analysis_period,IF(SUM($C729:S729)&gt;0,R394+1,0),0)</f>
        <v>0</v>
      </c>
      <c r="T394" s="161">
        <f>IF(T$2&lt;=analysis_period,IF(SUM($C729:T729)&gt;0,S394+1,0),0)</f>
        <v>0</v>
      </c>
      <c r="U394" s="161">
        <f>IF(U$2&lt;=analysis_period,IF(SUM($C729:U729)&gt;0,T394+1,0),0)</f>
        <v>0</v>
      </c>
      <c r="V394" s="161">
        <f>IF(V$2&lt;=analysis_period,IF(SUM($C729:V729)&gt;0,U394+1,0),0)</f>
        <v>0</v>
      </c>
      <c r="W394" s="161">
        <f>IF(W$2&lt;=analysis_period,IF(SUM($C729:W729)&gt;0,V394+1,0),0)</f>
        <v>0</v>
      </c>
      <c r="X394" s="161">
        <f>IF(X$2&lt;=analysis_period,IF(SUM($C729:X729)&gt;0,W394+1,0),0)</f>
        <v>0</v>
      </c>
      <c r="Y394" s="161">
        <f>IF(Y$2&lt;=analysis_period,IF(SUM($C729:Y729)&gt;0,X394+1,0),0)</f>
        <v>0</v>
      </c>
      <c r="Z394" s="161">
        <f>IF(Z$2&lt;=analysis_period,IF(SUM($C729:Z729)&gt;0,Y394+1,0),0)</f>
        <v>0</v>
      </c>
      <c r="AA394" s="161">
        <f>IF(AA$2&lt;=analysis_period,IF(SUM($C729:AA729)&gt;0,Z394+1,0),0)</f>
        <v>0</v>
      </c>
      <c r="AB394" s="161">
        <f>IF(AB$2&lt;=analysis_period,IF(SUM($C729:AB729)&gt;0,AA394+1,0),0)</f>
        <v>0</v>
      </c>
      <c r="AC394" s="161">
        <f>IF(AC$2&lt;=analysis_period,IF(SUM($C729:AC729)&gt;0,AB394+1,0),0)</f>
        <v>0</v>
      </c>
      <c r="AD394" s="161">
        <f>IF(AD$2&lt;=analysis_period,IF(SUM($C729:AD729)&gt;0,AC394+1,0),0)</f>
        <v>0</v>
      </c>
      <c r="AE394" s="161">
        <f>IF(AE$2&lt;=analysis_period,IF(SUM($C729:AE729)&gt;0,AD394+1,0),0)</f>
        <v>0</v>
      </c>
      <c r="AF394" s="161">
        <f>IF(AF$2&lt;=analysis_period,IF(SUM($C729:AF729)&gt;0,AE394+1,0),0)</f>
        <v>0</v>
      </c>
      <c r="AG394" s="161">
        <f>IF(AG$2&lt;=analysis_period,IF(SUM($C729:AG729)&gt;0,AF394+1,0),0)</f>
        <v>0</v>
      </c>
      <c r="AH394" s="161">
        <f>IF(AH$2&lt;=analysis_period,IF(SUM($C729:AH729)&gt;0,AG394+1,0),0)</f>
        <v>0</v>
      </c>
      <c r="AI394" s="161">
        <f>IF(AI$2&lt;=analysis_period,IF(SUM($C729:AI729)&gt;0,AH394+1,0),0)</f>
        <v>0</v>
      </c>
      <c r="AJ394" s="161">
        <f>IF(AJ$2&lt;=analysis_period,IF(SUM($C729:AJ729)&gt;0,AI394+1,0),0)</f>
        <v>0</v>
      </c>
      <c r="AK394" s="161">
        <f>IF(AK$2&lt;=analysis_period,IF(SUM($C729:AK729)&gt;0,AJ394+1,0),0)</f>
        <v>0</v>
      </c>
      <c r="AL394" s="161">
        <f>IF(AL$2&lt;=analysis_period,IF(SUM($C729:AL729)&gt;0,AK394+1,0),0)</f>
        <v>0</v>
      </c>
      <c r="AM394" s="161">
        <f>IF(AM$2&lt;=analysis_period,IF(SUM($C729:AM729)&gt;0,AL394+1,0),0)</f>
        <v>0</v>
      </c>
      <c r="AN394" s="161">
        <f>IF(AN$2&lt;=analysis_period,IF(SUM($C729:AN729)&gt;0,AM394+1,0),0)</f>
        <v>0</v>
      </c>
      <c r="AO394" s="161">
        <f>IF(AO$2&lt;=analysis_period,IF(SUM($C729:AO729)&gt;0,AN394+1,0),0)</f>
        <v>0</v>
      </c>
      <c r="AP394" s="161">
        <f>IF(AP$2&lt;=analysis_period,IF(SUM($C729:AP729)&gt;0,AO394+1,0),0)</f>
        <v>0</v>
      </c>
    </row>
    <row r="395" spans="1:42" x14ac:dyDescent="0.2">
      <c r="A395" s="4">
        <f t="shared" si="153"/>
        <v>7</v>
      </c>
      <c r="B395" s="4">
        <v>0</v>
      </c>
      <c r="C395" s="161">
        <f>IF(C$2&lt;=analysis_period,IF(SUM($C730:C730)&gt;0,B395+1,0),0)</f>
        <v>0</v>
      </c>
      <c r="D395" s="161">
        <f>IF(D$2&lt;=analysis_period,IF(SUM($C730:D730)&gt;0,C395+1,0),0)</f>
        <v>0</v>
      </c>
      <c r="E395" s="161">
        <f>IF(E$2&lt;=analysis_period,IF(SUM($C730:E730)&gt;0,D395+1,0),0)</f>
        <v>0</v>
      </c>
      <c r="F395" s="161">
        <f>IF(F$2&lt;=analysis_period,IF(SUM($C730:F730)&gt;0,E395+1,0),0)</f>
        <v>0</v>
      </c>
      <c r="G395" s="161">
        <f>IF(G$2&lt;=analysis_period,IF(SUM($C730:G730)&gt;0,F395+1,0),0)</f>
        <v>0</v>
      </c>
      <c r="H395" s="161">
        <f>IF(H$2&lt;=analysis_period,IF(SUM($C730:H730)&gt;0,G395+1,0),0)</f>
        <v>0</v>
      </c>
      <c r="I395" s="161">
        <f>IF(I$2&lt;=analysis_period,IF(SUM($C730:I730)&gt;0,H395+1,0),0)</f>
        <v>0</v>
      </c>
      <c r="J395" s="161">
        <f>IF(J$2&lt;=analysis_period,IF(SUM($C730:J730)&gt;0,I395+1,0),0)</f>
        <v>0</v>
      </c>
      <c r="K395" s="161">
        <f>IF(K$2&lt;=analysis_period,IF(SUM($C730:K730)&gt;0,J395+1,0),0)</f>
        <v>0</v>
      </c>
      <c r="L395" s="161">
        <f>IF(L$2&lt;=analysis_period,IF(SUM($C730:L730)&gt;0,K395+1,0),0)</f>
        <v>0</v>
      </c>
      <c r="M395" s="161">
        <f>IF(M$2&lt;=analysis_period,IF(SUM($C730:M730)&gt;0,L395+1,0),0)</f>
        <v>0</v>
      </c>
      <c r="N395" s="161">
        <f>IF(N$2&lt;=analysis_period,IF(SUM($C730:N730)&gt;0,M395+1,0),0)</f>
        <v>0</v>
      </c>
      <c r="O395" s="161">
        <f>IF(O$2&lt;=analysis_period,IF(SUM($C730:O730)&gt;0,N395+1,0),0)</f>
        <v>0</v>
      </c>
      <c r="P395" s="161">
        <f>IF(P$2&lt;=analysis_period,IF(SUM($C730:P730)&gt;0,O395+1,0),0)</f>
        <v>0</v>
      </c>
      <c r="Q395" s="161">
        <f>IF(Q$2&lt;=analysis_period,IF(SUM($C730:Q730)&gt;0,P395+1,0),0)</f>
        <v>0</v>
      </c>
      <c r="R395" s="161">
        <f>IF(R$2&lt;=analysis_period,IF(SUM($C730:R730)&gt;0,Q395+1,0),0)</f>
        <v>0</v>
      </c>
      <c r="S395" s="161">
        <f>IF(S$2&lt;=analysis_period,IF(SUM($C730:S730)&gt;0,R395+1,0),0)</f>
        <v>0</v>
      </c>
      <c r="T395" s="161">
        <f>IF(T$2&lt;=analysis_period,IF(SUM($C730:T730)&gt;0,S395+1,0),0)</f>
        <v>0</v>
      </c>
      <c r="U395" s="161">
        <f>IF(U$2&lt;=analysis_period,IF(SUM($C730:U730)&gt;0,T395+1,0),0)</f>
        <v>0</v>
      </c>
      <c r="V395" s="161">
        <f>IF(V$2&lt;=analysis_period,IF(SUM($C730:V730)&gt;0,U395+1,0),0)</f>
        <v>0</v>
      </c>
      <c r="W395" s="161">
        <f>IF(W$2&lt;=analysis_period,IF(SUM($C730:W730)&gt;0,V395+1,0),0)</f>
        <v>0</v>
      </c>
      <c r="X395" s="161">
        <f>IF(X$2&lt;=analysis_period,IF(SUM($C730:X730)&gt;0,W395+1,0),0)</f>
        <v>0</v>
      </c>
      <c r="Y395" s="161">
        <f>IF(Y$2&lt;=analysis_period,IF(SUM($C730:Y730)&gt;0,X395+1,0),0)</f>
        <v>0</v>
      </c>
      <c r="Z395" s="161">
        <f>IF(Z$2&lt;=analysis_period,IF(SUM($C730:Z730)&gt;0,Y395+1,0),0)</f>
        <v>0</v>
      </c>
      <c r="AA395" s="161">
        <f>IF(AA$2&lt;=analysis_period,IF(SUM($C730:AA730)&gt;0,Z395+1,0),0)</f>
        <v>0</v>
      </c>
      <c r="AB395" s="161">
        <f>IF(AB$2&lt;=analysis_period,IF(SUM($C730:AB730)&gt;0,AA395+1,0),0)</f>
        <v>0</v>
      </c>
      <c r="AC395" s="161">
        <f>IF(AC$2&lt;=analysis_period,IF(SUM($C730:AC730)&gt;0,AB395+1,0),0)</f>
        <v>0</v>
      </c>
      <c r="AD395" s="161">
        <f>IF(AD$2&lt;=analysis_period,IF(SUM($C730:AD730)&gt;0,AC395+1,0),0)</f>
        <v>0</v>
      </c>
      <c r="AE395" s="161">
        <f>IF(AE$2&lt;=analysis_period,IF(SUM($C730:AE730)&gt;0,AD395+1,0),0)</f>
        <v>0</v>
      </c>
      <c r="AF395" s="161">
        <f>IF(AF$2&lt;=analysis_period,IF(SUM($C730:AF730)&gt;0,AE395+1,0),0)</f>
        <v>0</v>
      </c>
      <c r="AG395" s="161">
        <f>IF(AG$2&lt;=analysis_period,IF(SUM($C730:AG730)&gt;0,AF395+1,0),0)</f>
        <v>0</v>
      </c>
      <c r="AH395" s="161">
        <f>IF(AH$2&lt;=analysis_period,IF(SUM($C730:AH730)&gt;0,AG395+1,0),0)</f>
        <v>0</v>
      </c>
      <c r="AI395" s="161">
        <f>IF(AI$2&lt;=analysis_period,IF(SUM($C730:AI730)&gt;0,AH395+1,0),0)</f>
        <v>0</v>
      </c>
      <c r="AJ395" s="161">
        <f>IF(AJ$2&lt;=analysis_period,IF(SUM($C730:AJ730)&gt;0,AI395+1,0),0)</f>
        <v>0</v>
      </c>
      <c r="AK395" s="161">
        <f>IF(AK$2&lt;=analysis_period,IF(SUM($C730:AK730)&gt;0,AJ395+1,0),0)</f>
        <v>0</v>
      </c>
      <c r="AL395" s="161">
        <f>IF(AL$2&lt;=analysis_period,IF(SUM($C730:AL730)&gt;0,AK395+1,0),0)</f>
        <v>0</v>
      </c>
      <c r="AM395" s="161">
        <f>IF(AM$2&lt;=analysis_period,IF(SUM($C730:AM730)&gt;0,AL395+1,0),0)</f>
        <v>0</v>
      </c>
      <c r="AN395" s="161">
        <f>IF(AN$2&lt;=analysis_period,IF(SUM($C730:AN730)&gt;0,AM395+1,0),0)</f>
        <v>0</v>
      </c>
      <c r="AO395" s="161">
        <f>IF(AO$2&lt;=analysis_period,IF(SUM($C730:AO730)&gt;0,AN395+1,0),0)</f>
        <v>0</v>
      </c>
      <c r="AP395" s="161">
        <f>IF(AP$2&lt;=analysis_period,IF(SUM($C730:AP730)&gt;0,AO395+1,0),0)</f>
        <v>0</v>
      </c>
    </row>
    <row r="396" spans="1:42" x14ac:dyDescent="0.2">
      <c r="A396" s="4">
        <f t="shared" si="153"/>
        <v>8</v>
      </c>
      <c r="B396" s="4">
        <v>0</v>
      </c>
      <c r="C396" s="161">
        <f>IF(C$2&lt;=analysis_period,IF(SUM($C731:C731)&gt;0,B396+1,0),0)</f>
        <v>0</v>
      </c>
      <c r="D396" s="161">
        <f>IF(D$2&lt;=analysis_period,IF(SUM($C731:D731)&gt;0,C396+1,0),0)</f>
        <v>0</v>
      </c>
      <c r="E396" s="161">
        <f>IF(E$2&lt;=analysis_period,IF(SUM($C731:E731)&gt;0,D396+1,0),0)</f>
        <v>0</v>
      </c>
      <c r="F396" s="161">
        <f>IF(F$2&lt;=analysis_period,IF(SUM($C731:F731)&gt;0,E396+1,0),0)</f>
        <v>0</v>
      </c>
      <c r="G396" s="161">
        <f>IF(G$2&lt;=analysis_period,IF(SUM($C731:G731)&gt;0,F396+1,0),0)</f>
        <v>0</v>
      </c>
      <c r="H396" s="161">
        <f>IF(H$2&lt;=analysis_period,IF(SUM($C731:H731)&gt;0,G396+1,0),0)</f>
        <v>0</v>
      </c>
      <c r="I396" s="161">
        <f>IF(I$2&lt;=analysis_period,IF(SUM($C731:I731)&gt;0,H396+1,0),0)</f>
        <v>0</v>
      </c>
      <c r="J396" s="161">
        <f>IF(J$2&lt;=analysis_period,IF(SUM($C731:J731)&gt;0,I396+1,0),0)</f>
        <v>0</v>
      </c>
      <c r="K396" s="161">
        <f>IF(K$2&lt;=analysis_period,IF(SUM($C731:K731)&gt;0,J396+1,0),0)</f>
        <v>0</v>
      </c>
      <c r="L396" s="161">
        <f>IF(L$2&lt;=analysis_period,IF(SUM($C731:L731)&gt;0,K396+1,0),0)</f>
        <v>0</v>
      </c>
      <c r="M396" s="161">
        <f>IF(M$2&lt;=analysis_period,IF(SUM($C731:M731)&gt;0,L396+1,0),0)</f>
        <v>0</v>
      </c>
      <c r="N396" s="161">
        <f>IF(N$2&lt;=analysis_period,IF(SUM($C731:N731)&gt;0,M396+1,0),0)</f>
        <v>0</v>
      </c>
      <c r="O396" s="161">
        <f>IF(O$2&lt;=analysis_period,IF(SUM($C731:O731)&gt;0,N396+1,0),0)</f>
        <v>0</v>
      </c>
      <c r="P396" s="161">
        <f>IF(P$2&lt;=analysis_period,IF(SUM($C731:P731)&gt;0,O396+1,0),0)</f>
        <v>0</v>
      </c>
      <c r="Q396" s="161">
        <f>IF(Q$2&lt;=analysis_period,IF(SUM($C731:Q731)&gt;0,P396+1,0),0)</f>
        <v>0</v>
      </c>
      <c r="R396" s="161">
        <f>IF(R$2&lt;=analysis_period,IF(SUM($C731:R731)&gt;0,Q396+1,0),0)</f>
        <v>0</v>
      </c>
      <c r="S396" s="161">
        <f>IF(S$2&lt;=analysis_period,IF(SUM($C731:S731)&gt;0,R396+1,0),0)</f>
        <v>0</v>
      </c>
      <c r="T396" s="161">
        <f>IF(T$2&lt;=analysis_period,IF(SUM($C731:T731)&gt;0,S396+1,0),0)</f>
        <v>0</v>
      </c>
      <c r="U396" s="161">
        <f>IF(U$2&lt;=analysis_period,IF(SUM($C731:U731)&gt;0,T396+1,0),0)</f>
        <v>0</v>
      </c>
      <c r="V396" s="161">
        <f>IF(V$2&lt;=analysis_period,IF(SUM($C731:V731)&gt;0,U396+1,0),0)</f>
        <v>0</v>
      </c>
      <c r="W396" s="161">
        <f>IF(W$2&lt;=analysis_period,IF(SUM($C731:W731)&gt;0,V396+1,0),0)</f>
        <v>0</v>
      </c>
      <c r="X396" s="161">
        <f>IF(X$2&lt;=analysis_period,IF(SUM($C731:X731)&gt;0,W396+1,0),0)</f>
        <v>0</v>
      </c>
      <c r="Y396" s="161">
        <f>IF(Y$2&lt;=analysis_period,IF(SUM($C731:Y731)&gt;0,X396+1,0),0)</f>
        <v>0</v>
      </c>
      <c r="Z396" s="161">
        <f>IF(Z$2&lt;=analysis_period,IF(SUM($C731:Z731)&gt;0,Y396+1,0),0)</f>
        <v>0</v>
      </c>
      <c r="AA396" s="161">
        <f>IF(AA$2&lt;=analysis_period,IF(SUM($C731:AA731)&gt;0,Z396+1,0),0)</f>
        <v>0</v>
      </c>
      <c r="AB396" s="161">
        <f>IF(AB$2&lt;=analysis_period,IF(SUM($C731:AB731)&gt;0,AA396+1,0),0)</f>
        <v>0</v>
      </c>
      <c r="AC396" s="161">
        <f>IF(AC$2&lt;=analysis_period,IF(SUM($C731:AC731)&gt;0,AB396+1,0),0)</f>
        <v>0</v>
      </c>
      <c r="AD396" s="161">
        <f>IF(AD$2&lt;=analysis_period,IF(SUM($C731:AD731)&gt;0,AC396+1,0),0)</f>
        <v>0</v>
      </c>
      <c r="AE396" s="161">
        <f>IF(AE$2&lt;=analysis_period,IF(SUM($C731:AE731)&gt;0,AD396+1,0),0)</f>
        <v>0</v>
      </c>
      <c r="AF396" s="161">
        <f>IF(AF$2&lt;=analysis_period,IF(SUM($C731:AF731)&gt;0,AE396+1,0),0)</f>
        <v>0</v>
      </c>
      <c r="AG396" s="161">
        <f>IF(AG$2&lt;=analysis_period,IF(SUM($C731:AG731)&gt;0,AF396+1,0),0)</f>
        <v>0</v>
      </c>
      <c r="AH396" s="161">
        <f>IF(AH$2&lt;=analysis_period,IF(SUM($C731:AH731)&gt;0,AG396+1,0),0)</f>
        <v>0</v>
      </c>
      <c r="AI396" s="161">
        <f>IF(AI$2&lt;=analysis_period,IF(SUM($C731:AI731)&gt;0,AH396+1,0),0)</f>
        <v>0</v>
      </c>
      <c r="AJ396" s="161">
        <f>IF(AJ$2&lt;=analysis_period,IF(SUM($C731:AJ731)&gt;0,AI396+1,0),0)</f>
        <v>0</v>
      </c>
      <c r="AK396" s="161">
        <f>IF(AK$2&lt;=analysis_period,IF(SUM($C731:AK731)&gt;0,AJ396+1,0),0)</f>
        <v>0</v>
      </c>
      <c r="AL396" s="161">
        <f>IF(AL$2&lt;=analysis_period,IF(SUM($C731:AL731)&gt;0,AK396+1,0),0)</f>
        <v>0</v>
      </c>
      <c r="AM396" s="161">
        <f>IF(AM$2&lt;=analysis_period,IF(SUM($C731:AM731)&gt;0,AL396+1,0),0)</f>
        <v>0</v>
      </c>
      <c r="AN396" s="161">
        <f>IF(AN$2&lt;=analysis_period,IF(SUM($C731:AN731)&gt;0,AM396+1,0),0)</f>
        <v>0</v>
      </c>
      <c r="AO396" s="161">
        <f>IF(AO$2&lt;=analysis_period,IF(SUM($C731:AO731)&gt;0,AN396+1,0),0)</f>
        <v>0</v>
      </c>
      <c r="AP396" s="161">
        <f>IF(AP$2&lt;=analysis_period,IF(SUM($C731:AP731)&gt;0,AO396+1,0),0)</f>
        <v>0</v>
      </c>
    </row>
    <row r="397" spans="1:42" x14ac:dyDescent="0.2">
      <c r="A397" s="4">
        <f>A396+1</f>
        <v>9</v>
      </c>
      <c r="B397" s="4">
        <v>0</v>
      </c>
      <c r="C397" s="161">
        <f>IF(C$2&lt;=analysis_period,IF(SUM($C732:C732)&gt;0,B397+1,0),0)</f>
        <v>0</v>
      </c>
      <c r="D397" s="161">
        <f>IF(D$2&lt;=analysis_period,IF(SUM($C732:D732)&gt;0,C397+1,0),0)</f>
        <v>0</v>
      </c>
      <c r="E397" s="161">
        <f>IF(E$2&lt;=analysis_period,IF(SUM($C732:E732)&gt;0,D397+1,0),0)</f>
        <v>0</v>
      </c>
      <c r="F397" s="161">
        <f>IF(F$2&lt;=analysis_period,IF(SUM($C732:F732)&gt;0,E397+1,0),0)</f>
        <v>0</v>
      </c>
      <c r="G397" s="161">
        <f>IF(G$2&lt;=analysis_period,IF(SUM($C732:G732)&gt;0,F397+1,0),0)</f>
        <v>0</v>
      </c>
      <c r="H397" s="161">
        <f>IF(H$2&lt;=analysis_period,IF(SUM($C732:H732)&gt;0,G397+1,0),0)</f>
        <v>0</v>
      </c>
      <c r="I397" s="161">
        <f>IF(I$2&lt;=analysis_period,IF(SUM($C732:I732)&gt;0,H397+1,0),0)</f>
        <v>0</v>
      </c>
      <c r="J397" s="161">
        <f>IF(J$2&lt;=analysis_period,IF(SUM($C732:J732)&gt;0,I397+1,0),0)</f>
        <v>0</v>
      </c>
      <c r="K397" s="161">
        <f>IF(K$2&lt;=analysis_period,IF(SUM($C732:K732)&gt;0,J397+1,0),0)</f>
        <v>0</v>
      </c>
      <c r="L397" s="161">
        <f>IF(L$2&lt;=analysis_period,IF(SUM($C732:L732)&gt;0,K397+1,0),0)</f>
        <v>0</v>
      </c>
      <c r="M397" s="161">
        <f>IF(M$2&lt;=analysis_period,IF(SUM($C732:M732)&gt;0,L397+1,0),0)</f>
        <v>0</v>
      </c>
      <c r="N397" s="161">
        <f>IF(N$2&lt;=analysis_period,IF(SUM($C732:N732)&gt;0,M397+1,0),0)</f>
        <v>0</v>
      </c>
      <c r="O397" s="161">
        <f>IF(O$2&lt;=analysis_period,IF(SUM($C732:O732)&gt;0,N397+1,0),0)</f>
        <v>0</v>
      </c>
      <c r="P397" s="161">
        <f>IF(P$2&lt;=analysis_period,IF(SUM($C732:P732)&gt;0,O397+1,0),0)</f>
        <v>0</v>
      </c>
      <c r="Q397" s="161">
        <f>IF(Q$2&lt;=analysis_period,IF(SUM($C732:Q732)&gt;0,P397+1,0),0)</f>
        <v>0</v>
      </c>
      <c r="R397" s="161">
        <f>IF(R$2&lt;=analysis_period,IF(SUM($C732:R732)&gt;0,Q397+1,0),0)</f>
        <v>0</v>
      </c>
      <c r="S397" s="161">
        <f>IF(S$2&lt;=analysis_period,IF(SUM($C732:S732)&gt;0,R397+1,0),0)</f>
        <v>0</v>
      </c>
      <c r="T397" s="161">
        <f>IF(T$2&lt;=analysis_period,IF(SUM($C732:T732)&gt;0,S397+1,0),0)</f>
        <v>0</v>
      </c>
      <c r="U397" s="161">
        <f>IF(U$2&lt;=analysis_period,IF(SUM($C732:U732)&gt;0,T397+1,0),0)</f>
        <v>0</v>
      </c>
      <c r="V397" s="161">
        <f>IF(V$2&lt;=analysis_period,IF(SUM($C732:V732)&gt;0,U397+1,0),0)</f>
        <v>0</v>
      </c>
      <c r="W397" s="161">
        <f>IF(W$2&lt;=analysis_period,IF(SUM($C732:W732)&gt;0,V397+1,0),0)</f>
        <v>0</v>
      </c>
      <c r="X397" s="161">
        <f>IF(X$2&lt;=analysis_period,IF(SUM($C732:X732)&gt;0,W397+1,0),0)</f>
        <v>0</v>
      </c>
      <c r="Y397" s="161">
        <f>IF(Y$2&lt;=analysis_period,IF(SUM($C732:Y732)&gt;0,X397+1,0),0)</f>
        <v>0</v>
      </c>
      <c r="Z397" s="161">
        <f>IF(Z$2&lt;=analysis_period,IF(SUM($C732:Z732)&gt;0,Y397+1,0),0)</f>
        <v>0</v>
      </c>
      <c r="AA397" s="161">
        <f>IF(AA$2&lt;=analysis_period,IF(SUM($C732:AA732)&gt;0,Z397+1,0),0)</f>
        <v>0</v>
      </c>
      <c r="AB397" s="161">
        <f>IF(AB$2&lt;=analysis_period,IF(SUM($C732:AB732)&gt;0,AA397+1,0),0)</f>
        <v>0</v>
      </c>
      <c r="AC397" s="161">
        <f>IF(AC$2&lt;=analysis_period,IF(SUM($C732:AC732)&gt;0,AB397+1,0),0)</f>
        <v>0</v>
      </c>
      <c r="AD397" s="161">
        <f>IF(AD$2&lt;=analysis_period,IF(SUM($C732:AD732)&gt;0,AC397+1,0),0)</f>
        <v>0</v>
      </c>
      <c r="AE397" s="161">
        <f>IF(AE$2&lt;=analysis_period,IF(SUM($C732:AE732)&gt;0,AD397+1,0),0)</f>
        <v>0</v>
      </c>
      <c r="AF397" s="161">
        <f>IF(AF$2&lt;=analysis_period,IF(SUM($C732:AF732)&gt;0,AE397+1,0),0)</f>
        <v>0</v>
      </c>
      <c r="AG397" s="161">
        <f>IF(AG$2&lt;=analysis_period,IF(SUM($C732:AG732)&gt;0,AF397+1,0),0)</f>
        <v>0</v>
      </c>
      <c r="AH397" s="161">
        <f>IF(AH$2&lt;=analysis_period,IF(SUM($C732:AH732)&gt;0,AG397+1,0),0)</f>
        <v>0</v>
      </c>
      <c r="AI397" s="161">
        <f>IF(AI$2&lt;=analysis_period,IF(SUM($C732:AI732)&gt;0,AH397+1,0),0)</f>
        <v>0</v>
      </c>
      <c r="AJ397" s="161">
        <f>IF(AJ$2&lt;=analysis_period,IF(SUM($C732:AJ732)&gt;0,AI397+1,0),0)</f>
        <v>0</v>
      </c>
      <c r="AK397" s="161">
        <f>IF(AK$2&lt;=analysis_period,IF(SUM($C732:AK732)&gt;0,AJ397+1,0),0)</f>
        <v>0</v>
      </c>
      <c r="AL397" s="161">
        <f>IF(AL$2&lt;=analysis_period,IF(SUM($C732:AL732)&gt;0,AK397+1,0),0)</f>
        <v>0</v>
      </c>
      <c r="AM397" s="161">
        <f>IF(AM$2&lt;=analysis_period,IF(SUM($C732:AM732)&gt;0,AL397+1,0),0)</f>
        <v>0</v>
      </c>
      <c r="AN397" s="161">
        <f>IF(AN$2&lt;=analysis_period,IF(SUM($C732:AN732)&gt;0,AM397+1,0),0)</f>
        <v>0</v>
      </c>
      <c r="AO397" s="161">
        <f>IF(AO$2&lt;=analysis_period,IF(SUM($C732:AO732)&gt;0,AN397+1,0),0)</f>
        <v>0</v>
      </c>
      <c r="AP397" s="161">
        <f>IF(AP$2&lt;=analysis_period,IF(SUM($C732:AP732)&gt;0,AO397+1,0),0)</f>
        <v>0</v>
      </c>
    </row>
    <row r="398" spans="1:42" x14ac:dyDescent="0.2">
      <c r="A398" s="4">
        <f t="shared" si="153"/>
        <v>10</v>
      </c>
      <c r="B398" s="4">
        <v>0</v>
      </c>
      <c r="C398" s="161">
        <f>IF(C$2&lt;=analysis_period,IF(SUM($C733:C733)&gt;0,B398+1,0),0)</f>
        <v>0</v>
      </c>
      <c r="D398" s="161">
        <f>IF(D$2&lt;=analysis_period,IF(SUM($C733:D733)&gt;0,C398+1,0),0)</f>
        <v>0</v>
      </c>
      <c r="E398" s="161">
        <f>IF(E$2&lt;=analysis_period,IF(SUM($C733:E733)&gt;0,D398+1,0),0)</f>
        <v>0</v>
      </c>
      <c r="F398" s="161">
        <f>IF(F$2&lt;=analysis_period,IF(SUM($C733:F733)&gt;0,E398+1,0),0)</f>
        <v>0</v>
      </c>
      <c r="G398" s="161">
        <f>IF(G$2&lt;=analysis_period,IF(SUM($C733:G733)&gt;0,F398+1,0),0)</f>
        <v>0</v>
      </c>
      <c r="H398" s="161">
        <f>IF(H$2&lt;=analysis_period,IF(SUM($C733:H733)&gt;0,G398+1,0),0)</f>
        <v>0</v>
      </c>
      <c r="I398" s="161">
        <f>IF(I$2&lt;=analysis_period,IF(SUM($C733:I733)&gt;0,H398+1,0),0)</f>
        <v>0</v>
      </c>
      <c r="J398" s="161">
        <f>IF(J$2&lt;=analysis_period,IF(SUM($C733:J733)&gt;0,I398+1,0),0)</f>
        <v>0</v>
      </c>
      <c r="K398" s="161">
        <f>IF(K$2&lt;=analysis_period,IF(SUM($C733:K733)&gt;0,J398+1,0),0)</f>
        <v>0</v>
      </c>
      <c r="L398" s="161">
        <f>IF(L$2&lt;=analysis_period,IF(SUM($C733:L733)&gt;0,K398+1,0),0)</f>
        <v>0</v>
      </c>
      <c r="M398" s="161">
        <f>IF(M$2&lt;=analysis_period,IF(SUM($C733:M733)&gt;0,L398+1,0),0)</f>
        <v>0</v>
      </c>
      <c r="N398" s="161">
        <f>IF(N$2&lt;=analysis_period,IF(SUM($C733:N733)&gt;0,M398+1,0),0)</f>
        <v>0</v>
      </c>
      <c r="O398" s="161">
        <f>IF(O$2&lt;=analysis_period,IF(SUM($C733:O733)&gt;0,N398+1,0),0)</f>
        <v>0</v>
      </c>
      <c r="P398" s="161">
        <f>IF(P$2&lt;=analysis_period,IF(SUM($C733:P733)&gt;0,O398+1,0),0)</f>
        <v>0</v>
      </c>
      <c r="Q398" s="161">
        <f>IF(Q$2&lt;=analysis_period,IF(SUM($C733:Q733)&gt;0,P398+1,0),0)</f>
        <v>0</v>
      </c>
      <c r="R398" s="161">
        <f>IF(R$2&lt;=analysis_period,IF(SUM($C733:R733)&gt;0,Q398+1,0),0)</f>
        <v>0</v>
      </c>
      <c r="S398" s="161">
        <f>IF(S$2&lt;=analysis_period,IF(SUM($C733:S733)&gt;0,R398+1,0),0)</f>
        <v>0</v>
      </c>
      <c r="T398" s="161">
        <f>IF(T$2&lt;=analysis_period,IF(SUM($C733:T733)&gt;0,S398+1,0),0)</f>
        <v>0</v>
      </c>
      <c r="U398" s="161">
        <f>IF(U$2&lt;=analysis_period,IF(SUM($C733:U733)&gt;0,T398+1,0),0)</f>
        <v>0</v>
      </c>
      <c r="V398" s="161">
        <f>IF(V$2&lt;=analysis_period,IF(SUM($C733:V733)&gt;0,U398+1,0),0)</f>
        <v>0</v>
      </c>
      <c r="W398" s="161">
        <f>IF(W$2&lt;=analysis_period,IF(SUM($C733:W733)&gt;0,V398+1,0),0)</f>
        <v>0</v>
      </c>
      <c r="X398" s="161">
        <f>IF(X$2&lt;=analysis_period,IF(SUM($C733:X733)&gt;0,W398+1,0),0)</f>
        <v>0</v>
      </c>
      <c r="Y398" s="161">
        <f>IF(Y$2&lt;=analysis_period,IF(SUM($C733:Y733)&gt;0,X398+1,0),0)</f>
        <v>0</v>
      </c>
      <c r="Z398" s="161">
        <f>IF(Z$2&lt;=analysis_period,IF(SUM($C733:Z733)&gt;0,Y398+1,0),0)</f>
        <v>0</v>
      </c>
      <c r="AA398" s="161">
        <f>IF(AA$2&lt;=analysis_period,IF(SUM($C733:AA733)&gt;0,Z398+1,0),0)</f>
        <v>0</v>
      </c>
      <c r="AB398" s="161">
        <f>IF(AB$2&lt;=analysis_period,IF(SUM($C733:AB733)&gt;0,AA398+1,0),0)</f>
        <v>0</v>
      </c>
      <c r="AC398" s="161">
        <f>IF(AC$2&lt;=analysis_period,IF(SUM($C733:AC733)&gt;0,AB398+1,0),0)</f>
        <v>0</v>
      </c>
      <c r="AD398" s="161">
        <f>IF(AD$2&lt;=analysis_period,IF(SUM($C733:AD733)&gt;0,AC398+1,0),0)</f>
        <v>0</v>
      </c>
      <c r="AE398" s="161">
        <f>IF(AE$2&lt;=analysis_period,IF(SUM($C733:AE733)&gt;0,AD398+1,0),0)</f>
        <v>0</v>
      </c>
      <c r="AF398" s="161">
        <f>IF(AF$2&lt;=analysis_period,IF(SUM($C733:AF733)&gt;0,AE398+1,0),0)</f>
        <v>0</v>
      </c>
      <c r="AG398" s="161">
        <f>IF(AG$2&lt;=analysis_period,IF(SUM($C733:AG733)&gt;0,AF398+1,0),0)</f>
        <v>0</v>
      </c>
      <c r="AH398" s="161">
        <f>IF(AH$2&lt;=analysis_period,IF(SUM($C733:AH733)&gt;0,AG398+1,0),0)</f>
        <v>0</v>
      </c>
      <c r="AI398" s="161">
        <f>IF(AI$2&lt;=analysis_period,IF(SUM($C733:AI733)&gt;0,AH398+1,0),0)</f>
        <v>0</v>
      </c>
      <c r="AJ398" s="161">
        <f>IF(AJ$2&lt;=analysis_period,IF(SUM($C733:AJ733)&gt;0,AI398+1,0),0)</f>
        <v>0</v>
      </c>
      <c r="AK398" s="161">
        <f>IF(AK$2&lt;=analysis_period,IF(SUM($C733:AK733)&gt;0,AJ398+1,0),0)</f>
        <v>0</v>
      </c>
      <c r="AL398" s="161">
        <f>IF(AL$2&lt;=analysis_period,IF(SUM($C733:AL733)&gt;0,AK398+1,0),0)</f>
        <v>0</v>
      </c>
      <c r="AM398" s="161">
        <f>IF(AM$2&lt;=analysis_period,IF(SUM($C733:AM733)&gt;0,AL398+1,0),0)</f>
        <v>0</v>
      </c>
      <c r="AN398" s="161">
        <f>IF(AN$2&lt;=analysis_period,IF(SUM($C733:AN733)&gt;0,AM398+1,0),0)</f>
        <v>0</v>
      </c>
      <c r="AO398" s="161">
        <f>IF(AO$2&lt;=analysis_period,IF(SUM($C733:AO733)&gt;0,AN398+1,0),0)</f>
        <v>0</v>
      </c>
      <c r="AP398" s="161">
        <f>IF(AP$2&lt;=analysis_period,IF(SUM($C733:AP733)&gt;0,AO398+1,0),0)</f>
        <v>0</v>
      </c>
    </row>
    <row r="399" spans="1:42" x14ac:dyDescent="0.2">
      <c r="A399" s="21" t="s">
        <v>80</v>
      </c>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row>
    <row r="400" spans="1:42" x14ac:dyDescent="0.2">
      <c r="A400" s="4">
        <v>1</v>
      </c>
      <c r="B400" s="179">
        <f>SUM(C400:AP400)</f>
        <v>0</v>
      </c>
      <c r="C400" s="161">
        <f t="shared" ref="C400:AP400" si="154">LOOKUP(C389,$B$384:$AP$384,$B$385:$AP$385)/100*$B724</f>
        <v>0</v>
      </c>
      <c r="D400" s="161">
        <f t="shared" si="154"/>
        <v>0</v>
      </c>
      <c r="E400" s="161">
        <f t="shared" si="154"/>
        <v>0</v>
      </c>
      <c r="F400" s="161">
        <f t="shared" si="154"/>
        <v>0</v>
      </c>
      <c r="G400" s="161">
        <f t="shared" si="154"/>
        <v>0</v>
      </c>
      <c r="H400" s="161">
        <f t="shared" si="154"/>
        <v>0</v>
      </c>
      <c r="I400" s="161">
        <f t="shared" si="154"/>
        <v>0</v>
      </c>
      <c r="J400" s="161">
        <f t="shared" si="154"/>
        <v>0</v>
      </c>
      <c r="K400" s="161">
        <f t="shared" si="154"/>
        <v>0</v>
      </c>
      <c r="L400" s="161">
        <f t="shared" si="154"/>
        <v>0</v>
      </c>
      <c r="M400" s="161">
        <f t="shared" si="154"/>
        <v>0</v>
      </c>
      <c r="N400" s="161">
        <f t="shared" si="154"/>
        <v>0</v>
      </c>
      <c r="O400" s="161">
        <f t="shared" si="154"/>
        <v>0</v>
      </c>
      <c r="P400" s="161">
        <f t="shared" si="154"/>
        <v>0</v>
      </c>
      <c r="Q400" s="161">
        <f t="shared" si="154"/>
        <v>0</v>
      </c>
      <c r="R400" s="161">
        <f t="shared" si="154"/>
        <v>0</v>
      </c>
      <c r="S400" s="161">
        <f t="shared" si="154"/>
        <v>0</v>
      </c>
      <c r="T400" s="161">
        <f t="shared" si="154"/>
        <v>0</v>
      </c>
      <c r="U400" s="161">
        <f t="shared" si="154"/>
        <v>0</v>
      </c>
      <c r="V400" s="161">
        <f t="shared" si="154"/>
        <v>0</v>
      </c>
      <c r="W400" s="161">
        <f t="shared" si="154"/>
        <v>0</v>
      </c>
      <c r="X400" s="161">
        <f t="shared" si="154"/>
        <v>0</v>
      </c>
      <c r="Y400" s="161">
        <f t="shared" si="154"/>
        <v>0</v>
      </c>
      <c r="Z400" s="161">
        <f t="shared" si="154"/>
        <v>0</v>
      </c>
      <c r="AA400" s="161">
        <f t="shared" si="154"/>
        <v>0</v>
      </c>
      <c r="AB400" s="161">
        <f t="shared" si="154"/>
        <v>0</v>
      </c>
      <c r="AC400" s="161">
        <f t="shared" si="154"/>
        <v>0</v>
      </c>
      <c r="AD400" s="161">
        <f t="shared" si="154"/>
        <v>0</v>
      </c>
      <c r="AE400" s="161">
        <f t="shared" si="154"/>
        <v>0</v>
      </c>
      <c r="AF400" s="161">
        <f t="shared" si="154"/>
        <v>0</v>
      </c>
      <c r="AG400" s="161">
        <f t="shared" si="154"/>
        <v>0</v>
      </c>
      <c r="AH400" s="161">
        <f t="shared" si="154"/>
        <v>0</v>
      </c>
      <c r="AI400" s="161">
        <f t="shared" si="154"/>
        <v>0</v>
      </c>
      <c r="AJ400" s="161">
        <f t="shared" si="154"/>
        <v>0</v>
      </c>
      <c r="AK400" s="161">
        <f t="shared" si="154"/>
        <v>0</v>
      </c>
      <c r="AL400" s="161">
        <f t="shared" si="154"/>
        <v>0</v>
      </c>
      <c r="AM400" s="161">
        <f t="shared" si="154"/>
        <v>0</v>
      </c>
      <c r="AN400" s="161">
        <f t="shared" si="154"/>
        <v>0</v>
      </c>
      <c r="AO400" s="161">
        <f t="shared" si="154"/>
        <v>0</v>
      </c>
      <c r="AP400" s="161">
        <f t="shared" si="154"/>
        <v>0</v>
      </c>
    </row>
    <row r="401" spans="1:42" x14ac:dyDescent="0.2">
      <c r="A401" s="4">
        <f>A400+1</f>
        <v>2</v>
      </c>
      <c r="B401" s="179">
        <f t="shared" ref="B401:B409" si="155">SUM(C401:AP401)</f>
        <v>0</v>
      </c>
      <c r="C401" s="161">
        <f t="shared" ref="C401:AP401" si="156">LOOKUP(C390,$B$384:$AP$384,$B$385:$AP$385)/100*$B725</f>
        <v>0</v>
      </c>
      <c r="D401" s="161">
        <f t="shared" si="156"/>
        <v>0</v>
      </c>
      <c r="E401" s="161">
        <f t="shared" si="156"/>
        <v>0</v>
      </c>
      <c r="F401" s="161">
        <f t="shared" si="156"/>
        <v>0</v>
      </c>
      <c r="G401" s="161">
        <f t="shared" si="156"/>
        <v>0</v>
      </c>
      <c r="H401" s="161">
        <f t="shared" si="156"/>
        <v>0</v>
      </c>
      <c r="I401" s="161">
        <f t="shared" si="156"/>
        <v>0</v>
      </c>
      <c r="J401" s="161">
        <f t="shared" si="156"/>
        <v>0</v>
      </c>
      <c r="K401" s="161">
        <f t="shared" si="156"/>
        <v>0</v>
      </c>
      <c r="L401" s="161">
        <f t="shared" si="156"/>
        <v>0</v>
      </c>
      <c r="M401" s="161">
        <f t="shared" si="156"/>
        <v>0</v>
      </c>
      <c r="N401" s="161">
        <f t="shared" si="156"/>
        <v>0</v>
      </c>
      <c r="O401" s="161">
        <f t="shared" si="156"/>
        <v>0</v>
      </c>
      <c r="P401" s="161">
        <f t="shared" si="156"/>
        <v>0</v>
      </c>
      <c r="Q401" s="161">
        <f t="shared" si="156"/>
        <v>0</v>
      </c>
      <c r="R401" s="161">
        <f t="shared" si="156"/>
        <v>0</v>
      </c>
      <c r="S401" s="161">
        <f t="shared" si="156"/>
        <v>0</v>
      </c>
      <c r="T401" s="161">
        <f t="shared" si="156"/>
        <v>0</v>
      </c>
      <c r="U401" s="161">
        <f t="shared" si="156"/>
        <v>0</v>
      </c>
      <c r="V401" s="161">
        <f t="shared" si="156"/>
        <v>0</v>
      </c>
      <c r="W401" s="161">
        <f t="shared" si="156"/>
        <v>0</v>
      </c>
      <c r="X401" s="161">
        <f t="shared" si="156"/>
        <v>0</v>
      </c>
      <c r="Y401" s="161">
        <f t="shared" si="156"/>
        <v>0</v>
      </c>
      <c r="Z401" s="161">
        <f t="shared" si="156"/>
        <v>0</v>
      </c>
      <c r="AA401" s="161">
        <f t="shared" si="156"/>
        <v>0</v>
      </c>
      <c r="AB401" s="161">
        <f t="shared" si="156"/>
        <v>0</v>
      </c>
      <c r="AC401" s="161">
        <f t="shared" si="156"/>
        <v>0</v>
      </c>
      <c r="AD401" s="161">
        <f t="shared" si="156"/>
        <v>0</v>
      </c>
      <c r="AE401" s="161">
        <f t="shared" si="156"/>
        <v>0</v>
      </c>
      <c r="AF401" s="161">
        <f t="shared" si="156"/>
        <v>0</v>
      </c>
      <c r="AG401" s="161">
        <f t="shared" si="156"/>
        <v>0</v>
      </c>
      <c r="AH401" s="161">
        <f t="shared" si="156"/>
        <v>0</v>
      </c>
      <c r="AI401" s="161">
        <f t="shared" si="156"/>
        <v>0</v>
      </c>
      <c r="AJ401" s="161">
        <f t="shared" si="156"/>
        <v>0</v>
      </c>
      <c r="AK401" s="161">
        <f t="shared" si="156"/>
        <v>0</v>
      </c>
      <c r="AL401" s="161">
        <f t="shared" si="156"/>
        <v>0</v>
      </c>
      <c r="AM401" s="161">
        <f t="shared" si="156"/>
        <v>0</v>
      </c>
      <c r="AN401" s="161">
        <f t="shared" si="156"/>
        <v>0</v>
      </c>
      <c r="AO401" s="161">
        <f t="shared" si="156"/>
        <v>0</v>
      </c>
      <c r="AP401" s="161">
        <f t="shared" si="156"/>
        <v>0</v>
      </c>
    </row>
    <row r="402" spans="1:42" x14ac:dyDescent="0.2">
      <c r="A402" s="4">
        <f t="shared" ref="A402:A409" si="157">A401+1</f>
        <v>3</v>
      </c>
      <c r="B402" s="179">
        <f t="shared" si="155"/>
        <v>0</v>
      </c>
      <c r="C402" s="161">
        <f t="shared" ref="C402:AP402" si="158">LOOKUP(C391,$B$384:$AP$384,$B$385:$AP$385)/100*$B726</f>
        <v>0</v>
      </c>
      <c r="D402" s="161">
        <f t="shared" si="158"/>
        <v>0</v>
      </c>
      <c r="E402" s="161">
        <f t="shared" si="158"/>
        <v>0</v>
      </c>
      <c r="F402" s="161">
        <f t="shared" si="158"/>
        <v>0</v>
      </c>
      <c r="G402" s="161">
        <f t="shared" si="158"/>
        <v>0</v>
      </c>
      <c r="H402" s="161">
        <f t="shared" si="158"/>
        <v>0</v>
      </c>
      <c r="I402" s="161">
        <f t="shared" si="158"/>
        <v>0</v>
      </c>
      <c r="J402" s="161">
        <f t="shared" si="158"/>
        <v>0</v>
      </c>
      <c r="K402" s="161">
        <f t="shared" si="158"/>
        <v>0</v>
      </c>
      <c r="L402" s="161">
        <f t="shared" si="158"/>
        <v>0</v>
      </c>
      <c r="M402" s="161">
        <f t="shared" si="158"/>
        <v>0</v>
      </c>
      <c r="N402" s="161">
        <f t="shared" si="158"/>
        <v>0</v>
      </c>
      <c r="O402" s="161">
        <f t="shared" si="158"/>
        <v>0</v>
      </c>
      <c r="P402" s="161">
        <f t="shared" si="158"/>
        <v>0</v>
      </c>
      <c r="Q402" s="161">
        <f t="shared" si="158"/>
        <v>0</v>
      </c>
      <c r="R402" s="161">
        <f t="shared" si="158"/>
        <v>0</v>
      </c>
      <c r="S402" s="161">
        <f t="shared" si="158"/>
        <v>0</v>
      </c>
      <c r="T402" s="161">
        <f t="shared" si="158"/>
        <v>0</v>
      </c>
      <c r="U402" s="161">
        <f t="shared" si="158"/>
        <v>0</v>
      </c>
      <c r="V402" s="161">
        <f t="shared" si="158"/>
        <v>0</v>
      </c>
      <c r="W402" s="161">
        <f t="shared" si="158"/>
        <v>0</v>
      </c>
      <c r="X402" s="161">
        <f t="shared" si="158"/>
        <v>0</v>
      </c>
      <c r="Y402" s="161">
        <f t="shared" si="158"/>
        <v>0</v>
      </c>
      <c r="Z402" s="161">
        <f t="shared" si="158"/>
        <v>0</v>
      </c>
      <c r="AA402" s="161">
        <f t="shared" si="158"/>
        <v>0</v>
      </c>
      <c r="AB402" s="161">
        <f t="shared" si="158"/>
        <v>0</v>
      </c>
      <c r="AC402" s="161">
        <f t="shared" si="158"/>
        <v>0</v>
      </c>
      <c r="AD402" s="161">
        <f t="shared" si="158"/>
        <v>0</v>
      </c>
      <c r="AE402" s="161">
        <f t="shared" si="158"/>
        <v>0</v>
      </c>
      <c r="AF402" s="161">
        <f t="shared" si="158"/>
        <v>0</v>
      </c>
      <c r="AG402" s="161">
        <f t="shared" si="158"/>
        <v>0</v>
      </c>
      <c r="AH402" s="161">
        <f t="shared" si="158"/>
        <v>0</v>
      </c>
      <c r="AI402" s="161">
        <f t="shared" si="158"/>
        <v>0</v>
      </c>
      <c r="AJ402" s="161">
        <f t="shared" si="158"/>
        <v>0</v>
      </c>
      <c r="AK402" s="161">
        <f t="shared" si="158"/>
        <v>0</v>
      </c>
      <c r="AL402" s="161">
        <f t="shared" si="158"/>
        <v>0</v>
      </c>
      <c r="AM402" s="161">
        <f t="shared" si="158"/>
        <v>0</v>
      </c>
      <c r="AN402" s="161">
        <f t="shared" si="158"/>
        <v>0</v>
      </c>
      <c r="AO402" s="161">
        <f t="shared" si="158"/>
        <v>0</v>
      </c>
      <c r="AP402" s="161">
        <f t="shared" si="158"/>
        <v>0</v>
      </c>
    </row>
    <row r="403" spans="1:42" x14ac:dyDescent="0.2">
      <c r="A403" s="4">
        <f t="shared" si="157"/>
        <v>4</v>
      </c>
      <c r="B403" s="179">
        <f t="shared" si="155"/>
        <v>0</v>
      </c>
      <c r="C403" s="161">
        <f t="shared" ref="C403:AP403" si="159">LOOKUP(C392,$B$384:$AP$384,$B$385:$AP$385)/100*$B727</f>
        <v>0</v>
      </c>
      <c r="D403" s="161">
        <f t="shared" si="159"/>
        <v>0</v>
      </c>
      <c r="E403" s="161">
        <f t="shared" si="159"/>
        <v>0</v>
      </c>
      <c r="F403" s="161">
        <f t="shared" si="159"/>
        <v>0</v>
      </c>
      <c r="G403" s="161">
        <f t="shared" si="159"/>
        <v>0</v>
      </c>
      <c r="H403" s="161">
        <f t="shared" si="159"/>
        <v>0</v>
      </c>
      <c r="I403" s="161">
        <f t="shared" si="159"/>
        <v>0</v>
      </c>
      <c r="J403" s="161">
        <f t="shared" si="159"/>
        <v>0</v>
      </c>
      <c r="K403" s="161">
        <f t="shared" si="159"/>
        <v>0</v>
      </c>
      <c r="L403" s="161">
        <f t="shared" si="159"/>
        <v>0</v>
      </c>
      <c r="M403" s="161">
        <f t="shared" si="159"/>
        <v>0</v>
      </c>
      <c r="N403" s="161">
        <f t="shared" si="159"/>
        <v>0</v>
      </c>
      <c r="O403" s="161">
        <f t="shared" si="159"/>
        <v>0</v>
      </c>
      <c r="P403" s="161">
        <f t="shared" si="159"/>
        <v>0</v>
      </c>
      <c r="Q403" s="161">
        <f t="shared" si="159"/>
        <v>0</v>
      </c>
      <c r="R403" s="161">
        <f t="shared" si="159"/>
        <v>0</v>
      </c>
      <c r="S403" s="161">
        <f t="shared" si="159"/>
        <v>0</v>
      </c>
      <c r="T403" s="161">
        <f t="shared" si="159"/>
        <v>0</v>
      </c>
      <c r="U403" s="161">
        <f t="shared" si="159"/>
        <v>0</v>
      </c>
      <c r="V403" s="161">
        <f t="shared" si="159"/>
        <v>0</v>
      </c>
      <c r="W403" s="161">
        <f t="shared" si="159"/>
        <v>0</v>
      </c>
      <c r="X403" s="161">
        <f t="shared" si="159"/>
        <v>0</v>
      </c>
      <c r="Y403" s="161">
        <f t="shared" si="159"/>
        <v>0</v>
      </c>
      <c r="Z403" s="161">
        <f t="shared" si="159"/>
        <v>0</v>
      </c>
      <c r="AA403" s="161">
        <f t="shared" si="159"/>
        <v>0</v>
      </c>
      <c r="AB403" s="161">
        <f t="shared" si="159"/>
        <v>0</v>
      </c>
      <c r="AC403" s="161">
        <f t="shared" si="159"/>
        <v>0</v>
      </c>
      <c r="AD403" s="161">
        <f t="shared" si="159"/>
        <v>0</v>
      </c>
      <c r="AE403" s="161">
        <f t="shared" si="159"/>
        <v>0</v>
      </c>
      <c r="AF403" s="161">
        <f t="shared" si="159"/>
        <v>0</v>
      </c>
      <c r="AG403" s="161">
        <f t="shared" si="159"/>
        <v>0</v>
      </c>
      <c r="AH403" s="161">
        <f t="shared" si="159"/>
        <v>0</v>
      </c>
      <c r="AI403" s="161">
        <f t="shared" si="159"/>
        <v>0</v>
      </c>
      <c r="AJ403" s="161">
        <f t="shared" si="159"/>
        <v>0</v>
      </c>
      <c r="AK403" s="161">
        <f t="shared" si="159"/>
        <v>0</v>
      </c>
      <c r="AL403" s="161">
        <f t="shared" si="159"/>
        <v>0</v>
      </c>
      <c r="AM403" s="161">
        <f t="shared" si="159"/>
        <v>0</v>
      </c>
      <c r="AN403" s="161">
        <f t="shared" si="159"/>
        <v>0</v>
      </c>
      <c r="AO403" s="161">
        <f t="shared" si="159"/>
        <v>0</v>
      </c>
      <c r="AP403" s="161">
        <f t="shared" si="159"/>
        <v>0</v>
      </c>
    </row>
    <row r="404" spans="1:42" x14ac:dyDescent="0.2">
      <c r="A404" s="4">
        <f t="shared" si="157"/>
        <v>5</v>
      </c>
      <c r="B404" s="179">
        <f t="shared" si="155"/>
        <v>0</v>
      </c>
      <c r="C404" s="161">
        <f t="shared" ref="C404:AP404" si="160">LOOKUP(C393,$B$384:$AP$384,$B$385:$AP$385)/100*$B728</f>
        <v>0</v>
      </c>
      <c r="D404" s="161">
        <f t="shared" si="160"/>
        <v>0</v>
      </c>
      <c r="E404" s="161">
        <f t="shared" si="160"/>
        <v>0</v>
      </c>
      <c r="F404" s="161">
        <f t="shared" si="160"/>
        <v>0</v>
      </c>
      <c r="G404" s="161">
        <f t="shared" si="160"/>
        <v>0</v>
      </c>
      <c r="H404" s="161">
        <f t="shared" si="160"/>
        <v>0</v>
      </c>
      <c r="I404" s="161">
        <f t="shared" si="160"/>
        <v>0</v>
      </c>
      <c r="J404" s="161">
        <f t="shared" si="160"/>
        <v>0</v>
      </c>
      <c r="K404" s="161">
        <f t="shared" si="160"/>
        <v>0</v>
      </c>
      <c r="L404" s="161">
        <f t="shared" si="160"/>
        <v>0</v>
      </c>
      <c r="M404" s="161">
        <f t="shared" si="160"/>
        <v>0</v>
      </c>
      <c r="N404" s="161">
        <f t="shared" si="160"/>
        <v>0</v>
      </c>
      <c r="O404" s="161">
        <f t="shared" si="160"/>
        <v>0</v>
      </c>
      <c r="P404" s="161">
        <f t="shared" si="160"/>
        <v>0</v>
      </c>
      <c r="Q404" s="161">
        <f t="shared" si="160"/>
        <v>0</v>
      </c>
      <c r="R404" s="161">
        <f t="shared" si="160"/>
        <v>0</v>
      </c>
      <c r="S404" s="161">
        <f t="shared" si="160"/>
        <v>0</v>
      </c>
      <c r="T404" s="161">
        <f t="shared" si="160"/>
        <v>0</v>
      </c>
      <c r="U404" s="161">
        <f t="shared" si="160"/>
        <v>0</v>
      </c>
      <c r="V404" s="161">
        <f t="shared" si="160"/>
        <v>0</v>
      </c>
      <c r="W404" s="161">
        <f t="shared" si="160"/>
        <v>0</v>
      </c>
      <c r="X404" s="161">
        <f t="shared" si="160"/>
        <v>0</v>
      </c>
      <c r="Y404" s="161">
        <f t="shared" si="160"/>
        <v>0</v>
      </c>
      <c r="Z404" s="161">
        <f t="shared" si="160"/>
        <v>0</v>
      </c>
      <c r="AA404" s="161">
        <f t="shared" si="160"/>
        <v>0</v>
      </c>
      <c r="AB404" s="161">
        <f t="shared" si="160"/>
        <v>0</v>
      </c>
      <c r="AC404" s="161">
        <f t="shared" si="160"/>
        <v>0</v>
      </c>
      <c r="AD404" s="161">
        <f t="shared" si="160"/>
        <v>0</v>
      </c>
      <c r="AE404" s="161">
        <f t="shared" si="160"/>
        <v>0</v>
      </c>
      <c r="AF404" s="161">
        <f t="shared" si="160"/>
        <v>0</v>
      </c>
      <c r="AG404" s="161">
        <f t="shared" si="160"/>
        <v>0</v>
      </c>
      <c r="AH404" s="161">
        <f t="shared" si="160"/>
        <v>0</v>
      </c>
      <c r="AI404" s="161">
        <f t="shared" si="160"/>
        <v>0</v>
      </c>
      <c r="AJ404" s="161">
        <f t="shared" si="160"/>
        <v>0</v>
      </c>
      <c r="AK404" s="161">
        <f t="shared" si="160"/>
        <v>0</v>
      </c>
      <c r="AL404" s="161">
        <f t="shared" si="160"/>
        <v>0</v>
      </c>
      <c r="AM404" s="161">
        <f t="shared" si="160"/>
        <v>0</v>
      </c>
      <c r="AN404" s="161">
        <f t="shared" si="160"/>
        <v>0</v>
      </c>
      <c r="AO404" s="161">
        <f t="shared" si="160"/>
        <v>0</v>
      </c>
      <c r="AP404" s="161">
        <f t="shared" si="160"/>
        <v>0</v>
      </c>
    </row>
    <row r="405" spans="1:42" x14ac:dyDescent="0.2">
      <c r="A405" s="4">
        <f t="shared" si="157"/>
        <v>6</v>
      </c>
      <c r="B405" s="179">
        <f t="shared" si="155"/>
        <v>0</v>
      </c>
      <c r="C405" s="161">
        <f t="shared" ref="C405:AP405" si="161">LOOKUP(C394,$B$384:$AP$384,$B$385:$AP$385)/100*$B729</f>
        <v>0</v>
      </c>
      <c r="D405" s="161">
        <f t="shared" si="161"/>
        <v>0</v>
      </c>
      <c r="E405" s="161">
        <f t="shared" si="161"/>
        <v>0</v>
      </c>
      <c r="F405" s="161">
        <f t="shared" si="161"/>
        <v>0</v>
      </c>
      <c r="G405" s="161">
        <f t="shared" si="161"/>
        <v>0</v>
      </c>
      <c r="H405" s="161">
        <f t="shared" si="161"/>
        <v>0</v>
      </c>
      <c r="I405" s="161">
        <f t="shared" si="161"/>
        <v>0</v>
      </c>
      <c r="J405" s="161">
        <f t="shared" si="161"/>
        <v>0</v>
      </c>
      <c r="K405" s="161">
        <f t="shared" si="161"/>
        <v>0</v>
      </c>
      <c r="L405" s="161">
        <f t="shared" si="161"/>
        <v>0</v>
      </c>
      <c r="M405" s="161">
        <f t="shared" si="161"/>
        <v>0</v>
      </c>
      <c r="N405" s="161">
        <f t="shared" si="161"/>
        <v>0</v>
      </c>
      <c r="O405" s="161">
        <f t="shared" si="161"/>
        <v>0</v>
      </c>
      <c r="P405" s="161">
        <f t="shared" si="161"/>
        <v>0</v>
      </c>
      <c r="Q405" s="161">
        <f t="shared" si="161"/>
        <v>0</v>
      </c>
      <c r="R405" s="161">
        <f t="shared" si="161"/>
        <v>0</v>
      </c>
      <c r="S405" s="161">
        <f t="shared" si="161"/>
        <v>0</v>
      </c>
      <c r="T405" s="161">
        <f t="shared" si="161"/>
        <v>0</v>
      </c>
      <c r="U405" s="161">
        <f t="shared" si="161"/>
        <v>0</v>
      </c>
      <c r="V405" s="161">
        <f t="shared" si="161"/>
        <v>0</v>
      </c>
      <c r="W405" s="161">
        <f t="shared" si="161"/>
        <v>0</v>
      </c>
      <c r="X405" s="161">
        <f t="shared" si="161"/>
        <v>0</v>
      </c>
      <c r="Y405" s="161">
        <f t="shared" si="161"/>
        <v>0</v>
      </c>
      <c r="Z405" s="161">
        <f t="shared" si="161"/>
        <v>0</v>
      </c>
      <c r="AA405" s="161">
        <f t="shared" si="161"/>
        <v>0</v>
      </c>
      <c r="AB405" s="161">
        <f t="shared" si="161"/>
        <v>0</v>
      </c>
      <c r="AC405" s="161">
        <f t="shared" si="161"/>
        <v>0</v>
      </c>
      <c r="AD405" s="161">
        <f t="shared" si="161"/>
        <v>0</v>
      </c>
      <c r="AE405" s="161">
        <f t="shared" si="161"/>
        <v>0</v>
      </c>
      <c r="AF405" s="161">
        <f t="shared" si="161"/>
        <v>0</v>
      </c>
      <c r="AG405" s="161">
        <f t="shared" si="161"/>
        <v>0</v>
      </c>
      <c r="AH405" s="161">
        <f t="shared" si="161"/>
        <v>0</v>
      </c>
      <c r="AI405" s="161">
        <f t="shared" si="161"/>
        <v>0</v>
      </c>
      <c r="AJ405" s="161">
        <f t="shared" si="161"/>
        <v>0</v>
      </c>
      <c r="AK405" s="161">
        <f t="shared" si="161"/>
        <v>0</v>
      </c>
      <c r="AL405" s="161">
        <f t="shared" si="161"/>
        <v>0</v>
      </c>
      <c r="AM405" s="161">
        <f t="shared" si="161"/>
        <v>0</v>
      </c>
      <c r="AN405" s="161">
        <f t="shared" si="161"/>
        <v>0</v>
      </c>
      <c r="AO405" s="161">
        <f t="shared" si="161"/>
        <v>0</v>
      </c>
      <c r="AP405" s="161">
        <f t="shared" si="161"/>
        <v>0</v>
      </c>
    </row>
    <row r="406" spans="1:42" x14ac:dyDescent="0.2">
      <c r="A406" s="4">
        <f t="shared" si="157"/>
        <v>7</v>
      </c>
      <c r="B406" s="179">
        <f t="shared" si="155"/>
        <v>0</v>
      </c>
      <c r="C406" s="161">
        <f t="shared" ref="C406:AP406" si="162">LOOKUP(C395,$B$384:$AP$384,$B$385:$AP$385)/100*$B730</f>
        <v>0</v>
      </c>
      <c r="D406" s="161">
        <f t="shared" si="162"/>
        <v>0</v>
      </c>
      <c r="E406" s="161">
        <f t="shared" si="162"/>
        <v>0</v>
      </c>
      <c r="F406" s="161">
        <f t="shared" si="162"/>
        <v>0</v>
      </c>
      <c r="G406" s="161">
        <f t="shared" si="162"/>
        <v>0</v>
      </c>
      <c r="H406" s="161">
        <f t="shared" si="162"/>
        <v>0</v>
      </c>
      <c r="I406" s="161">
        <f t="shared" si="162"/>
        <v>0</v>
      </c>
      <c r="J406" s="161">
        <f t="shared" si="162"/>
        <v>0</v>
      </c>
      <c r="K406" s="161">
        <f t="shared" si="162"/>
        <v>0</v>
      </c>
      <c r="L406" s="161">
        <f t="shared" si="162"/>
        <v>0</v>
      </c>
      <c r="M406" s="161">
        <f t="shared" si="162"/>
        <v>0</v>
      </c>
      <c r="N406" s="161">
        <f t="shared" si="162"/>
        <v>0</v>
      </c>
      <c r="O406" s="161">
        <f t="shared" si="162"/>
        <v>0</v>
      </c>
      <c r="P406" s="161">
        <f t="shared" si="162"/>
        <v>0</v>
      </c>
      <c r="Q406" s="161">
        <f t="shared" si="162"/>
        <v>0</v>
      </c>
      <c r="R406" s="161">
        <f t="shared" si="162"/>
        <v>0</v>
      </c>
      <c r="S406" s="161">
        <f t="shared" si="162"/>
        <v>0</v>
      </c>
      <c r="T406" s="161">
        <f t="shared" si="162"/>
        <v>0</v>
      </c>
      <c r="U406" s="161">
        <f t="shared" si="162"/>
        <v>0</v>
      </c>
      <c r="V406" s="161">
        <f t="shared" si="162"/>
        <v>0</v>
      </c>
      <c r="W406" s="161">
        <f t="shared" si="162"/>
        <v>0</v>
      </c>
      <c r="X406" s="161">
        <f t="shared" si="162"/>
        <v>0</v>
      </c>
      <c r="Y406" s="161">
        <f t="shared" si="162"/>
        <v>0</v>
      </c>
      <c r="Z406" s="161">
        <f t="shared" si="162"/>
        <v>0</v>
      </c>
      <c r="AA406" s="161">
        <f t="shared" si="162"/>
        <v>0</v>
      </c>
      <c r="AB406" s="161">
        <f t="shared" si="162"/>
        <v>0</v>
      </c>
      <c r="AC406" s="161">
        <f t="shared" si="162"/>
        <v>0</v>
      </c>
      <c r="AD406" s="161">
        <f t="shared" si="162"/>
        <v>0</v>
      </c>
      <c r="AE406" s="161">
        <f t="shared" si="162"/>
        <v>0</v>
      </c>
      <c r="AF406" s="161">
        <f t="shared" si="162"/>
        <v>0</v>
      </c>
      <c r="AG406" s="161">
        <f t="shared" si="162"/>
        <v>0</v>
      </c>
      <c r="AH406" s="161">
        <f t="shared" si="162"/>
        <v>0</v>
      </c>
      <c r="AI406" s="161">
        <f t="shared" si="162"/>
        <v>0</v>
      </c>
      <c r="AJ406" s="161">
        <f t="shared" si="162"/>
        <v>0</v>
      </c>
      <c r="AK406" s="161">
        <f t="shared" si="162"/>
        <v>0</v>
      </c>
      <c r="AL406" s="161">
        <f t="shared" si="162"/>
        <v>0</v>
      </c>
      <c r="AM406" s="161">
        <f t="shared" si="162"/>
        <v>0</v>
      </c>
      <c r="AN406" s="161">
        <f t="shared" si="162"/>
        <v>0</v>
      </c>
      <c r="AO406" s="161">
        <f t="shared" si="162"/>
        <v>0</v>
      </c>
      <c r="AP406" s="161">
        <f t="shared" si="162"/>
        <v>0</v>
      </c>
    </row>
    <row r="407" spans="1:42" x14ac:dyDescent="0.2">
      <c r="A407" s="4">
        <f t="shared" si="157"/>
        <v>8</v>
      </c>
      <c r="B407" s="179">
        <f t="shared" si="155"/>
        <v>0</v>
      </c>
      <c r="C407" s="161">
        <f t="shared" ref="C407:AP407" si="163">LOOKUP(C396,$B$384:$AP$384,$B$385:$AP$385)/100*$B731</f>
        <v>0</v>
      </c>
      <c r="D407" s="161">
        <f t="shared" si="163"/>
        <v>0</v>
      </c>
      <c r="E407" s="161">
        <f t="shared" si="163"/>
        <v>0</v>
      </c>
      <c r="F407" s="161">
        <f t="shared" si="163"/>
        <v>0</v>
      </c>
      <c r="G407" s="161">
        <f t="shared" si="163"/>
        <v>0</v>
      </c>
      <c r="H407" s="161">
        <f t="shared" si="163"/>
        <v>0</v>
      </c>
      <c r="I407" s="161">
        <f t="shared" si="163"/>
        <v>0</v>
      </c>
      <c r="J407" s="161">
        <f t="shared" si="163"/>
        <v>0</v>
      </c>
      <c r="K407" s="161">
        <f t="shared" si="163"/>
        <v>0</v>
      </c>
      <c r="L407" s="161">
        <f t="shared" si="163"/>
        <v>0</v>
      </c>
      <c r="M407" s="161">
        <f t="shared" si="163"/>
        <v>0</v>
      </c>
      <c r="N407" s="161">
        <f t="shared" si="163"/>
        <v>0</v>
      </c>
      <c r="O407" s="161">
        <f t="shared" si="163"/>
        <v>0</v>
      </c>
      <c r="P407" s="161">
        <f t="shared" si="163"/>
        <v>0</v>
      </c>
      <c r="Q407" s="161">
        <f t="shared" si="163"/>
        <v>0</v>
      </c>
      <c r="R407" s="161">
        <f t="shared" si="163"/>
        <v>0</v>
      </c>
      <c r="S407" s="161">
        <f t="shared" si="163"/>
        <v>0</v>
      </c>
      <c r="T407" s="161">
        <f t="shared" si="163"/>
        <v>0</v>
      </c>
      <c r="U407" s="161">
        <f t="shared" si="163"/>
        <v>0</v>
      </c>
      <c r="V407" s="161">
        <f t="shared" si="163"/>
        <v>0</v>
      </c>
      <c r="W407" s="161">
        <f t="shared" si="163"/>
        <v>0</v>
      </c>
      <c r="X407" s="161">
        <f t="shared" si="163"/>
        <v>0</v>
      </c>
      <c r="Y407" s="161">
        <f t="shared" si="163"/>
        <v>0</v>
      </c>
      <c r="Z407" s="161">
        <f t="shared" si="163"/>
        <v>0</v>
      </c>
      <c r="AA407" s="161">
        <f t="shared" si="163"/>
        <v>0</v>
      </c>
      <c r="AB407" s="161">
        <f t="shared" si="163"/>
        <v>0</v>
      </c>
      <c r="AC407" s="161">
        <f t="shared" si="163"/>
        <v>0</v>
      </c>
      <c r="AD407" s="161">
        <f t="shared" si="163"/>
        <v>0</v>
      </c>
      <c r="AE407" s="161">
        <f t="shared" si="163"/>
        <v>0</v>
      </c>
      <c r="AF407" s="161">
        <f t="shared" si="163"/>
        <v>0</v>
      </c>
      <c r="AG407" s="161">
        <f t="shared" si="163"/>
        <v>0</v>
      </c>
      <c r="AH407" s="161">
        <f t="shared" si="163"/>
        <v>0</v>
      </c>
      <c r="AI407" s="161">
        <f t="shared" si="163"/>
        <v>0</v>
      </c>
      <c r="AJ407" s="161">
        <f t="shared" si="163"/>
        <v>0</v>
      </c>
      <c r="AK407" s="161">
        <f t="shared" si="163"/>
        <v>0</v>
      </c>
      <c r="AL407" s="161">
        <f t="shared" si="163"/>
        <v>0</v>
      </c>
      <c r="AM407" s="161">
        <f t="shared" si="163"/>
        <v>0</v>
      </c>
      <c r="AN407" s="161">
        <f t="shared" si="163"/>
        <v>0</v>
      </c>
      <c r="AO407" s="161">
        <f t="shared" si="163"/>
        <v>0</v>
      </c>
      <c r="AP407" s="161">
        <f t="shared" si="163"/>
        <v>0</v>
      </c>
    </row>
    <row r="408" spans="1:42" x14ac:dyDescent="0.2">
      <c r="A408" s="4">
        <f>A407+1</f>
        <v>9</v>
      </c>
      <c r="B408" s="179">
        <f t="shared" si="155"/>
        <v>0</v>
      </c>
      <c r="C408" s="161">
        <f t="shared" ref="C408:AP408" si="164">LOOKUP(C397,$B$384:$AP$384,$B$385:$AP$385)/100*$B732</f>
        <v>0</v>
      </c>
      <c r="D408" s="161">
        <f t="shared" si="164"/>
        <v>0</v>
      </c>
      <c r="E408" s="161">
        <f t="shared" si="164"/>
        <v>0</v>
      </c>
      <c r="F408" s="161">
        <f t="shared" si="164"/>
        <v>0</v>
      </c>
      <c r="G408" s="161">
        <f t="shared" si="164"/>
        <v>0</v>
      </c>
      <c r="H408" s="161">
        <f t="shared" si="164"/>
        <v>0</v>
      </c>
      <c r="I408" s="161">
        <f t="shared" si="164"/>
        <v>0</v>
      </c>
      <c r="J408" s="161">
        <f t="shared" si="164"/>
        <v>0</v>
      </c>
      <c r="K408" s="161">
        <f t="shared" si="164"/>
        <v>0</v>
      </c>
      <c r="L408" s="161">
        <f t="shared" si="164"/>
        <v>0</v>
      </c>
      <c r="M408" s="161">
        <f t="shared" si="164"/>
        <v>0</v>
      </c>
      <c r="N408" s="161">
        <f t="shared" si="164"/>
        <v>0</v>
      </c>
      <c r="O408" s="161">
        <f t="shared" si="164"/>
        <v>0</v>
      </c>
      <c r="P408" s="161">
        <f t="shared" si="164"/>
        <v>0</v>
      </c>
      <c r="Q408" s="161">
        <f t="shared" si="164"/>
        <v>0</v>
      </c>
      <c r="R408" s="161">
        <f t="shared" si="164"/>
        <v>0</v>
      </c>
      <c r="S408" s="161">
        <f t="shared" si="164"/>
        <v>0</v>
      </c>
      <c r="T408" s="161">
        <f t="shared" si="164"/>
        <v>0</v>
      </c>
      <c r="U408" s="161">
        <f t="shared" si="164"/>
        <v>0</v>
      </c>
      <c r="V408" s="161">
        <f t="shared" si="164"/>
        <v>0</v>
      </c>
      <c r="W408" s="161">
        <f t="shared" si="164"/>
        <v>0</v>
      </c>
      <c r="X408" s="161">
        <f t="shared" si="164"/>
        <v>0</v>
      </c>
      <c r="Y408" s="161">
        <f t="shared" si="164"/>
        <v>0</v>
      </c>
      <c r="Z408" s="161">
        <f t="shared" si="164"/>
        <v>0</v>
      </c>
      <c r="AA408" s="161">
        <f t="shared" si="164"/>
        <v>0</v>
      </c>
      <c r="AB408" s="161">
        <f t="shared" si="164"/>
        <v>0</v>
      </c>
      <c r="AC408" s="161">
        <f t="shared" si="164"/>
        <v>0</v>
      </c>
      <c r="AD408" s="161">
        <f t="shared" si="164"/>
        <v>0</v>
      </c>
      <c r="AE408" s="161">
        <f t="shared" si="164"/>
        <v>0</v>
      </c>
      <c r="AF408" s="161">
        <f t="shared" si="164"/>
        <v>0</v>
      </c>
      <c r="AG408" s="161">
        <f t="shared" si="164"/>
        <v>0</v>
      </c>
      <c r="AH408" s="161">
        <f t="shared" si="164"/>
        <v>0</v>
      </c>
      <c r="AI408" s="161">
        <f t="shared" si="164"/>
        <v>0</v>
      </c>
      <c r="AJ408" s="161">
        <f t="shared" si="164"/>
        <v>0</v>
      </c>
      <c r="AK408" s="161">
        <f t="shared" si="164"/>
        <v>0</v>
      </c>
      <c r="AL408" s="161">
        <f t="shared" si="164"/>
        <v>0</v>
      </c>
      <c r="AM408" s="161">
        <f t="shared" si="164"/>
        <v>0</v>
      </c>
      <c r="AN408" s="161">
        <f t="shared" si="164"/>
        <v>0</v>
      </c>
      <c r="AO408" s="161">
        <f t="shared" si="164"/>
        <v>0</v>
      </c>
      <c r="AP408" s="161">
        <f t="shared" si="164"/>
        <v>0</v>
      </c>
    </row>
    <row r="409" spans="1:42" x14ac:dyDescent="0.2">
      <c r="A409" s="4">
        <f t="shared" si="157"/>
        <v>10</v>
      </c>
      <c r="B409" s="179">
        <f t="shared" si="155"/>
        <v>0</v>
      </c>
      <c r="C409" s="161">
        <f t="shared" ref="C409:AP409" si="165">LOOKUP(C398,$B$384:$AP$384,$B$385:$AP$385)/100*$B733</f>
        <v>0</v>
      </c>
      <c r="D409" s="161">
        <f t="shared" si="165"/>
        <v>0</v>
      </c>
      <c r="E409" s="161">
        <f t="shared" si="165"/>
        <v>0</v>
      </c>
      <c r="F409" s="161">
        <f t="shared" si="165"/>
        <v>0</v>
      </c>
      <c r="G409" s="161">
        <f t="shared" si="165"/>
        <v>0</v>
      </c>
      <c r="H409" s="161">
        <f t="shared" si="165"/>
        <v>0</v>
      </c>
      <c r="I409" s="161">
        <f t="shared" si="165"/>
        <v>0</v>
      </c>
      <c r="J409" s="161">
        <f t="shared" si="165"/>
        <v>0</v>
      </c>
      <c r="K409" s="161">
        <f t="shared" si="165"/>
        <v>0</v>
      </c>
      <c r="L409" s="161">
        <f t="shared" si="165"/>
        <v>0</v>
      </c>
      <c r="M409" s="161">
        <f t="shared" si="165"/>
        <v>0</v>
      </c>
      <c r="N409" s="161">
        <f t="shared" si="165"/>
        <v>0</v>
      </c>
      <c r="O409" s="161">
        <f t="shared" si="165"/>
        <v>0</v>
      </c>
      <c r="P409" s="161">
        <f t="shared" si="165"/>
        <v>0</v>
      </c>
      <c r="Q409" s="161">
        <f t="shared" si="165"/>
        <v>0</v>
      </c>
      <c r="R409" s="161">
        <f t="shared" si="165"/>
        <v>0</v>
      </c>
      <c r="S409" s="161">
        <f t="shared" si="165"/>
        <v>0</v>
      </c>
      <c r="T409" s="161">
        <f t="shared" si="165"/>
        <v>0</v>
      </c>
      <c r="U409" s="161">
        <f t="shared" si="165"/>
        <v>0</v>
      </c>
      <c r="V409" s="161">
        <f t="shared" si="165"/>
        <v>0</v>
      </c>
      <c r="W409" s="161">
        <f t="shared" si="165"/>
        <v>0</v>
      </c>
      <c r="X409" s="161">
        <f t="shared" si="165"/>
        <v>0</v>
      </c>
      <c r="Y409" s="161">
        <f t="shared" si="165"/>
        <v>0</v>
      </c>
      <c r="Z409" s="161">
        <f t="shared" si="165"/>
        <v>0</v>
      </c>
      <c r="AA409" s="161">
        <f t="shared" si="165"/>
        <v>0</v>
      </c>
      <c r="AB409" s="161">
        <f t="shared" si="165"/>
        <v>0</v>
      </c>
      <c r="AC409" s="161">
        <f t="shared" si="165"/>
        <v>0</v>
      </c>
      <c r="AD409" s="161">
        <f t="shared" si="165"/>
        <v>0</v>
      </c>
      <c r="AE409" s="161">
        <f t="shared" si="165"/>
        <v>0</v>
      </c>
      <c r="AF409" s="161">
        <f t="shared" si="165"/>
        <v>0</v>
      </c>
      <c r="AG409" s="161">
        <f t="shared" si="165"/>
        <v>0</v>
      </c>
      <c r="AH409" s="161">
        <f t="shared" si="165"/>
        <v>0</v>
      </c>
      <c r="AI409" s="161">
        <f t="shared" si="165"/>
        <v>0</v>
      </c>
      <c r="AJ409" s="161">
        <f t="shared" si="165"/>
        <v>0</v>
      </c>
      <c r="AK409" s="161">
        <f t="shared" si="165"/>
        <v>0</v>
      </c>
      <c r="AL409" s="161">
        <f t="shared" si="165"/>
        <v>0</v>
      </c>
      <c r="AM409" s="161">
        <f t="shared" si="165"/>
        <v>0</v>
      </c>
      <c r="AN409" s="161">
        <f t="shared" si="165"/>
        <v>0</v>
      </c>
      <c r="AO409" s="161">
        <f t="shared" si="165"/>
        <v>0</v>
      </c>
      <c r="AP409" s="161">
        <f t="shared" si="165"/>
        <v>0</v>
      </c>
    </row>
    <row r="410" spans="1:42" ht="12" customHeight="1" x14ac:dyDescent="0.2">
      <c r="A410" s="26" t="s">
        <v>12</v>
      </c>
      <c r="B410" s="161"/>
      <c r="C410" s="161">
        <f>SUM(C400:C409)</f>
        <v>0</v>
      </c>
      <c r="D410" s="161">
        <f t="shared" ref="D410:AP410" si="166">SUM(D400:D409)</f>
        <v>0</v>
      </c>
      <c r="E410" s="161">
        <f t="shared" si="166"/>
        <v>0</v>
      </c>
      <c r="F410" s="161">
        <f t="shared" si="166"/>
        <v>0</v>
      </c>
      <c r="G410" s="161">
        <f t="shared" si="166"/>
        <v>0</v>
      </c>
      <c r="H410" s="161">
        <f t="shared" si="166"/>
        <v>0</v>
      </c>
      <c r="I410" s="161">
        <f t="shared" si="166"/>
        <v>0</v>
      </c>
      <c r="J410" s="161">
        <f t="shared" si="166"/>
        <v>0</v>
      </c>
      <c r="K410" s="161">
        <f t="shared" si="166"/>
        <v>0</v>
      </c>
      <c r="L410" s="161">
        <f t="shared" si="166"/>
        <v>0</v>
      </c>
      <c r="M410" s="161">
        <f t="shared" si="166"/>
        <v>0</v>
      </c>
      <c r="N410" s="161">
        <f t="shared" si="166"/>
        <v>0</v>
      </c>
      <c r="O410" s="161">
        <f t="shared" si="166"/>
        <v>0</v>
      </c>
      <c r="P410" s="161">
        <f t="shared" si="166"/>
        <v>0</v>
      </c>
      <c r="Q410" s="161">
        <f t="shared" si="166"/>
        <v>0</v>
      </c>
      <c r="R410" s="161">
        <f t="shared" si="166"/>
        <v>0</v>
      </c>
      <c r="S410" s="161">
        <f t="shared" si="166"/>
        <v>0</v>
      </c>
      <c r="T410" s="161">
        <f t="shared" si="166"/>
        <v>0</v>
      </c>
      <c r="U410" s="161">
        <f t="shared" si="166"/>
        <v>0</v>
      </c>
      <c r="V410" s="161">
        <f t="shared" si="166"/>
        <v>0</v>
      </c>
      <c r="W410" s="161">
        <f t="shared" si="166"/>
        <v>0</v>
      </c>
      <c r="X410" s="161">
        <f t="shared" si="166"/>
        <v>0</v>
      </c>
      <c r="Y410" s="161">
        <f t="shared" si="166"/>
        <v>0</v>
      </c>
      <c r="Z410" s="161">
        <f t="shared" si="166"/>
        <v>0</v>
      </c>
      <c r="AA410" s="161">
        <f t="shared" si="166"/>
        <v>0</v>
      </c>
      <c r="AB410" s="161">
        <f t="shared" si="166"/>
        <v>0</v>
      </c>
      <c r="AC410" s="161">
        <f t="shared" si="166"/>
        <v>0</v>
      </c>
      <c r="AD410" s="161">
        <f t="shared" si="166"/>
        <v>0</v>
      </c>
      <c r="AE410" s="161">
        <f t="shared" si="166"/>
        <v>0</v>
      </c>
      <c r="AF410" s="161">
        <f t="shared" si="166"/>
        <v>0</v>
      </c>
      <c r="AG410" s="161">
        <f t="shared" si="166"/>
        <v>0</v>
      </c>
      <c r="AH410" s="161">
        <f t="shared" si="166"/>
        <v>0</v>
      </c>
      <c r="AI410" s="161">
        <f t="shared" si="166"/>
        <v>0</v>
      </c>
      <c r="AJ410" s="161">
        <f t="shared" si="166"/>
        <v>0</v>
      </c>
      <c r="AK410" s="161">
        <f t="shared" si="166"/>
        <v>0</v>
      </c>
      <c r="AL410" s="161">
        <f t="shared" si="166"/>
        <v>0</v>
      </c>
      <c r="AM410" s="161">
        <f t="shared" si="166"/>
        <v>0</v>
      </c>
      <c r="AN410" s="161">
        <f t="shared" si="166"/>
        <v>0</v>
      </c>
      <c r="AO410" s="161">
        <f t="shared" si="166"/>
        <v>0</v>
      </c>
      <c r="AP410" s="161">
        <f t="shared" si="166"/>
        <v>0</v>
      </c>
    </row>
    <row r="411" spans="1:42" x14ac:dyDescent="0.2">
      <c r="A411" s="21"/>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row>
    <row r="412" spans="1:42" x14ac:dyDescent="0.2">
      <c r="A412" s="18" t="s">
        <v>91</v>
      </c>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row>
    <row r="413" spans="1:42" x14ac:dyDescent="0.2">
      <c r="A413" s="21" t="s">
        <v>76</v>
      </c>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row>
    <row r="414" spans="1:42" x14ac:dyDescent="0.2">
      <c r="A414" s="4">
        <v>1</v>
      </c>
      <c r="B414" s="4">
        <v>0</v>
      </c>
      <c r="C414" s="161">
        <f>IF(C$2&lt;=analysis_period,IF(SUM($C756:C756)&gt;0,B414+1,0),0)</f>
        <v>0</v>
      </c>
      <c r="D414" s="161">
        <f>IF(D$2&lt;=analysis_period,IF(SUM($C756:D756)&gt;0,C414+1,0),0)</f>
        <v>0</v>
      </c>
      <c r="E414" s="161">
        <f>IF(E$2&lt;=analysis_period,IF(SUM($C756:E756)&gt;0,D414+1,0),0)</f>
        <v>0</v>
      </c>
      <c r="F414" s="161">
        <f>IF(F$2&lt;=analysis_period,IF(SUM($C756:F756)&gt;0,E414+1,0),0)</f>
        <v>0</v>
      </c>
      <c r="G414" s="161">
        <f>IF(G$2&lt;=analysis_period,IF(SUM($C756:G756)&gt;0,F414+1,0),0)</f>
        <v>0</v>
      </c>
      <c r="H414" s="161">
        <f>IF(H$2&lt;=analysis_period,IF(SUM($C756:H756)&gt;0,G414+1,0),0)</f>
        <v>0</v>
      </c>
      <c r="I414" s="161">
        <f>IF(I$2&lt;=analysis_period,IF(SUM($C756:I756)&gt;0,H414+1,0),0)</f>
        <v>0</v>
      </c>
      <c r="J414" s="161">
        <f>IF(J$2&lt;=analysis_period,IF(SUM($C756:J756)&gt;0,I414+1,0),0)</f>
        <v>0</v>
      </c>
      <c r="K414" s="161">
        <f>IF(K$2&lt;=analysis_period,IF(SUM($C756:K756)&gt;0,J414+1,0),0)</f>
        <v>0</v>
      </c>
      <c r="L414" s="161">
        <f>IF(L$2&lt;=analysis_period,IF(SUM($C756:L756)&gt;0,K414+1,0),0)</f>
        <v>0</v>
      </c>
      <c r="M414" s="161">
        <f>IF(M$2&lt;=analysis_period,IF(SUM($C756:M756)&gt;0,L414+1,0),0)</f>
        <v>0</v>
      </c>
      <c r="N414" s="161">
        <f>IF(N$2&lt;=analysis_period,IF(SUM($C756:N756)&gt;0,M414+1,0),0)</f>
        <v>0</v>
      </c>
      <c r="O414" s="161">
        <f>IF(O$2&lt;=analysis_period,IF(SUM($C756:O756)&gt;0,N414+1,0),0)</f>
        <v>0</v>
      </c>
      <c r="P414" s="161">
        <f>IF(P$2&lt;=analysis_period,IF(SUM($C756:P756)&gt;0,O414+1,0),0)</f>
        <v>0</v>
      </c>
      <c r="Q414" s="161">
        <f>IF(Q$2&lt;=analysis_period,IF(SUM($C756:Q756)&gt;0,P414+1,0),0)</f>
        <v>0</v>
      </c>
      <c r="R414" s="161">
        <f>IF(R$2&lt;=analysis_period,IF(SUM($C756:R756)&gt;0,Q414+1,0),0)</f>
        <v>0</v>
      </c>
      <c r="S414" s="161">
        <f>IF(S$2&lt;=analysis_period,IF(SUM($C756:S756)&gt;0,R414+1,0),0)</f>
        <v>0</v>
      </c>
      <c r="T414" s="161">
        <f>IF(T$2&lt;=analysis_period,IF(SUM($C756:T756)&gt;0,S414+1,0),0)</f>
        <v>0</v>
      </c>
      <c r="U414" s="161">
        <f>IF(U$2&lt;=analysis_period,IF(SUM($C756:U756)&gt;0,T414+1,0),0)</f>
        <v>0</v>
      </c>
      <c r="V414" s="161">
        <f>IF(V$2&lt;=analysis_period,IF(SUM($C756:V756)&gt;0,U414+1,0),0)</f>
        <v>0</v>
      </c>
      <c r="W414" s="161">
        <f>IF(W$2&lt;=analysis_period,IF(SUM($C756:W756)&gt;0,V414+1,0),0)</f>
        <v>0</v>
      </c>
      <c r="X414" s="161">
        <f>IF(X$2&lt;=analysis_period,IF(SUM($C756:X756)&gt;0,W414+1,0),0)</f>
        <v>0</v>
      </c>
      <c r="Y414" s="161">
        <f>IF(Y$2&lt;=analysis_period,IF(SUM($C756:Y756)&gt;0,X414+1,0),0)</f>
        <v>0</v>
      </c>
      <c r="Z414" s="161">
        <f>IF(Z$2&lt;=analysis_period,IF(SUM($C756:Z756)&gt;0,Y414+1,0),0)</f>
        <v>0</v>
      </c>
      <c r="AA414" s="161">
        <f>IF(AA$2&lt;=analysis_period,IF(SUM($C756:AA756)&gt;0,Z414+1,0),0)</f>
        <v>0</v>
      </c>
      <c r="AB414" s="161">
        <f>IF(AB$2&lt;=analysis_period,IF(SUM($C756:AB756)&gt;0,AA414+1,0),0)</f>
        <v>0</v>
      </c>
      <c r="AC414" s="161">
        <f>IF(AC$2&lt;=analysis_period,IF(SUM($C756:AC756)&gt;0,AB414+1,0),0)</f>
        <v>0</v>
      </c>
      <c r="AD414" s="161">
        <f>IF(AD$2&lt;=analysis_period,IF(SUM($C756:AD756)&gt;0,AC414+1,0),0)</f>
        <v>0</v>
      </c>
      <c r="AE414" s="161">
        <f>IF(AE$2&lt;=analysis_period,IF(SUM($C756:AE756)&gt;0,AD414+1,0),0)</f>
        <v>0</v>
      </c>
      <c r="AF414" s="161">
        <f>IF(AF$2&lt;=analysis_period,IF(SUM($C756:AF756)&gt;0,AE414+1,0),0)</f>
        <v>0</v>
      </c>
      <c r="AG414" s="161">
        <f>IF(AG$2&lt;=analysis_period,IF(SUM($C756:AG756)&gt;0,AF414+1,0),0)</f>
        <v>0</v>
      </c>
      <c r="AH414" s="161">
        <f>IF(AH$2&lt;=analysis_period,IF(SUM($C756:AH756)&gt;0,AG414+1,0),0)</f>
        <v>0</v>
      </c>
      <c r="AI414" s="161">
        <f>IF(AI$2&lt;=analysis_period,IF(SUM($C756:AI756)&gt;0,AH414+1,0),0)</f>
        <v>0</v>
      </c>
      <c r="AJ414" s="161">
        <f>IF(AJ$2&lt;=analysis_period,IF(SUM($C756:AJ756)&gt;0,AI414+1,0),0)</f>
        <v>0</v>
      </c>
      <c r="AK414" s="161">
        <f>IF(AK$2&lt;=analysis_period,IF(SUM($C756:AK756)&gt;0,AJ414+1,0),0)</f>
        <v>0</v>
      </c>
      <c r="AL414" s="161">
        <f>IF(AL$2&lt;=analysis_period,IF(SUM($C756:AL756)&gt;0,AK414+1,0),0)</f>
        <v>0</v>
      </c>
      <c r="AM414" s="161">
        <f>IF(AM$2&lt;=analysis_period,IF(SUM($C756:AM756)&gt;0,AL414+1,0),0)</f>
        <v>0</v>
      </c>
      <c r="AN414" s="161">
        <f>IF(AN$2&lt;=analysis_period,IF(SUM($C756:AN756)&gt;0,AM414+1,0),0)</f>
        <v>0</v>
      </c>
      <c r="AO414" s="161">
        <f>IF(AO$2&lt;=analysis_period,IF(SUM($C756:AO756)&gt;0,AN414+1,0),0)</f>
        <v>0</v>
      </c>
      <c r="AP414" s="161">
        <f>IF(AP$2&lt;=analysis_period,IF(SUM($C756:AP756)&gt;0,AO414+1,0),0)</f>
        <v>0</v>
      </c>
    </row>
    <row r="415" spans="1:42" x14ac:dyDescent="0.2">
      <c r="A415" s="4">
        <f>A414+1</f>
        <v>2</v>
      </c>
      <c r="B415" s="4">
        <v>0</v>
      </c>
      <c r="C415" s="161">
        <f>IF(C$2&lt;=analysis_period,IF(SUM($C757:C757)&gt;0,B415+1,0),0)</f>
        <v>0</v>
      </c>
      <c r="D415" s="161">
        <f>IF(D$2&lt;=analysis_period,IF(SUM($C757:D757)&gt;0,C415+1,0),0)</f>
        <v>0</v>
      </c>
      <c r="E415" s="161">
        <f>IF(E$2&lt;=analysis_period,IF(SUM($C757:E757)&gt;0,D415+1,0),0)</f>
        <v>0</v>
      </c>
      <c r="F415" s="161">
        <f>IF(F$2&lt;=analysis_period,IF(SUM($C757:F757)&gt;0,E415+1,0),0)</f>
        <v>0</v>
      </c>
      <c r="G415" s="161">
        <f>IF(G$2&lt;=analysis_period,IF(SUM($C757:G757)&gt;0,F415+1,0),0)</f>
        <v>0</v>
      </c>
      <c r="H415" s="161">
        <f>IF(H$2&lt;=analysis_period,IF(SUM($C757:H757)&gt;0,G415+1,0),0)</f>
        <v>0</v>
      </c>
      <c r="I415" s="161">
        <f>IF(I$2&lt;=analysis_period,IF(SUM($C757:I757)&gt;0,H415+1,0),0)</f>
        <v>0</v>
      </c>
      <c r="J415" s="161">
        <f>IF(J$2&lt;=analysis_period,IF(SUM($C757:J757)&gt;0,I415+1,0),0)</f>
        <v>0</v>
      </c>
      <c r="K415" s="161">
        <f>IF(K$2&lt;=analysis_period,IF(SUM($C757:K757)&gt;0,J415+1,0),0)</f>
        <v>0</v>
      </c>
      <c r="L415" s="161">
        <f>IF(L$2&lt;=analysis_period,IF(SUM($C757:L757)&gt;0,K415+1,0),0)</f>
        <v>0</v>
      </c>
      <c r="M415" s="161">
        <f>IF(M$2&lt;=analysis_period,IF(SUM($C757:M757)&gt;0,L415+1,0),0)</f>
        <v>0</v>
      </c>
      <c r="N415" s="161">
        <f>IF(N$2&lt;=analysis_period,IF(SUM($C757:N757)&gt;0,M415+1,0),0)</f>
        <v>0</v>
      </c>
      <c r="O415" s="161">
        <f>IF(O$2&lt;=analysis_period,IF(SUM($C757:O757)&gt;0,N415+1,0),0)</f>
        <v>0</v>
      </c>
      <c r="P415" s="161">
        <f>IF(P$2&lt;=analysis_period,IF(SUM($C757:P757)&gt;0,O415+1,0),0)</f>
        <v>0</v>
      </c>
      <c r="Q415" s="161">
        <f>IF(Q$2&lt;=analysis_period,IF(SUM($C757:Q757)&gt;0,P415+1,0),0)</f>
        <v>0</v>
      </c>
      <c r="R415" s="161">
        <f>IF(R$2&lt;=analysis_period,IF(SUM($C757:R757)&gt;0,Q415+1,0),0)</f>
        <v>0</v>
      </c>
      <c r="S415" s="161">
        <f>IF(S$2&lt;=analysis_period,IF(SUM($C757:S757)&gt;0,R415+1,0),0)</f>
        <v>0</v>
      </c>
      <c r="T415" s="161">
        <f>IF(T$2&lt;=analysis_period,IF(SUM($C757:T757)&gt;0,S415+1,0),0)</f>
        <v>0</v>
      </c>
      <c r="U415" s="161">
        <f>IF(U$2&lt;=analysis_period,IF(SUM($C757:U757)&gt;0,T415+1,0),0)</f>
        <v>0</v>
      </c>
      <c r="V415" s="161">
        <f>IF(V$2&lt;=analysis_period,IF(SUM($C757:V757)&gt;0,U415+1,0),0)</f>
        <v>0</v>
      </c>
      <c r="W415" s="161">
        <f>IF(W$2&lt;=analysis_period,IF(SUM($C757:W757)&gt;0,V415+1,0),0)</f>
        <v>0</v>
      </c>
      <c r="X415" s="161">
        <f>IF(X$2&lt;=analysis_period,IF(SUM($C757:X757)&gt;0,W415+1,0),0)</f>
        <v>0</v>
      </c>
      <c r="Y415" s="161">
        <f>IF(Y$2&lt;=analysis_period,IF(SUM($C757:Y757)&gt;0,X415+1,0),0)</f>
        <v>0</v>
      </c>
      <c r="Z415" s="161">
        <f>IF(Z$2&lt;=analysis_period,IF(SUM($C757:Z757)&gt;0,Y415+1,0),0)</f>
        <v>0</v>
      </c>
      <c r="AA415" s="161">
        <f>IF(AA$2&lt;=analysis_period,IF(SUM($C757:AA757)&gt;0,Z415+1,0),0)</f>
        <v>0</v>
      </c>
      <c r="AB415" s="161">
        <f>IF(AB$2&lt;=analysis_period,IF(SUM($C757:AB757)&gt;0,AA415+1,0),0)</f>
        <v>0</v>
      </c>
      <c r="AC415" s="161">
        <f>IF(AC$2&lt;=analysis_period,IF(SUM($C757:AC757)&gt;0,AB415+1,0),0)</f>
        <v>0</v>
      </c>
      <c r="AD415" s="161">
        <f>IF(AD$2&lt;=analysis_period,IF(SUM($C757:AD757)&gt;0,AC415+1,0),0)</f>
        <v>0</v>
      </c>
      <c r="AE415" s="161">
        <f>IF(AE$2&lt;=analysis_period,IF(SUM($C757:AE757)&gt;0,AD415+1,0),0)</f>
        <v>0</v>
      </c>
      <c r="AF415" s="161">
        <f>IF(AF$2&lt;=analysis_period,IF(SUM($C757:AF757)&gt;0,AE415+1,0),0)</f>
        <v>0</v>
      </c>
      <c r="AG415" s="161">
        <f>IF(AG$2&lt;=analysis_period,IF(SUM($C757:AG757)&gt;0,AF415+1,0),0)</f>
        <v>0</v>
      </c>
      <c r="AH415" s="161">
        <f>IF(AH$2&lt;=analysis_period,IF(SUM($C757:AH757)&gt;0,AG415+1,0),0)</f>
        <v>0</v>
      </c>
      <c r="AI415" s="161">
        <f>IF(AI$2&lt;=analysis_period,IF(SUM($C757:AI757)&gt;0,AH415+1,0),0)</f>
        <v>0</v>
      </c>
      <c r="AJ415" s="161">
        <f>IF(AJ$2&lt;=analysis_period,IF(SUM($C757:AJ757)&gt;0,AI415+1,0),0)</f>
        <v>0</v>
      </c>
      <c r="AK415" s="161">
        <f>IF(AK$2&lt;=analysis_period,IF(SUM($C757:AK757)&gt;0,AJ415+1,0),0)</f>
        <v>0</v>
      </c>
      <c r="AL415" s="161">
        <f>IF(AL$2&lt;=analysis_period,IF(SUM($C757:AL757)&gt;0,AK415+1,0),0)</f>
        <v>0</v>
      </c>
      <c r="AM415" s="161">
        <f>IF(AM$2&lt;=analysis_period,IF(SUM($C757:AM757)&gt;0,AL415+1,0),0)</f>
        <v>0</v>
      </c>
      <c r="AN415" s="161">
        <f>IF(AN$2&lt;=analysis_period,IF(SUM($C757:AN757)&gt;0,AM415+1,0),0)</f>
        <v>0</v>
      </c>
      <c r="AO415" s="161">
        <f>IF(AO$2&lt;=analysis_period,IF(SUM($C757:AO757)&gt;0,AN415+1,0),0)</f>
        <v>0</v>
      </c>
      <c r="AP415" s="161">
        <f>IF(AP$2&lt;=analysis_period,IF(SUM($C757:AP757)&gt;0,AO415+1,0),0)</f>
        <v>0</v>
      </c>
    </row>
    <row r="416" spans="1:42" x14ac:dyDescent="0.2">
      <c r="A416" s="4">
        <f t="shared" ref="A416:A423" si="167">A415+1</f>
        <v>3</v>
      </c>
      <c r="B416" s="4">
        <v>0</v>
      </c>
      <c r="C416" s="161">
        <f>IF(C$2&lt;=analysis_period,IF(SUM($C758:C758)&gt;0,B416+1,0),0)</f>
        <v>0</v>
      </c>
      <c r="D416" s="161">
        <f>IF(D$2&lt;=analysis_period,IF(SUM($C758:D758)&gt;0,C416+1,0),0)</f>
        <v>0</v>
      </c>
      <c r="E416" s="161">
        <f>IF(E$2&lt;=analysis_period,IF(SUM($C758:E758)&gt;0,D416+1,0),0)</f>
        <v>0</v>
      </c>
      <c r="F416" s="161">
        <f>IF(F$2&lt;=analysis_period,IF(SUM($C758:F758)&gt;0,E416+1,0),0)</f>
        <v>0</v>
      </c>
      <c r="G416" s="161">
        <f>IF(G$2&lt;=analysis_period,IF(SUM($C758:G758)&gt;0,F416+1,0),0)</f>
        <v>0</v>
      </c>
      <c r="H416" s="161">
        <f>IF(H$2&lt;=analysis_period,IF(SUM($C758:H758)&gt;0,G416+1,0),0)</f>
        <v>0</v>
      </c>
      <c r="I416" s="161">
        <f>IF(I$2&lt;=analysis_period,IF(SUM($C758:I758)&gt;0,H416+1,0),0)</f>
        <v>0</v>
      </c>
      <c r="J416" s="161">
        <f>IF(J$2&lt;=analysis_period,IF(SUM($C758:J758)&gt;0,I416+1,0),0)</f>
        <v>0</v>
      </c>
      <c r="K416" s="161">
        <f>IF(K$2&lt;=analysis_period,IF(SUM($C758:K758)&gt;0,J416+1,0),0)</f>
        <v>0</v>
      </c>
      <c r="L416" s="161">
        <f>IF(L$2&lt;=analysis_period,IF(SUM($C758:L758)&gt;0,K416+1,0),0)</f>
        <v>0</v>
      </c>
      <c r="M416" s="161">
        <f>IF(M$2&lt;=analysis_period,IF(SUM($C758:M758)&gt;0,L416+1,0),0)</f>
        <v>0</v>
      </c>
      <c r="N416" s="161">
        <f>IF(N$2&lt;=analysis_period,IF(SUM($C758:N758)&gt;0,M416+1,0),0)</f>
        <v>0</v>
      </c>
      <c r="O416" s="161">
        <f>IF(O$2&lt;=analysis_period,IF(SUM($C758:O758)&gt;0,N416+1,0),0)</f>
        <v>0</v>
      </c>
      <c r="P416" s="161">
        <f>IF(P$2&lt;=analysis_period,IF(SUM($C758:P758)&gt;0,O416+1,0),0)</f>
        <v>0</v>
      </c>
      <c r="Q416" s="161">
        <f>IF(Q$2&lt;=analysis_period,IF(SUM($C758:Q758)&gt;0,P416+1,0),0)</f>
        <v>0</v>
      </c>
      <c r="R416" s="161">
        <f>IF(R$2&lt;=analysis_period,IF(SUM($C758:R758)&gt;0,Q416+1,0),0)</f>
        <v>0</v>
      </c>
      <c r="S416" s="161">
        <f>IF(S$2&lt;=analysis_period,IF(SUM($C758:S758)&gt;0,R416+1,0),0)</f>
        <v>0</v>
      </c>
      <c r="T416" s="161">
        <f>IF(T$2&lt;=analysis_period,IF(SUM($C758:T758)&gt;0,S416+1,0),0)</f>
        <v>0</v>
      </c>
      <c r="U416" s="161">
        <f>IF(U$2&lt;=analysis_period,IF(SUM($C758:U758)&gt;0,T416+1,0),0)</f>
        <v>0</v>
      </c>
      <c r="V416" s="161">
        <f>IF(V$2&lt;=analysis_period,IF(SUM($C758:V758)&gt;0,U416+1,0),0)</f>
        <v>0</v>
      </c>
      <c r="W416" s="161">
        <f>IF(W$2&lt;=analysis_period,IF(SUM($C758:W758)&gt;0,V416+1,0),0)</f>
        <v>0</v>
      </c>
      <c r="X416" s="161">
        <f>IF(X$2&lt;=analysis_period,IF(SUM($C758:X758)&gt;0,W416+1,0),0)</f>
        <v>0</v>
      </c>
      <c r="Y416" s="161">
        <f>IF(Y$2&lt;=analysis_period,IF(SUM($C758:Y758)&gt;0,X416+1,0),0)</f>
        <v>0</v>
      </c>
      <c r="Z416" s="161">
        <f>IF(Z$2&lt;=analysis_period,IF(SUM($C758:Z758)&gt;0,Y416+1,0),0)</f>
        <v>0</v>
      </c>
      <c r="AA416" s="161">
        <f>IF(AA$2&lt;=analysis_period,IF(SUM($C758:AA758)&gt;0,Z416+1,0),0)</f>
        <v>0</v>
      </c>
      <c r="AB416" s="161">
        <f>IF(AB$2&lt;=analysis_period,IF(SUM($C758:AB758)&gt;0,AA416+1,0),0)</f>
        <v>0</v>
      </c>
      <c r="AC416" s="161">
        <f>IF(AC$2&lt;=analysis_period,IF(SUM($C758:AC758)&gt;0,AB416+1,0),0)</f>
        <v>0</v>
      </c>
      <c r="AD416" s="161">
        <f>IF(AD$2&lt;=analysis_period,IF(SUM($C758:AD758)&gt;0,AC416+1,0),0)</f>
        <v>0</v>
      </c>
      <c r="AE416" s="161">
        <f>IF(AE$2&lt;=analysis_period,IF(SUM($C758:AE758)&gt;0,AD416+1,0),0)</f>
        <v>0</v>
      </c>
      <c r="AF416" s="161">
        <f>IF(AF$2&lt;=analysis_period,IF(SUM($C758:AF758)&gt;0,AE416+1,0),0)</f>
        <v>0</v>
      </c>
      <c r="AG416" s="161">
        <f>IF(AG$2&lt;=analysis_period,IF(SUM($C758:AG758)&gt;0,AF416+1,0),0)</f>
        <v>0</v>
      </c>
      <c r="AH416" s="161">
        <f>IF(AH$2&lt;=analysis_period,IF(SUM($C758:AH758)&gt;0,AG416+1,0),0)</f>
        <v>0</v>
      </c>
      <c r="AI416" s="161">
        <f>IF(AI$2&lt;=analysis_period,IF(SUM($C758:AI758)&gt;0,AH416+1,0),0)</f>
        <v>0</v>
      </c>
      <c r="AJ416" s="161">
        <f>IF(AJ$2&lt;=analysis_period,IF(SUM($C758:AJ758)&gt;0,AI416+1,0),0)</f>
        <v>0</v>
      </c>
      <c r="AK416" s="161">
        <f>IF(AK$2&lt;=analysis_period,IF(SUM($C758:AK758)&gt;0,AJ416+1,0),0)</f>
        <v>0</v>
      </c>
      <c r="AL416" s="161">
        <f>IF(AL$2&lt;=analysis_period,IF(SUM($C758:AL758)&gt;0,AK416+1,0),0)</f>
        <v>0</v>
      </c>
      <c r="AM416" s="161">
        <f>IF(AM$2&lt;=analysis_period,IF(SUM($C758:AM758)&gt;0,AL416+1,0),0)</f>
        <v>0</v>
      </c>
      <c r="AN416" s="161">
        <f>IF(AN$2&lt;=analysis_period,IF(SUM($C758:AN758)&gt;0,AM416+1,0),0)</f>
        <v>0</v>
      </c>
      <c r="AO416" s="161">
        <f>IF(AO$2&lt;=analysis_period,IF(SUM($C758:AO758)&gt;0,AN416+1,0),0)</f>
        <v>0</v>
      </c>
      <c r="AP416" s="161">
        <f>IF(AP$2&lt;=analysis_period,IF(SUM($C758:AP758)&gt;0,AO416+1,0),0)</f>
        <v>0</v>
      </c>
    </row>
    <row r="417" spans="1:42" x14ac:dyDescent="0.2">
      <c r="A417" s="4">
        <f t="shared" si="167"/>
        <v>4</v>
      </c>
      <c r="B417" s="4">
        <v>0</v>
      </c>
      <c r="C417" s="161">
        <f>IF(C$2&lt;=analysis_period,IF(SUM($C759:C759)&gt;0,B417+1,0),0)</f>
        <v>0</v>
      </c>
      <c r="D417" s="161">
        <f>IF(D$2&lt;=analysis_period,IF(SUM($C759:D759)&gt;0,C417+1,0),0)</f>
        <v>0</v>
      </c>
      <c r="E417" s="161">
        <f>IF(E$2&lt;=analysis_period,IF(SUM($C759:E759)&gt;0,D417+1,0),0)</f>
        <v>0</v>
      </c>
      <c r="F417" s="161">
        <f>IF(F$2&lt;=analysis_period,IF(SUM($C759:F759)&gt;0,E417+1,0),0)</f>
        <v>0</v>
      </c>
      <c r="G417" s="161">
        <f>IF(G$2&lt;=analysis_period,IF(SUM($C759:G759)&gt;0,F417+1,0),0)</f>
        <v>0</v>
      </c>
      <c r="H417" s="161">
        <f>IF(H$2&lt;=analysis_period,IF(SUM($C759:H759)&gt;0,G417+1,0),0)</f>
        <v>0</v>
      </c>
      <c r="I417" s="161">
        <f>IF(I$2&lt;=analysis_period,IF(SUM($C759:I759)&gt;0,H417+1,0),0)</f>
        <v>0</v>
      </c>
      <c r="J417" s="161">
        <f>IF(J$2&lt;=analysis_period,IF(SUM($C759:J759)&gt;0,I417+1,0),0)</f>
        <v>0</v>
      </c>
      <c r="K417" s="161">
        <f>IF(K$2&lt;=analysis_period,IF(SUM($C759:K759)&gt;0,J417+1,0),0)</f>
        <v>0</v>
      </c>
      <c r="L417" s="161">
        <f>IF(L$2&lt;=analysis_period,IF(SUM($C759:L759)&gt;0,K417+1,0),0)</f>
        <v>0</v>
      </c>
      <c r="M417" s="161">
        <f>IF(M$2&lt;=analysis_period,IF(SUM($C759:M759)&gt;0,L417+1,0),0)</f>
        <v>0</v>
      </c>
      <c r="N417" s="161">
        <f>IF(N$2&lt;=analysis_period,IF(SUM($C759:N759)&gt;0,M417+1,0),0)</f>
        <v>0</v>
      </c>
      <c r="O417" s="161">
        <f>IF(O$2&lt;=analysis_period,IF(SUM($C759:O759)&gt;0,N417+1,0),0)</f>
        <v>0</v>
      </c>
      <c r="P417" s="161">
        <f>IF(P$2&lt;=analysis_period,IF(SUM($C759:P759)&gt;0,O417+1,0),0)</f>
        <v>0</v>
      </c>
      <c r="Q417" s="161">
        <f>IF(Q$2&lt;=analysis_period,IF(SUM($C759:Q759)&gt;0,P417+1,0),0)</f>
        <v>0</v>
      </c>
      <c r="R417" s="161">
        <f>IF(R$2&lt;=analysis_period,IF(SUM($C759:R759)&gt;0,Q417+1,0),0)</f>
        <v>0</v>
      </c>
      <c r="S417" s="161">
        <f>IF(S$2&lt;=analysis_period,IF(SUM($C759:S759)&gt;0,R417+1,0),0)</f>
        <v>0</v>
      </c>
      <c r="T417" s="161">
        <f>IF(T$2&lt;=analysis_period,IF(SUM($C759:T759)&gt;0,S417+1,0),0)</f>
        <v>0</v>
      </c>
      <c r="U417" s="161">
        <f>IF(U$2&lt;=analysis_period,IF(SUM($C759:U759)&gt;0,T417+1,0),0)</f>
        <v>0</v>
      </c>
      <c r="V417" s="161">
        <f>IF(V$2&lt;=analysis_period,IF(SUM($C759:V759)&gt;0,U417+1,0),0)</f>
        <v>0</v>
      </c>
      <c r="W417" s="161">
        <f>IF(W$2&lt;=analysis_period,IF(SUM($C759:W759)&gt;0,V417+1,0),0)</f>
        <v>0</v>
      </c>
      <c r="X417" s="161">
        <f>IF(X$2&lt;=analysis_period,IF(SUM($C759:X759)&gt;0,W417+1,0),0)</f>
        <v>0</v>
      </c>
      <c r="Y417" s="161">
        <f>IF(Y$2&lt;=analysis_period,IF(SUM($C759:Y759)&gt;0,X417+1,0),0)</f>
        <v>0</v>
      </c>
      <c r="Z417" s="161">
        <f>IF(Z$2&lt;=analysis_period,IF(SUM($C759:Z759)&gt;0,Y417+1,0),0)</f>
        <v>0</v>
      </c>
      <c r="AA417" s="161">
        <f>IF(AA$2&lt;=analysis_period,IF(SUM($C759:AA759)&gt;0,Z417+1,0),0)</f>
        <v>0</v>
      </c>
      <c r="AB417" s="161">
        <f>IF(AB$2&lt;=analysis_period,IF(SUM($C759:AB759)&gt;0,AA417+1,0),0)</f>
        <v>0</v>
      </c>
      <c r="AC417" s="161">
        <f>IF(AC$2&lt;=analysis_period,IF(SUM($C759:AC759)&gt;0,AB417+1,0),0)</f>
        <v>0</v>
      </c>
      <c r="AD417" s="161">
        <f>IF(AD$2&lt;=analysis_period,IF(SUM($C759:AD759)&gt;0,AC417+1,0),0)</f>
        <v>0</v>
      </c>
      <c r="AE417" s="161">
        <f>IF(AE$2&lt;=analysis_period,IF(SUM($C759:AE759)&gt;0,AD417+1,0),0)</f>
        <v>0</v>
      </c>
      <c r="AF417" s="161">
        <f>IF(AF$2&lt;=analysis_period,IF(SUM($C759:AF759)&gt;0,AE417+1,0),0)</f>
        <v>0</v>
      </c>
      <c r="AG417" s="161">
        <f>IF(AG$2&lt;=analysis_period,IF(SUM($C759:AG759)&gt;0,AF417+1,0),0)</f>
        <v>0</v>
      </c>
      <c r="AH417" s="161">
        <f>IF(AH$2&lt;=analysis_period,IF(SUM($C759:AH759)&gt;0,AG417+1,0),0)</f>
        <v>0</v>
      </c>
      <c r="AI417" s="161">
        <f>IF(AI$2&lt;=analysis_period,IF(SUM($C759:AI759)&gt;0,AH417+1,0),0)</f>
        <v>0</v>
      </c>
      <c r="AJ417" s="161">
        <f>IF(AJ$2&lt;=analysis_period,IF(SUM($C759:AJ759)&gt;0,AI417+1,0),0)</f>
        <v>0</v>
      </c>
      <c r="AK417" s="161">
        <f>IF(AK$2&lt;=analysis_period,IF(SUM($C759:AK759)&gt;0,AJ417+1,0),0)</f>
        <v>0</v>
      </c>
      <c r="AL417" s="161">
        <f>IF(AL$2&lt;=analysis_period,IF(SUM($C759:AL759)&gt;0,AK417+1,0),0)</f>
        <v>0</v>
      </c>
      <c r="AM417" s="161">
        <f>IF(AM$2&lt;=analysis_period,IF(SUM($C759:AM759)&gt;0,AL417+1,0),0)</f>
        <v>0</v>
      </c>
      <c r="AN417" s="161">
        <f>IF(AN$2&lt;=analysis_period,IF(SUM($C759:AN759)&gt;0,AM417+1,0),0)</f>
        <v>0</v>
      </c>
      <c r="AO417" s="161">
        <f>IF(AO$2&lt;=analysis_period,IF(SUM($C759:AO759)&gt;0,AN417+1,0),0)</f>
        <v>0</v>
      </c>
      <c r="AP417" s="161">
        <f>IF(AP$2&lt;=analysis_period,IF(SUM($C759:AP759)&gt;0,AO417+1,0),0)</f>
        <v>0</v>
      </c>
    </row>
    <row r="418" spans="1:42" x14ac:dyDescent="0.2">
      <c r="A418" s="4">
        <f t="shared" si="167"/>
        <v>5</v>
      </c>
      <c r="B418" s="4">
        <v>0</v>
      </c>
      <c r="C418" s="161">
        <f>IF(C$2&lt;=analysis_period,IF(SUM($C760:C760)&gt;0,B418+1,0),0)</f>
        <v>0</v>
      </c>
      <c r="D418" s="161">
        <f>IF(D$2&lt;=analysis_period,IF(SUM($C760:D760)&gt;0,C418+1,0),0)</f>
        <v>0</v>
      </c>
      <c r="E418" s="161">
        <f>IF(E$2&lt;=analysis_period,IF(SUM($C760:E760)&gt;0,D418+1,0),0)</f>
        <v>0</v>
      </c>
      <c r="F418" s="161">
        <f>IF(F$2&lt;=analysis_period,IF(SUM($C760:F760)&gt;0,E418+1,0),0)</f>
        <v>0</v>
      </c>
      <c r="G418" s="161">
        <f>IF(G$2&lt;=analysis_period,IF(SUM($C760:G760)&gt;0,F418+1,0),0)</f>
        <v>0</v>
      </c>
      <c r="H418" s="161">
        <f>IF(H$2&lt;=analysis_period,IF(SUM($C760:H760)&gt;0,G418+1,0),0)</f>
        <v>0</v>
      </c>
      <c r="I418" s="161">
        <f>IF(I$2&lt;=analysis_period,IF(SUM($C760:I760)&gt;0,H418+1,0),0)</f>
        <v>0</v>
      </c>
      <c r="J418" s="161">
        <f>IF(J$2&lt;=analysis_period,IF(SUM($C760:J760)&gt;0,I418+1,0),0)</f>
        <v>0</v>
      </c>
      <c r="K418" s="161">
        <f>IF(K$2&lt;=analysis_period,IF(SUM($C760:K760)&gt;0,J418+1,0),0)</f>
        <v>0</v>
      </c>
      <c r="L418" s="161">
        <f>IF(L$2&lt;=analysis_period,IF(SUM($C760:L760)&gt;0,K418+1,0),0)</f>
        <v>0</v>
      </c>
      <c r="M418" s="161">
        <f>IF(M$2&lt;=analysis_period,IF(SUM($C760:M760)&gt;0,L418+1,0),0)</f>
        <v>0</v>
      </c>
      <c r="N418" s="161">
        <f>IF(N$2&lt;=analysis_period,IF(SUM($C760:N760)&gt;0,M418+1,0),0)</f>
        <v>0</v>
      </c>
      <c r="O418" s="161">
        <f>IF(O$2&lt;=analysis_period,IF(SUM($C760:O760)&gt;0,N418+1,0),0)</f>
        <v>0</v>
      </c>
      <c r="P418" s="161">
        <f>IF(P$2&lt;=analysis_period,IF(SUM($C760:P760)&gt;0,O418+1,0),0)</f>
        <v>0</v>
      </c>
      <c r="Q418" s="161">
        <f>IF(Q$2&lt;=analysis_period,IF(SUM($C760:Q760)&gt;0,P418+1,0),0)</f>
        <v>0</v>
      </c>
      <c r="R418" s="161">
        <f>IF(R$2&lt;=analysis_period,IF(SUM($C760:R760)&gt;0,Q418+1,0),0)</f>
        <v>0</v>
      </c>
      <c r="S418" s="161">
        <f>IF(S$2&lt;=analysis_period,IF(SUM($C760:S760)&gt;0,R418+1,0),0)</f>
        <v>0</v>
      </c>
      <c r="T418" s="161">
        <f>IF(T$2&lt;=analysis_period,IF(SUM($C760:T760)&gt;0,S418+1,0),0)</f>
        <v>0</v>
      </c>
      <c r="U418" s="161">
        <f>IF(U$2&lt;=analysis_period,IF(SUM($C760:U760)&gt;0,T418+1,0),0)</f>
        <v>0</v>
      </c>
      <c r="V418" s="161">
        <f>IF(V$2&lt;=analysis_period,IF(SUM($C760:V760)&gt;0,U418+1,0),0)</f>
        <v>0</v>
      </c>
      <c r="W418" s="161">
        <f>IF(W$2&lt;=analysis_period,IF(SUM($C760:W760)&gt;0,V418+1,0),0)</f>
        <v>0</v>
      </c>
      <c r="X418" s="161">
        <f>IF(X$2&lt;=analysis_period,IF(SUM($C760:X760)&gt;0,W418+1,0),0)</f>
        <v>0</v>
      </c>
      <c r="Y418" s="161">
        <f>IF(Y$2&lt;=analysis_period,IF(SUM($C760:Y760)&gt;0,X418+1,0),0)</f>
        <v>0</v>
      </c>
      <c r="Z418" s="161">
        <f>IF(Z$2&lt;=analysis_period,IF(SUM($C760:Z760)&gt;0,Y418+1,0),0)</f>
        <v>0</v>
      </c>
      <c r="AA418" s="161">
        <f>IF(AA$2&lt;=analysis_period,IF(SUM($C760:AA760)&gt;0,Z418+1,0),0)</f>
        <v>0</v>
      </c>
      <c r="AB418" s="161">
        <f>IF(AB$2&lt;=analysis_period,IF(SUM($C760:AB760)&gt;0,AA418+1,0),0)</f>
        <v>0</v>
      </c>
      <c r="AC418" s="161">
        <f>IF(AC$2&lt;=analysis_period,IF(SUM($C760:AC760)&gt;0,AB418+1,0),0)</f>
        <v>0</v>
      </c>
      <c r="AD418" s="161">
        <f>IF(AD$2&lt;=analysis_period,IF(SUM($C760:AD760)&gt;0,AC418+1,0),0)</f>
        <v>0</v>
      </c>
      <c r="AE418" s="161">
        <f>IF(AE$2&lt;=analysis_period,IF(SUM($C760:AE760)&gt;0,AD418+1,0),0)</f>
        <v>0</v>
      </c>
      <c r="AF418" s="161">
        <f>IF(AF$2&lt;=analysis_period,IF(SUM($C760:AF760)&gt;0,AE418+1,0),0)</f>
        <v>0</v>
      </c>
      <c r="AG418" s="161">
        <f>IF(AG$2&lt;=analysis_period,IF(SUM($C760:AG760)&gt;0,AF418+1,0),0)</f>
        <v>0</v>
      </c>
      <c r="AH418" s="161">
        <f>IF(AH$2&lt;=analysis_period,IF(SUM($C760:AH760)&gt;0,AG418+1,0),0)</f>
        <v>0</v>
      </c>
      <c r="AI418" s="161">
        <f>IF(AI$2&lt;=analysis_period,IF(SUM($C760:AI760)&gt;0,AH418+1,0),0)</f>
        <v>0</v>
      </c>
      <c r="AJ418" s="161">
        <f>IF(AJ$2&lt;=analysis_period,IF(SUM($C760:AJ760)&gt;0,AI418+1,0),0)</f>
        <v>0</v>
      </c>
      <c r="AK418" s="161">
        <f>IF(AK$2&lt;=analysis_period,IF(SUM($C760:AK760)&gt;0,AJ418+1,0),0)</f>
        <v>0</v>
      </c>
      <c r="AL418" s="161">
        <f>IF(AL$2&lt;=analysis_period,IF(SUM($C760:AL760)&gt;0,AK418+1,0),0)</f>
        <v>0</v>
      </c>
      <c r="AM418" s="161">
        <f>IF(AM$2&lt;=analysis_period,IF(SUM($C760:AM760)&gt;0,AL418+1,0),0)</f>
        <v>0</v>
      </c>
      <c r="AN418" s="161">
        <f>IF(AN$2&lt;=analysis_period,IF(SUM($C760:AN760)&gt;0,AM418+1,0),0)</f>
        <v>0</v>
      </c>
      <c r="AO418" s="161">
        <f>IF(AO$2&lt;=analysis_period,IF(SUM($C760:AO760)&gt;0,AN418+1,0),0)</f>
        <v>0</v>
      </c>
      <c r="AP418" s="161">
        <f>IF(AP$2&lt;=analysis_period,IF(SUM($C760:AP760)&gt;0,AO418+1,0),0)</f>
        <v>0</v>
      </c>
    </row>
    <row r="419" spans="1:42" x14ac:dyDescent="0.2">
      <c r="A419" s="4">
        <f t="shared" si="167"/>
        <v>6</v>
      </c>
      <c r="B419" s="4">
        <v>0</v>
      </c>
      <c r="C419" s="161">
        <f>IF(C$2&lt;=analysis_period,IF(SUM($C761:C761)&gt;0,B419+1,0),0)</f>
        <v>0</v>
      </c>
      <c r="D419" s="161">
        <f>IF(D$2&lt;=analysis_period,IF(SUM($C761:D761)&gt;0,C419+1,0),0)</f>
        <v>0</v>
      </c>
      <c r="E419" s="161">
        <f>IF(E$2&lt;=analysis_period,IF(SUM($C761:E761)&gt;0,D419+1,0),0)</f>
        <v>0</v>
      </c>
      <c r="F419" s="161">
        <f>IF(F$2&lt;=analysis_period,IF(SUM($C761:F761)&gt;0,E419+1,0),0)</f>
        <v>0</v>
      </c>
      <c r="G419" s="161">
        <f>IF(G$2&lt;=analysis_period,IF(SUM($C761:G761)&gt;0,F419+1,0),0)</f>
        <v>0</v>
      </c>
      <c r="H419" s="161">
        <f>IF(H$2&lt;=analysis_period,IF(SUM($C761:H761)&gt;0,G419+1,0),0)</f>
        <v>0</v>
      </c>
      <c r="I419" s="161">
        <f>IF(I$2&lt;=analysis_period,IF(SUM($C761:I761)&gt;0,H419+1,0),0)</f>
        <v>0</v>
      </c>
      <c r="J419" s="161">
        <f>IF(J$2&lt;=analysis_period,IF(SUM($C761:J761)&gt;0,I419+1,0),0)</f>
        <v>0</v>
      </c>
      <c r="K419" s="161">
        <f>IF(K$2&lt;=analysis_period,IF(SUM($C761:K761)&gt;0,J419+1,0),0)</f>
        <v>0</v>
      </c>
      <c r="L419" s="161">
        <f>IF(L$2&lt;=analysis_period,IF(SUM($C761:L761)&gt;0,K419+1,0),0)</f>
        <v>0</v>
      </c>
      <c r="M419" s="161">
        <f>IF(M$2&lt;=analysis_period,IF(SUM($C761:M761)&gt;0,L419+1,0),0)</f>
        <v>0</v>
      </c>
      <c r="N419" s="161">
        <f>IF(N$2&lt;=analysis_period,IF(SUM($C761:N761)&gt;0,M419+1,0),0)</f>
        <v>0</v>
      </c>
      <c r="O419" s="161">
        <f>IF(O$2&lt;=analysis_period,IF(SUM($C761:O761)&gt;0,N419+1,0),0)</f>
        <v>0</v>
      </c>
      <c r="P419" s="161">
        <f>IF(P$2&lt;=analysis_period,IF(SUM($C761:P761)&gt;0,O419+1,0),0)</f>
        <v>0</v>
      </c>
      <c r="Q419" s="161">
        <f>IF(Q$2&lt;=analysis_period,IF(SUM($C761:Q761)&gt;0,P419+1,0),0)</f>
        <v>0</v>
      </c>
      <c r="R419" s="161">
        <f>IF(R$2&lt;=analysis_period,IF(SUM($C761:R761)&gt;0,Q419+1,0),0)</f>
        <v>0</v>
      </c>
      <c r="S419" s="161">
        <f>IF(S$2&lt;=analysis_period,IF(SUM($C761:S761)&gt;0,R419+1,0),0)</f>
        <v>0</v>
      </c>
      <c r="T419" s="161">
        <f>IF(T$2&lt;=analysis_period,IF(SUM($C761:T761)&gt;0,S419+1,0),0)</f>
        <v>0</v>
      </c>
      <c r="U419" s="161">
        <f>IF(U$2&lt;=analysis_period,IF(SUM($C761:U761)&gt;0,T419+1,0),0)</f>
        <v>0</v>
      </c>
      <c r="V419" s="161">
        <f>IF(V$2&lt;=analysis_period,IF(SUM($C761:V761)&gt;0,U419+1,0),0)</f>
        <v>0</v>
      </c>
      <c r="W419" s="161">
        <f>IF(W$2&lt;=analysis_period,IF(SUM($C761:W761)&gt;0,V419+1,0),0)</f>
        <v>0</v>
      </c>
      <c r="X419" s="161">
        <f>IF(X$2&lt;=analysis_period,IF(SUM($C761:X761)&gt;0,W419+1,0),0)</f>
        <v>0</v>
      </c>
      <c r="Y419" s="161">
        <f>IF(Y$2&lt;=analysis_period,IF(SUM($C761:Y761)&gt;0,X419+1,0),0)</f>
        <v>0</v>
      </c>
      <c r="Z419" s="161">
        <f>IF(Z$2&lt;=analysis_period,IF(SUM($C761:Z761)&gt;0,Y419+1,0),0)</f>
        <v>0</v>
      </c>
      <c r="AA419" s="161">
        <f>IF(AA$2&lt;=analysis_period,IF(SUM($C761:AA761)&gt;0,Z419+1,0),0)</f>
        <v>0</v>
      </c>
      <c r="AB419" s="161">
        <f>IF(AB$2&lt;=analysis_period,IF(SUM($C761:AB761)&gt;0,AA419+1,0),0)</f>
        <v>0</v>
      </c>
      <c r="AC419" s="161">
        <f>IF(AC$2&lt;=analysis_period,IF(SUM($C761:AC761)&gt;0,AB419+1,0),0)</f>
        <v>0</v>
      </c>
      <c r="AD419" s="161">
        <f>IF(AD$2&lt;=analysis_period,IF(SUM($C761:AD761)&gt;0,AC419+1,0),0)</f>
        <v>0</v>
      </c>
      <c r="AE419" s="161">
        <f>IF(AE$2&lt;=analysis_period,IF(SUM($C761:AE761)&gt;0,AD419+1,0),0)</f>
        <v>0</v>
      </c>
      <c r="AF419" s="161">
        <f>IF(AF$2&lt;=analysis_period,IF(SUM($C761:AF761)&gt;0,AE419+1,0),0)</f>
        <v>0</v>
      </c>
      <c r="AG419" s="161">
        <f>IF(AG$2&lt;=analysis_period,IF(SUM($C761:AG761)&gt;0,AF419+1,0),0)</f>
        <v>0</v>
      </c>
      <c r="AH419" s="161">
        <f>IF(AH$2&lt;=analysis_period,IF(SUM($C761:AH761)&gt;0,AG419+1,0),0)</f>
        <v>0</v>
      </c>
      <c r="AI419" s="161">
        <f>IF(AI$2&lt;=analysis_period,IF(SUM($C761:AI761)&gt;0,AH419+1,0),0)</f>
        <v>0</v>
      </c>
      <c r="AJ419" s="161">
        <f>IF(AJ$2&lt;=analysis_period,IF(SUM($C761:AJ761)&gt;0,AI419+1,0),0)</f>
        <v>0</v>
      </c>
      <c r="AK419" s="161">
        <f>IF(AK$2&lt;=analysis_period,IF(SUM($C761:AK761)&gt;0,AJ419+1,0),0)</f>
        <v>0</v>
      </c>
      <c r="AL419" s="161">
        <f>IF(AL$2&lt;=analysis_period,IF(SUM($C761:AL761)&gt;0,AK419+1,0),0)</f>
        <v>0</v>
      </c>
      <c r="AM419" s="161">
        <f>IF(AM$2&lt;=analysis_period,IF(SUM($C761:AM761)&gt;0,AL419+1,0),0)</f>
        <v>0</v>
      </c>
      <c r="AN419" s="161">
        <f>IF(AN$2&lt;=analysis_period,IF(SUM($C761:AN761)&gt;0,AM419+1,0),0)</f>
        <v>0</v>
      </c>
      <c r="AO419" s="161">
        <f>IF(AO$2&lt;=analysis_period,IF(SUM($C761:AO761)&gt;0,AN419+1,0),0)</f>
        <v>0</v>
      </c>
      <c r="AP419" s="161">
        <f>IF(AP$2&lt;=analysis_period,IF(SUM($C761:AP761)&gt;0,AO419+1,0),0)</f>
        <v>0</v>
      </c>
    </row>
    <row r="420" spans="1:42" x14ac:dyDescent="0.2">
      <c r="A420" s="4">
        <f t="shared" si="167"/>
        <v>7</v>
      </c>
      <c r="B420" s="4">
        <v>0</v>
      </c>
      <c r="C420" s="161">
        <f>IF(C$2&lt;=analysis_period,IF(SUM($C762:C762)&gt;0,B420+1,0),0)</f>
        <v>0</v>
      </c>
      <c r="D420" s="161">
        <f>IF(D$2&lt;=analysis_period,IF(SUM($C762:D762)&gt;0,C420+1,0),0)</f>
        <v>0</v>
      </c>
      <c r="E420" s="161">
        <f>IF(E$2&lt;=analysis_period,IF(SUM($C762:E762)&gt;0,D420+1,0),0)</f>
        <v>0</v>
      </c>
      <c r="F420" s="161">
        <f>IF(F$2&lt;=analysis_period,IF(SUM($C762:F762)&gt;0,E420+1,0),0)</f>
        <v>0</v>
      </c>
      <c r="G420" s="161">
        <f>IF(G$2&lt;=analysis_period,IF(SUM($C762:G762)&gt;0,F420+1,0),0)</f>
        <v>0</v>
      </c>
      <c r="H420" s="161">
        <f>IF(H$2&lt;=analysis_period,IF(SUM($C762:H762)&gt;0,G420+1,0),0)</f>
        <v>0</v>
      </c>
      <c r="I420" s="161">
        <f>IF(I$2&lt;=analysis_period,IF(SUM($C762:I762)&gt;0,H420+1,0),0)</f>
        <v>0</v>
      </c>
      <c r="J420" s="161">
        <f>IF(J$2&lt;=analysis_period,IF(SUM($C762:J762)&gt;0,I420+1,0),0)</f>
        <v>0</v>
      </c>
      <c r="K420" s="161">
        <f>IF(K$2&lt;=analysis_period,IF(SUM($C762:K762)&gt;0,J420+1,0),0)</f>
        <v>0</v>
      </c>
      <c r="L420" s="161">
        <f>IF(L$2&lt;=analysis_period,IF(SUM($C762:L762)&gt;0,K420+1,0),0)</f>
        <v>0</v>
      </c>
      <c r="M420" s="161">
        <f>IF(M$2&lt;=analysis_period,IF(SUM($C762:M762)&gt;0,L420+1,0),0)</f>
        <v>0</v>
      </c>
      <c r="N420" s="161">
        <f>IF(N$2&lt;=analysis_period,IF(SUM($C762:N762)&gt;0,M420+1,0),0)</f>
        <v>0</v>
      </c>
      <c r="O420" s="161">
        <f>IF(O$2&lt;=analysis_period,IF(SUM($C762:O762)&gt;0,N420+1,0),0)</f>
        <v>0</v>
      </c>
      <c r="P420" s="161">
        <f>IF(P$2&lt;=analysis_period,IF(SUM($C762:P762)&gt;0,O420+1,0),0)</f>
        <v>0</v>
      </c>
      <c r="Q420" s="161">
        <f>IF(Q$2&lt;=analysis_period,IF(SUM($C762:Q762)&gt;0,P420+1,0),0)</f>
        <v>0</v>
      </c>
      <c r="R420" s="161">
        <f>IF(R$2&lt;=analysis_period,IF(SUM($C762:R762)&gt;0,Q420+1,0),0)</f>
        <v>0</v>
      </c>
      <c r="S420" s="161">
        <f>IF(S$2&lt;=analysis_period,IF(SUM($C762:S762)&gt;0,R420+1,0),0)</f>
        <v>0</v>
      </c>
      <c r="T420" s="161">
        <f>IF(T$2&lt;=analysis_period,IF(SUM($C762:T762)&gt;0,S420+1,0),0)</f>
        <v>0</v>
      </c>
      <c r="U420" s="161">
        <f>IF(U$2&lt;=analysis_period,IF(SUM($C762:U762)&gt;0,T420+1,0),0)</f>
        <v>0</v>
      </c>
      <c r="V420" s="161">
        <f>IF(V$2&lt;=analysis_period,IF(SUM($C762:V762)&gt;0,U420+1,0),0)</f>
        <v>0</v>
      </c>
      <c r="W420" s="161">
        <f>IF(W$2&lt;=analysis_period,IF(SUM($C762:W762)&gt;0,V420+1,0),0)</f>
        <v>0</v>
      </c>
      <c r="X420" s="161">
        <f>IF(X$2&lt;=analysis_period,IF(SUM($C762:X762)&gt;0,W420+1,0),0)</f>
        <v>0</v>
      </c>
      <c r="Y420" s="161">
        <f>IF(Y$2&lt;=analysis_period,IF(SUM($C762:Y762)&gt;0,X420+1,0),0)</f>
        <v>0</v>
      </c>
      <c r="Z420" s="161">
        <f>IF(Z$2&lt;=analysis_period,IF(SUM($C762:Z762)&gt;0,Y420+1,0),0)</f>
        <v>0</v>
      </c>
      <c r="AA420" s="161">
        <f>IF(AA$2&lt;=analysis_period,IF(SUM($C762:AA762)&gt;0,Z420+1,0),0)</f>
        <v>0</v>
      </c>
      <c r="AB420" s="161">
        <f>IF(AB$2&lt;=analysis_period,IF(SUM($C762:AB762)&gt;0,AA420+1,0),0)</f>
        <v>0</v>
      </c>
      <c r="AC420" s="161">
        <f>IF(AC$2&lt;=analysis_period,IF(SUM($C762:AC762)&gt;0,AB420+1,0),0)</f>
        <v>0</v>
      </c>
      <c r="AD420" s="161">
        <f>IF(AD$2&lt;=analysis_period,IF(SUM($C762:AD762)&gt;0,AC420+1,0),0)</f>
        <v>0</v>
      </c>
      <c r="AE420" s="161">
        <f>IF(AE$2&lt;=analysis_period,IF(SUM($C762:AE762)&gt;0,AD420+1,0),0)</f>
        <v>0</v>
      </c>
      <c r="AF420" s="161">
        <f>IF(AF$2&lt;=analysis_period,IF(SUM($C762:AF762)&gt;0,AE420+1,0),0)</f>
        <v>0</v>
      </c>
      <c r="AG420" s="161">
        <f>IF(AG$2&lt;=analysis_period,IF(SUM($C762:AG762)&gt;0,AF420+1,0),0)</f>
        <v>0</v>
      </c>
      <c r="AH420" s="161">
        <f>IF(AH$2&lt;=analysis_period,IF(SUM($C762:AH762)&gt;0,AG420+1,0),0)</f>
        <v>0</v>
      </c>
      <c r="AI420" s="161">
        <f>IF(AI$2&lt;=analysis_period,IF(SUM($C762:AI762)&gt;0,AH420+1,0),0)</f>
        <v>0</v>
      </c>
      <c r="AJ420" s="161">
        <f>IF(AJ$2&lt;=analysis_period,IF(SUM($C762:AJ762)&gt;0,AI420+1,0),0)</f>
        <v>0</v>
      </c>
      <c r="AK420" s="161">
        <f>IF(AK$2&lt;=analysis_period,IF(SUM($C762:AK762)&gt;0,AJ420+1,0),0)</f>
        <v>0</v>
      </c>
      <c r="AL420" s="161">
        <f>IF(AL$2&lt;=analysis_period,IF(SUM($C762:AL762)&gt;0,AK420+1,0),0)</f>
        <v>0</v>
      </c>
      <c r="AM420" s="161">
        <f>IF(AM$2&lt;=analysis_period,IF(SUM($C762:AM762)&gt;0,AL420+1,0),0)</f>
        <v>0</v>
      </c>
      <c r="AN420" s="161">
        <f>IF(AN$2&lt;=analysis_period,IF(SUM($C762:AN762)&gt;0,AM420+1,0),0)</f>
        <v>0</v>
      </c>
      <c r="AO420" s="161">
        <f>IF(AO$2&lt;=analysis_period,IF(SUM($C762:AO762)&gt;0,AN420+1,0),0)</f>
        <v>0</v>
      </c>
      <c r="AP420" s="161">
        <f>IF(AP$2&lt;=analysis_period,IF(SUM($C762:AP762)&gt;0,AO420+1,0),0)</f>
        <v>0</v>
      </c>
    </row>
    <row r="421" spans="1:42" x14ac:dyDescent="0.2">
      <c r="A421" s="4">
        <f t="shared" si="167"/>
        <v>8</v>
      </c>
      <c r="B421" s="4">
        <v>0</v>
      </c>
      <c r="C421" s="161">
        <f>IF(C$2&lt;=analysis_period,IF(SUM($C763:C763)&gt;0,B421+1,0),0)</f>
        <v>0</v>
      </c>
      <c r="D421" s="161">
        <f>IF(D$2&lt;=analysis_period,IF(SUM($C763:D763)&gt;0,C421+1,0),0)</f>
        <v>0</v>
      </c>
      <c r="E421" s="161">
        <f>IF(E$2&lt;=analysis_period,IF(SUM($C763:E763)&gt;0,D421+1,0),0)</f>
        <v>0</v>
      </c>
      <c r="F421" s="161">
        <f>IF(F$2&lt;=analysis_period,IF(SUM($C763:F763)&gt;0,E421+1,0),0)</f>
        <v>0</v>
      </c>
      <c r="G421" s="161">
        <f>IF(G$2&lt;=analysis_period,IF(SUM($C763:G763)&gt;0,F421+1,0),0)</f>
        <v>0</v>
      </c>
      <c r="H421" s="161">
        <f>IF(H$2&lt;=analysis_period,IF(SUM($C763:H763)&gt;0,G421+1,0),0)</f>
        <v>0</v>
      </c>
      <c r="I421" s="161">
        <f>IF(I$2&lt;=analysis_period,IF(SUM($C763:I763)&gt;0,H421+1,0),0)</f>
        <v>0</v>
      </c>
      <c r="J421" s="161">
        <f>IF(J$2&lt;=analysis_period,IF(SUM($C763:J763)&gt;0,I421+1,0),0)</f>
        <v>0</v>
      </c>
      <c r="K421" s="161">
        <f>IF(K$2&lt;=analysis_period,IF(SUM($C763:K763)&gt;0,J421+1,0),0)</f>
        <v>0</v>
      </c>
      <c r="L421" s="161">
        <f>IF(L$2&lt;=analysis_period,IF(SUM($C763:L763)&gt;0,K421+1,0),0)</f>
        <v>0</v>
      </c>
      <c r="M421" s="161">
        <f>IF(M$2&lt;=analysis_period,IF(SUM($C763:M763)&gt;0,L421+1,0),0)</f>
        <v>0</v>
      </c>
      <c r="N421" s="161">
        <f>IF(N$2&lt;=analysis_period,IF(SUM($C763:N763)&gt;0,M421+1,0),0)</f>
        <v>0</v>
      </c>
      <c r="O421" s="161">
        <f>IF(O$2&lt;=analysis_period,IF(SUM($C763:O763)&gt;0,N421+1,0),0)</f>
        <v>0</v>
      </c>
      <c r="P421" s="161">
        <f>IF(P$2&lt;=analysis_period,IF(SUM($C763:P763)&gt;0,O421+1,0),0)</f>
        <v>0</v>
      </c>
      <c r="Q421" s="161">
        <f>IF(Q$2&lt;=analysis_period,IF(SUM($C763:Q763)&gt;0,P421+1,0),0)</f>
        <v>0</v>
      </c>
      <c r="R421" s="161">
        <f>IF(R$2&lt;=analysis_period,IF(SUM($C763:R763)&gt;0,Q421+1,0),0)</f>
        <v>0</v>
      </c>
      <c r="S421" s="161">
        <f>IF(S$2&lt;=analysis_period,IF(SUM($C763:S763)&gt;0,R421+1,0),0)</f>
        <v>0</v>
      </c>
      <c r="T421" s="161">
        <f>IF(T$2&lt;=analysis_period,IF(SUM($C763:T763)&gt;0,S421+1,0),0)</f>
        <v>0</v>
      </c>
      <c r="U421" s="161">
        <f>IF(U$2&lt;=analysis_period,IF(SUM($C763:U763)&gt;0,T421+1,0),0)</f>
        <v>0</v>
      </c>
      <c r="V421" s="161">
        <f>IF(V$2&lt;=analysis_period,IF(SUM($C763:V763)&gt;0,U421+1,0),0)</f>
        <v>0</v>
      </c>
      <c r="W421" s="161">
        <f>IF(W$2&lt;=analysis_period,IF(SUM($C763:W763)&gt;0,V421+1,0),0)</f>
        <v>0</v>
      </c>
      <c r="X421" s="161">
        <f>IF(X$2&lt;=analysis_period,IF(SUM($C763:X763)&gt;0,W421+1,0),0)</f>
        <v>0</v>
      </c>
      <c r="Y421" s="161">
        <f>IF(Y$2&lt;=analysis_period,IF(SUM($C763:Y763)&gt;0,X421+1,0),0)</f>
        <v>0</v>
      </c>
      <c r="Z421" s="161">
        <f>IF(Z$2&lt;=analysis_period,IF(SUM($C763:Z763)&gt;0,Y421+1,0),0)</f>
        <v>0</v>
      </c>
      <c r="AA421" s="161">
        <f>IF(AA$2&lt;=analysis_period,IF(SUM($C763:AA763)&gt;0,Z421+1,0),0)</f>
        <v>0</v>
      </c>
      <c r="AB421" s="161">
        <f>IF(AB$2&lt;=analysis_period,IF(SUM($C763:AB763)&gt;0,AA421+1,0),0)</f>
        <v>0</v>
      </c>
      <c r="AC421" s="161">
        <f>IF(AC$2&lt;=analysis_period,IF(SUM($C763:AC763)&gt;0,AB421+1,0),0)</f>
        <v>0</v>
      </c>
      <c r="AD421" s="161">
        <f>IF(AD$2&lt;=analysis_period,IF(SUM($C763:AD763)&gt;0,AC421+1,0),0)</f>
        <v>0</v>
      </c>
      <c r="AE421" s="161">
        <f>IF(AE$2&lt;=analysis_period,IF(SUM($C763:AE763)&gt;0,AD421+1,0),0)</f>
        <v>0</v>
      </c>
      <c r="AF421" s="161">
        <f>IF(AF$2&lt;=analysis_period,IF(SUM($C763:AF763)&gt;0,AE421+1,0),0)</f>
        <v>0</v>
      </c>
      <c r="AG421" s="161">
        <f>IF(AG$2&lt;=analysis_period,IF(SUM($C763:AG763)&gt;0,AF421+1,0),0)</f>
        <v>0</v>
      </c>
      <c r="AH421" s="161">
        <f>IF(AH$2&lt;=analysis_period,IF(SUM($C763:AH763)&gt;0,AG421+1,0),0)</f>
        <v>0</v>
      </c>
      <c r="AI421" s="161">
        <f>IF(AI$2&lt;=analysis_period,IF(SUM($C763:AI763)&gt;0,AH421+1,0),0)</f>
        <v>0</v>
      </c>
      <c r="AJ421" s="161">
        <f>IF(AJ$2&lt;=analysis_period,IF(SUM($C763:AJ763)&gt;0,AI421+1,0),0)</f>
        <v>0</v>
      </c>
      <c r="AK421" s="161">
        <f>IF(AK$2&lt;=analysis_period,IF(SUM($C763:AK763)&gt;0,AJ421+1,0),0)</f>
        <v>0</v>
      </c>
      <c r="AL421" s="161">
        <f>IF(AL$2&lt;=analysis_period,IF(SUM($C763:AL763)&gt;0,AK421+1,0),0)</f>
        <v>0</v>
      </c>
      <c r="AM421" s="161">
        <f>IF(AM$2&lt;=analysis_period,IF(SUM($C763:AM763)&gt;0,AL421+1,0),0)</f>
        <v>0</v>
      </c>
      <c r="AN421" s="161">
        <f>IF(AN$2&lt;=analysis_period,IF(SUM($C763:AN763)&gt;0,AM421+1,0),0)</f>
        <v>0</v>
      </c>
      <c r="AO421" s="161">
        <f>IF(AO$2&lt;=analysis_period,IF(SUM($C763:AO763)&gt;0,AN421+1,0),0)</f>
        <v>0</v>
      </c>
      <c r="AP421" s="161">
        <f>IF(AP$2&lt;=analysis_period,IF(SUM($C763:AP763)&gt;0,AO421+1,0),0)</f>
        <v>0</v>
      </c>
    </row>
    <row r="422" spans="1:42" x14ac:dyDescent="0.2">
      <c r="A422" s="4">
        <f>A421+1</f>
        <v>9</v>
      </c>
      <c r="B422" s="4">
        <v>0</v>
      </c>
      <c r="C422" s="161">
        <f>IF(C$2&lt;=analysis_period,IF(SUM($C764:C764)&gt;0,B422+1,0),0)</f>
        <v>0</v>
      </c>
      <c r="D422" s="161">
        <f>IF(D$2&lt;=analysis_period,IF(SUM($C764:D764)&gt;0,C422+1,0),0)</f>
        <v>0</v>
      </c>
      <c r="E422" s="161">
        <f>IF(E$2&lt;=analysis_period,IF(SUM($C764:E764)&gt;0,D422+1,0),0)</f>
        <v>0</v>
      </c>
      <c r="F422" s="161">
        <f>IF(F$2&lt;=analysis_period,IF(SUM($C764:F764)&gt;0,E422+1,0),0)</f>
        <v>0</v>
      </c>
      <c r="G422" s="161">
        <f>IF(G$2&lt;=analysis_period,IF(SUM($C764:G764)&gt;0,F422+1,0),0)</f>
        <v>0</v>
      </c>
      <c r="H422" s="161">
        <f>IF(H$2&lt;=analysis_period,IF(SUM($C764:H764)&gt;0,G422+1,0),0)</f>
        <v>0</v>
      </c>
      <c r="I422" s="161">
        <f>IF(I$2&lt;=analysis_period,IF(SUM($C764:I764)&gt;0,H422+1,0),0)</f>
        <v>0</v>
      </c>
      <c r="J422" s="161">
        <f>IF(J$2&lt;=analysis_period,IF(SUM($C764:J764)&gt;0,I422+1,0),0)</f>
        <v>0</v>
      </c>
      <c r="K422" s="161">
        <f>IF(K$2&lt;=analysis_period,IF(SUM($C764:K764)&gt;0,J422+1,0),0)</f>
        <v>0</v>
      </c>
      <c r="L422" s="161">
        <f>IF(L$2&lt;=analysis_period,IF(SUM($C764:L764)&gt;0,K422+1,0),0)</f>
        <v>0</v>
      </c>
      <c r="M422" s="161">
        <f>IF(M$2&lt;=analysis_period,IF(SUM($C764:M764)&gt;0,L422+1,0),0)</f>
        <v>0</v>
      </c>
      <c r="N422" s="161">
        <f>IF(N$2&lt;=analysis_period,IF(SUM($C764:N764)&gt;0,M422+1,0),0)</f>
        <v>0</v>
      </c>
      <c r="O422" s="161">
        <f>IF(O$2&lt;=analysis_period,IF(SUM($C764:O764)&gt;0,N422+1,0),0)</f>
        <v>0</v>
      </c>
      <c r="P422" s="161">
        <f>IF(P$2&lt;=analysis_period,IF(SUM($C764:P764)&gt;0,O422+1,0),0)</f>
        <v>0</v>
      </c>
      <c r="Q422" s="161">
        <f>IF(Q$2&lt;=analysis_period,IF(SUM($C764:Q764)&gt;0,P422+1,0),0)</f>
        <v>0</v>
      </c>
      <c r="R422" s="161">
        <f>IF(R$2&lt;=analysis_period,IF(SUM($C764:R764)&gt;0,Q422+1,0),0)</f>
        <v>0</v>
      </c>
      <c r="S422" s="161">
        <f>IF(S$2&lt;=analysis_period,IF(SUM($C764:S764)&gt;0,R422+1,0),0)</f>
        <v>0</v>
      </c>
      <c r="T422" s="161">
        <f>IF(T$2&lt;=analysis_period,IF(SUM($C764:T764)&gt;0,S422+1,0),0)</f>
        <v>0</v>
      </c>
      <c r="U422" s="161">
        <f>IF(U$2&lt;=analysis_period,IF(SUM($C764:U764)&gt;0,T422+1,0),0)</f>
        <v>0</v>
      </c>
      <c r="V422" s="161">
        <f>IF(V$2&lt;=analysis_period,IF(SUM($C764:V764)&gt;0,U422+1,0),0)</f>
        <v>0</v>
      </c>
      <c r="W422" s="161">
        <f>IF(W$2&lt;=analysis_period,IF(SUM($C764:W764)&gt;0,V422+1,0),0)</f>
        <v>0</v>
      </c>
      <c r="X422" s="161">
        <f>IF(X$2&lt;=analysis_period,IF(SUM($C764:X764)&gt;0,W422+1,0),0)</f>
        <v>0</v>
      </c>
      <c r="Y422" s="161">
        <f>IF(Y$2&lt;=analysis_period,IF(SUM($C764:Y764)&gt;0,X422+1,0),0)</f>
        <v>0</v>
      </c>
      <c r="Z422" s="161">
        <f>IF(Z$2&lt;=analysis_period,IF(SUM($C764:Z764)&gt;0,Y422+1,0),0)</f>
        <v>0</v>
      </c>
      <c r="AA422" s="161">
        <f>IF(AA$2&lt;=analysis_period,IF(SUM($C764:AA764)&gt;0,Z422+1,0),0)</f>
        <v>0</v>
      </c>
      <c r="AB422" s="161">
        <f>IF(AB$2&lt;=analysis_period,IF(SUM($C764:AB764)&gt;0,AA422+1,0),0)</f>
        <v>0</v>
      </c>
      <c r="AC422" s="161">
        <f>IF(AC$2&lt;=analysis_period,IF(SUM($C764:AC764)&gt;0,AB422+1,0),0)</f>
        <v>0</v>
      </c>
      <c r="AD422" s="161">
        <f>IF(AD$2&lt;=analysis_period,IF(SUM($C764:AD764)&gt;0,AC422+1,0),0)</f>
        <v>0</v>
      </c>
      <c r="AE422" s="161">
        <f>IF(AE$2&lt;=analysis_period,IF(SUM($C764:AE764)&gt;0,AD422+1,0),0)</f>
        <v>0</v>
      </c>
      <c r="AF422" s="161">
        <f>IF(AF$2&lt;=analysis_period,IF(SUM($C764:AF764)&gt;0,AE422+1,0),0)</f>
        <v>0</v>
      </c>
      <c r="AG422" s="161">
        <f>IF(AG$2&lt;=analysis_period,IF(SUM($C764:AG764)&gt;0,AF422+1,0),0)</f>
        <v>0</v>
      </c>
      <c r="AH422" s="161">
        <f>IF(AH$2&lt;=analysis_period,IF(SUM($C764:AH764)&gt;0,AG422+1,0),0)</f>
        <v>0</v>
      </c>
      <c r="AI422" s="161">
        <f>IF(AI$2&lt;=analysis_period,IF(SUM($C764:AI764)&gt;0,AH422+1,0),0)</f>
        <v>0</v>
      </c>
      <c r="AJ422" s="161">
        <f>IF(AJ$2&lt;=analysis_period,IF(SUM($C764:AJ764)&gt;0,AI422+1,0),0)</f>
        <v>0</v>
      </c>
      <c r="AK422" s="161">
        <f>IF(AK$2&lt;=analysis_period,IF(SUM($C764:AK764)&gt;0,AJ422+1,0),0)</f>
        <v>0</v>
      </c>
      <c r="AL422" s="161">
        <f>IF(AL$2&lt;=analysis_period,IF(SUM($C764:AL764)&gt;0,AK422+1,0),0)</f>
        <v>0</v>
      </c>
      <c r="AM422" s="161">
        <f>IF(AM$2&lt;=analysis_period,IF(SUM($C764:AM764)&gt;0,AL422+1,0),0)</f>
        <v>0</v>
      </c>
      <c r="AN422" s="161">
        <f>IF(AN$2&lt;=analysis_period,IF(SUM($C764:AN764)&gt;0,AM422+1,0),0)</f>
        <v>0</v>
      </c>
      <c r="AO422" s="161">
        <f>IF(AO$2&lt;=analysis_period,IF(SUM($C764:AO764)&gt;0,AN422+1,0),0)</f>
        <v>0</v>
      </c>
      <c r="AP422" s="161">
        <f>IF(AP$2&lt;=analysis_period,IF(SUM($C764:AP764)&gt;0,AO422+1,0),0)</f>
        <v>0</v>
      </c>
    </row>
    <row r="423" spans="1:42" x14ac:dyDescent="0.2">
      <c r="A423" s="4">
        <f t="shared" si="167"/>
        <v>10</v>
      </c>
      <c r="B423" s="4">
        <v>0</v>
      </c>
      <c r="C423" s="161">
        <f>IF(C$2&lt;=analysis_period,IF(SUM($C765:C765)&gt;0,B423+1,0),0)</f>
        <v>0</v>
      </c>
      <c r="D423" s="161">
        <f>IF(D$2&lt;=analysis_period,IF(SUM($C765:D765)&gt;0,C423+1,0),0)</f>
        <v>0</v>
      </c>
      <c r="E423" s="161">
        <f>IF(E$2&lt;=analysis_period,IF(SUM($C765:E765)&gt;0,D423+1,0),0)</f>
        <v>0</v>
      </c>
      <c r="F423" s="161">
        <f>IF(F$2&lt;=analysis_period,IF(SUM($C765:F765)&gt;0,E423+1,0),0)</f>
        <v>0</v>
      </c>
      <c r="G423" s="161">
        <f>IF(G$2&lt;=analysis_period,IF(SUM($C765:G765)&gt;0,F423+1,0),0)</f>
        <v>0</v>
      </c>
      <c r="H423" s="161">
        <f>IF(H$2&lt;=analysis_period,IF(SUM($C765:H765)&gt;0,G423+1,0),0)</f>
        <v>0</v>
      </c>
      <c r="I423" s="161">
        <f>IF(I$2&lt;=analysis_period,IF(SUM($C765:I765)&gt;0,H423+1,0),0)</f>
        <v>0</v>
      </c>
      <c r="J423" s="161">
        <f>IF(J$2&lt;=analysis_period,IF(SUM($C765:J765)&gt;0,I423+1,0),0)</f>
        <v>0</v>
      </c>
      <c r="K423" s="161">
        <f>IF(K$2&lt;=analysis_period,IF(SUM($C765:K765)&gt;0,J423+1,0),0)</f>
        <v>0</v>
      </c>
      <c r="L423" s="161">
        <f>IF(L$2&lt;=analysis_period,IF(SUM($C765:L765)&gt;0,K423+1,0),0)</f>
        <v>0</v>
      </c>
      <c r="M423" s="161">
        <f>IF(M$2&lt;=analysis_period,IF(SUM($C765:M765)&gt;0,L423+1,0),0)</f>
        <v>0</v>
      </c>
      <c r="N423" s="161">
        <f>IF(N$2&lt;=analysis_period,IF(SUM($C765:N765)&gt;0,M423+1,0),0)</f>
        <v>0</v>
      </c>
      <c r="O423" s="161">
        <f>IF(O$2&lt;=analysis_period,IF(SUM($C765:O765)&gt;0,N423+1,0),0)</f>
        <v>0</v>
      </c>
      <c r="P423" s="161">
        <f>IF(P$2&lt;=analysis_period,IF(SUM($C765:P765)&gt;0,O423+1,0),0)</f>
        <v>0</v>
      </c>
      <c r="Q423" s="161">
        <f>IF(Q$2&lt;=analysis_period,IF(SUM($C765:Q765)&gt;0,P423+1,0),0)</f>
        <v>0</v>
      </c>
      <c r="R423" s="161">
        <f>IF(R$2&lt;=analysis_period,IF(SUM($C765:R765)&gt;0,Q423+1,0),0)</f>
        <v>0</v>
      </c>
      <c r="S423" s="161">
        <f>IF(S$2&lt;=analysis_period,IF(SUM($C765:S765)&gt;0,R423+1,0),0)</f>
        <v>0</v>
      </c>
      <c r="T423" s="161">
        <f>IF(T$2&lt;=analysis_period,IF(SUM($C765:T765)&gt;0,S423+1,0),0)</f>
        <v>0</v>
      </c>
      <c r="U423" s="161">
        <f>IF(U$2&lt;=analysis_period,IF(SUM($C765:U765)&gt;0,T423+1,0),0)</f>
        <v>0</v>
      </c>
      <c r="V423" s="161">
        <f>IF(V$2&lt;=analysis_period,IF(SUM($C765:V765)&gt;0,U423+1,0),0)</f>
        <v>0</v>
      </c>
      <c r="W423" s="161">
        <f>IF(W$2&lt;=analysis_period,IF(SUM($C765:W765)&gt;0,V423+1,0),0)</f>
        <v>0</v>
      </c>
      <c r="X423" s="161">
        <f>IF(X$2&lt;=analysis_period,IF(SUM($C765:X765)&gt;0,W423+1,0),0)</f>
        <v>0</v>
      </c>
      <c r="Y423" s="161">
        <f>IF(Y$2&lt;=analysis_period,IF(SUM($C765:Y765)&gt;0,X423+1,0),0)</f>
        <v>0</v>
      </c>
      <c r="Z423" s="161">
        <f>IF(Z$2&lt;=analysis_period,IF(SUM($C765:Z765)&gt;0,Y423+1,0),0)</f>
        <v>0</v>
      </c>
      <c r="AA423" s="161">
        <f>IF(AA$2&lt;=analysis_period,IF(SUM($C765:AA765)&gt;0,Z423+1,0),0)</f>
        <v>0</v>
      </c>
      <c r="AB423" s="161">
        <f>IF(AB$2&lt;=analysis_period,IF(SUM($C765:AB765)&gt;0,AA423+1,0),0)</f>
        <v>0</v>
      </c>
      <c r="AC423" s="161">
        <f>IF(AC$2&lt;=analysis_period,IF(SUM($C765:AC765)&gt;0,AB423+1,0),0)</f>
        <v>0</v>
      </c>
      <c r="AD423" s="161">
        <f>IF(AD$2&lt;=analysis_period,IF(SUM($C765:AD765)&gt;0,AC423+1,0),0)</f>
        <v>0</v>
      </c>
      <c r="AE423" s="161">
        <f>IF(AE$2&lt;=analysis_period,IF(SUM($C765:AE765)&gt;0,AD423+1,0),0)</f>
        <v>0</v>
      </c>
      <c r="AF423" s="161">
        <f>IF(AF$2&lt;=analysis_period,IF(SUM($C765:AF765)&gt;0,AE423+1,0),0)</f>
        <v>0</v>
      </c>
      <c r="AG423" s="161">
        <f>IF(AG$2&lt;=analysis_period,IF(SUM($C765:AG765)&gt;0,AF423+1,0),0)</f>
        <v>0</v>
      </c>
      <c r="AH423" s="161">
        <f>IF(AH$2&lt;=analysis_period,IF(SUM($C765:AH765)&gt;0,AG423+1,0),0)</f>
        <v>0</v>
      </c>
      <c r="AI423" s="161">
        <f>IF(AI$2&lt;=analysis_period,IF(SUM($C765:AI765)&gt;0,AH423+1,0),0)</f>
        <v>0</v>
      </c>
      <c r="AJ423" s="161">
        <f>IF(AJ$2&lt;=analysis_period,IF(SUM($C765:AJ765)&gt;0,AI423+1,0),0)</f>
        <v>0</v>
      </c>
      <c r="AK423" s="161">
        <f>IF(AK$2&lt;=analysis_period,IF(SUM($C765:AK765)&gt;0,AJ423+1,0),0)</f>
        <v>0</v>
      </c>
      <c r="AL423" s="161">
        <f>IF(AL$2&lt;=analysis_period,IF(SUM($C765:AL765)&gt;0,AK423+1,0),0)</f>
        <v>0</v>
      </c>
      <c r="AM423" s="161">
        <f>IF(AM$2&lt;=analysis_period,IF(SUM($C765:AM765)&gt;0,AL423+1,0),0)</f>
        <v>0</v>
      </c>
      <c r="AN423" s="161">
        <f>IF(AN$2&lt;=analysis_period,IF(SUM($C765:AN765)&gt;0,AM423+1,0),0)</f>
        <v>0</v>
      </c>
      <c r="AO423" s="161">
        <f>IF(AO$2&lt;=analysis_period,IF(SUM($C765:AO765)&gt;0,AN423+1,0),0)</f>
        <v>0</v>
      </c>
      <c r="AP423" s="161">
        <f>IF(AP$2&lt;=analysis_period,IF(SUM($C765:AP765)&gt;0,AO423+1,0),0)</f>
        <v>0</v>
      </c>
    </row>
    <row r="424" spans="1:42" x14ac:dyDescent="0.2">
      <c r="A424" s="21"/>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spans="1:42" x14ac:dyDescent="0.2">
      <c r="A425" s="21" t="s">
        <v>80</v>
      </c>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row>
    <row r="426" spans="1:42" x14ac:dyDescent="0.2">
      <c r="A426" s="4">
        <v>1</v>
      </c>
      <c r="B426" s="179">
        <f t="shared" ref="B426:B435" si="168">SUM(C426:AP426)</f>
        <v>0</v>
      </c>
      <c r="C426" s="181">
        <f t="shared" ref="C426:AP426" si="169">LOOKUP(C414,$B$384:$AP$384,$B$385:$AP$385)/100*$B756</f>
        <v>0</v>
      </c>
      <c r="D426" s="181">
        <f t="shared" si="169"/>
        <v>0</v>
      </c>
      <c r="E426" s="181">
        <f t="shared" si="169"/>
        <v>0</v>
      </c>
      <c r="F426" s="181">
        <f t="shared" si="169"/>
        <v>0</v>
      </c>
      <c r="G426" s="181">
        <f t="shared" si="169"/>
        <v>0</v>
      </c>
      <c r="H426" s="181">
        <f t="shared" si="169"/>
        <v>0</v>
      </c>
      <c r="I426" s="181">
        <f t="shared" si="169"/>
        <v>0</v>
      </c>
      <c r="J426" s="181">
        <f t="shared" si="169"/>
        <v>0</v>
      </c>
      <c r="K426" s="181">
        <f t="shared" si="169"/>
        <v>0</v>
      </c>
      <c r="L426" s="181">
        <f t="shared" si="169"/>
        <v>0</v>
      </c>
      <c r="M426" s="181">
        <f t="shared" si="169"/>
        <v>0</v>
      </c>
      <c r="N426" s="181">
        <f t="shared" si="169"/>
        <v>0</v>
      </c>
      <c r="O426" s="181">
        <f t="shared" si="169"/>
        <v>0</v>
      </c>
      <c r="P426" s="181">
        <f t="shared" si="169"/>
        <v>0</v>
      </c>
      <c r="Q426" s="181">
        <f t="shared" si="169"/>
        <v>0</v>
      </c>
      <c r="R426" s="181">
        <f t="shared" si="169"/>
        <v>0</v>
      </c>
      <c r="S426" s="181">
        <f t="shared" si="169"/>
        <v>0</v>
      </c>
      <c r="T426" s="181">
        <f t="shared" si="169"/>
        <v>0</v>
      </c>
      <c r="U426" s="181">
        <f t="shared" si="169"/>
        <v>0</v>
      </c>
      <c r="V426" s="181">
        <f t="shared" si="169"/>
        <v>0</v>
      </c>
      <c r="W426" s="181">
        <f t="shared" si="169"/>
        <v>0</v>
      </c>
      <c r="X426" s="181">
        <f t="shared" si="169"/>
        <v>0</v>
      </c>
      <c r="Y426" s="181">
        <f t="shared" si="169"/>
        <v>0</v>
      </c>
      <c r="Z426" s="181">
        <f t="shared" si="169"/>
        <v>0</v>
      </c>
      <c r="AA426" s="181">
        <f t="shared" si="169"/>
        <v>0</v>
      </c>
      <c r="AB426" s="181">
        <f t="shared" si="169"/>
        <v>0</v>
      </c>
      <c r="AC426" s="181">
        <f t="shared" si="169"/>
        <v>0</v>
      </c>
      <c r="AD426" s="181">
        <f t="shared" si="169"/>
        <v>0</v>
      </c>
      <c r="AE426" s="181">
        <f t="shared" si="169"/>
        <v>0</v>
      </c>
      <c r="AF426" s="181">
        <f t="shared" si="169"/>
        <v>0</v>
      </c>
      <c r="AG426" s="181">
        <f t="shared" si="169"/>
        <v>0</v>
      </c>
      <c r="AH426" s="181">
        <f t="shared" si="169"/>
        <v>0</v>
      </c>
      <c r="AI426" s="181">
        <f t="shared" si="169"/>
        <v>0</v>
      </c>
      <c r="AJ426" s="181">
        <f t="shared" si="169"/>
        <v>0</v>
      </c>
      <c r="AK426" s="181">
        <f t="shared" si="169"/>
        <v>0</v>
      </c>
      <c r="AL426" s="181">
        <f t="shared" si="169"/>
        <v>0</v>
      </c>
      <c r="AM426" s="181">
        <f t="shared" si="169"/>
        <v>0</v>
      </c>
      <c r="AN426" s="181">
        <f t="shared" si="169"/>
        <v>0</v>
      </c>
      <c r="AO426" s="181">
        <f t="shared" si="169"/>
        <v>0</v>
      </c>
      <c r="AP426" s="181">
        <f t="shared" si="169"/>
        <v>0</v>
      </c>
    </row>
    <row r="427" spans="1:42" x14ac:dyDescent="0.2">
      <c r="A427" s="4">
        <f>A426+1</f>
        <v>2</v>
      </c>
      <c r="B427" s="179">
        <f t="shared" si="168"/>
        <v>0</v>
      </c>
      <c r="C427" s="181">
        <f t="shared" ref="C427:AP427" si="170">LOOKUP(C415,$B$384:$AP$384,$B$385:$AP$385)/100*$B757</f>
        <v>0</v>
      </c>
      <c r="D427" s="181">
        <f t="shared" si="170"/>
        <v>0</v>
      </c>
      <c r="E427" s="181">
        <f t="shared" si="170"/>
        <v>0</v>
      </c>
      <c r="F427" s="181">
        <f t="shared" si="170"/>
        <v>0</v>
      </c>
      <c r="G427" s="181">
        <f t="shared" si="170"/>
        <v>0</v>
      </c>
      <c r="H427" s="181">
        <f t="shared" si="170"/>
        <v>0</v>
      </c>
      <c r="I427" s="181">
        <f t="shared" si="170"/>
        <v>0</v>
      </c>
      <c r="J427" s="181">
        <f t="shared" si="170"/>
        <v>0</v>
      </c>
      <c r="K427" s="181">
        <f t="shared" si="170"/>
        <v>0</v>
      </c>
      <c r="L427" s="181">
        <f t="shared" si="170"/>
        <v>0</v>
      </c>
      <c r="M427" s="181">
        <f t="shared" si="170"/>
        <v>0</v>
      </c>
      <c r="N427" s="181">
        <f t="shared" si="170"/>
        <v>0</v>
      </c>
      <c r="O427" s="181">
        <f t="shared" si="170"/>
        <v>0</v>
      </c>
      <c r="P427" s="181">
        <f t="shared" si="170"/>
        <v>0</v>
      </c>
      <c r="Q427" s="181">
        <f t="shared" si="170"/>
        <v>0</v>
      </c>
      <c r="R427" s="181">
        <f t="shared" si="170"/>
        <v>0</v>
      </c>
      <c r="S427" s="181">
        <f t="shared" si="170"/>
        <v>0</v>
      </c>
      <c r="T427" s="181">
        <f t="shared" si="170"/>
        <v>0</v>
      </c>
      <c r="U427" s="181">
        <f t="shared" si="170"/>
        <v>0</v>
      </c>
      <c r="V427" s="181">
        <f t="shared" si="170"/>
        <v>0</v>
      </c>
      <c r="W427" s="181">
        <f t="shared" si="170"/>
        <v>0</v>
      </c>
      <c r="X427" s="181">
        <f t="shared" si="170"/>
        <v>0</v>
      </c>
      <c r="Y427" s="181">
        <f t="shared" si="170"/>
        <v>0</v>
      </c>
      <c r="Z427" s="181">
        <f t="shared" si="170"/>
        <v>0</v>
      </c>
      <c r="AA427" s="181">
        <f t="shared" si="170"/>
        <v>0</v>
      </c>
      <c r="AB427" s="181">
        <f t="shared" si="170"/>
        <v>0</v>
      </c>
      <c r="AC427" s="181">
        <f t="shared" si="170"/>
        <v>0</v>
      </c>
      <c r="AD427" s="181">
        <f t="shared" si="170"/>
        <v>0</v>
      </c>
      <c r="AE427" s="181">
        <f t="shared" si="170"/>
        <v>0</v>
      </c>
      <c r="AF427" s="181">
        <f t="shared" si="170"/>
        <v>0</v>
      </c>
      <c r="AG427" s="181">
        <f t="shared" si="170"/>
        <v>0</v>
      </c>
      <c r="AH427" s="181">
        <f t="shared" si="170"/>
        <v>0</v>
      </c>
      <c r="AI427" s="181">
        <f t="shared" si="170"/>
        <v>0</v>
      </c>
      <c r="AJ427" s="181">
        <f t="shared" si="170"/>
        <v>0</v>
      </c>
      <c r="AK427" s="181">
        <f t="shared" si="170"/>
        <v>0</v>
      </c>
      <c r="AL427" s="181">
        <f t="shared" si="170"/>
        <v>0</v>
      </c>
      <c r="AM427" s="181">
        <f t="shared" si="170"/>
        <v>0</v>
      </c>
      <c r="AN427" s="181">
        <f t="shared" si="170"/>
        <v>0</v>
      </c>
      <c r="AO427" s="181">
        <f t="shared" si="170"/>
        <v>0</v>
      </c>
      <c r="AP427" s="181">
        <f t="shared" si="170"/>
        <v>0</v>
      </c>
    </row>
    <row r="428" spans="1:42" x14ac:dyDescent="0.2">
      <c r="A428" s="4">
        <f t="shared" ref="A428:A435" si="171">A427+1</f>
        <v>3</v>
      </c>
      <c r="B428" s="179">
        <f t="shared" si="168"/>
        <v>0</v>
      </c>
      <c r="C428" s="181">
        <f t="shared" ref="C428:AP428" si="172">LOOKUP(C416,$B$384:$AP$384,$B$385:$AP$385)/100*$B758</f>
        <v>0</v>
      </c>
      <c r="D428" s="181">
        <f t="shared" si="172"/>
        <v>0</v>
      </c>
      <c r="E428" s="181">
        <f t="shared" si="172"/>
        <v>0</v>
      </c>
      <c r="F428" s="181">
        <f t="shared" si="172"/>
        <v>0</v>
      </c>
      <c r="G428" s="181">
        <f t="shared" si="172"/>
        <v>0</v>
      </c>
      <c r="H428" s="181">
        <f t="shared" si="172"/>
        <v>0</v>
      </c>
      <c r="I428" s="181">
        <f t="shared" si="172"/>
        <v>0</v>
      </c>
      <c r="J428" s="181">
        <f t="shared" si="172"/>
        <v>0</v>
      </c>
      <c r="K428" s="181">
        <f t="shared" si="172"/>
        <v>0</v>
      </c>
      <c r="L428" s="181">
        <f t="shared" si="172"/>
        <v>0</v>
      </c>
      <c r="M428" s="181">
        <f t="shared" si="172"/>
        <v>0</v>
      </c>
      <c r="N428" s="181">
        <f t="shared" si="172"/>
        <v>0</v>
      </c>
      <c r="O428" s="181">
        <f t="shared" si="172"/>
        <v>0</v>
      </c>
      <c r="P428" s="181">
        <f t="shared" si="172"/>
        <v>0</v>
      </c>
      <c r="Q428" s="181">
        <f t="shared" si="172"/>
        <v>0</v>
      </c>
      <c r="R428" s="181">
        <f t="shared" si="172"/>
        <v>0</v>
      </c>
      <c r="S428" s="181">
        <f t="shared" si="172"/>
        <v>0</v>
      </c>
      <c r="T428" s="181">
        <f t="shared" si="172"/>
        <v>0</v>
      </c>
      <c r="U428" s="181">
        <f t="shared" si="172"/>
        <v>0</v>
      </c>
      <c r="V428" s="181">
        <f t="shared" si="172"/>
        <v>0</v>
      </c>
      <c r="W428" s="181">
        <f t="shared" si="172"/>
        <v>0</v>
      </c>
      <c r="X428" s="181">
        <f t="shared" si="172"/>
        <v>0</v>
      </c>
      <c r="Y428" s="181">
        <f t="shared" si="172"/>
        <v>0</v>
      </c>
      <c r="Z428" s="181">
        <f t="shared" si="172"/>
        <v>0</v>
      </c>
      <c r="AA428" s="181">
        <f t="shared" si="172"/>
        <v>0</v>
      </c>
      <c r="AB428" s="181">
        <f t="shared" si="172"/>
        <v>0</v>
      </c>
      <c r="AC428" s="181">
        <f t="shared" si="172"/>
        <v>0</v>
      </c>
      <c r="AD428" s="181">
        <f t="shared" si="172"/>
        <v>0</v>
      </c>
      <c r="AE428" s="181">
        <f t="shared" si="172"/>
        <v>0</v>
      </c>
      <c r="AF428" s="181">
        <f t="shared" si="172"/>
        <v>0</v>
      </c>
      <c r="AG428" s="181">
        <f t="shared" si="172"/>
        <v>0</v>
      </c>
      <c r="AH428" s="181">
        <f t="shared" si="172"/>
        <v>0</v>
      </c>
      <c r="AI428" s="181">
        <f t="shared" si="172"/>
        <v>0</v>
      </c>
      <c r="AJ428" s="181">
        <f t="shared" si="172"/>
        <v>0</v>
      </c>
      <c r="AK428" s="181">
        <f t="shared" si="172"/>
        <v>0</v>
      </c>
      <c r="AL428" s="181">
        <f t="shared" si="172"/>
        <v>0</v>
      </c>
      <c r="AM428" s="181">
        <f t="shared" si="172"/>
        <v>0</v>
      </c>
      <c r="AN428" s="181">
        <f t="shared" si="172"/>
        <v>0</v>
      </c>
      <c r="AO428" s="181">
        <f t="shared" si="172"/>
        <v>0</v>
      </c>
      <c r="AP428" s="181">
        <f t="shared" si="172"/>
        <v>0</v>
      </c>
    </row>
    <row r="429" spans="1:42" x14ac:dyDescent="0.2">
      <c r="A429" s="4">
        <f t="shared" si="171"/>
        <v>4</v>
      </c>
      <c r="B429" s="179">
        <f t="shared" si="168"/>
        <v>0</v>
      </c>
      <c r="C429" s="181">
        <f t="shared" ref="C429:AP429" si="173">LOOKUP(C417,$B$384:$AP$384,$B$385:$AP$385)/100*$B759</f>
        <v>0</v>
      </c>
      <c r="D429" s="181">
        <f t="shared" si="173"/>
        <v>0</v>
      </c>
      <c r="E429" s="181">
        <f t="shared" si="173"/>
        <v>0</v>
      </c>
      <c r="F429" s="181">
        <f t="shared" si="173"/>
        <v>0</v>
      </c>
      <c r="G429" s="181">
        <f t="shared" si="173"/>
        <v>0</v>
      </c>
      <c r="H429" s="181">
        <f t="shared" si="173"/>
        <v>0</v>
      </c>
      <c r="I429" s="181">
        <f t="shared" si="173"/>
        <v>0</v>
      </c>
      <c r="J429" s="181">
        <f t="shared" si="173"/>
        <v>0</v>
      </c>
      <c r="K429" s="181">
        <f t="shared" si="173"/>
        <v>0</v>
      </c>
      <c r="L429" s="181">
        <f t="shared" si="173"/>
        <v>0</v>
      </c>
      <c r="M429" s="181">
        <f t="shared" si="173"/>
        <v>0</v>
      </c>
      <c r="N429" s="181">
        <f t="shared" si="173"/>
        <v>0</v>
      </c>
      <c r="O429" s="181">
        <f t="shared" si="173"/>
        <v>0</v>
      </c>
      <c r="P429" s="181">
        <f t="shared" si="173"/>
        <v>0</v>
      </c>
      <c r="Q429" s="181">
        <f t="shared" si="173"/>
        <v>0</v>
      </c>
      <c r="R429" s="181">
        <f t="shared" si="173"/>
        <v>0</v>
      </c>
      <c r="S429" s="181">
        <f t="shared" si="173"/>
        <v>0</v>
      </c>
      <c r="T429" s="181">
        <f t="shared" si="173"/>
        <v>0</v>
      </c>
      <c r="U429" s="181">
        <f t="shared" si="173"/>
        <v>0</v>
      </c>
      <c r="V429" s="181">
        <f t="shared" si="173"/>
        <v>0</v>
      </c>
      <c r="W429" s="181">
        <f t="shared" si="173"/>
        <v>0</v>
      </c>
      <c r="X429" s="181">
        <f t="shared" si="173"/>
        <v>0</v>
      </c>
      <c r="Y429" s="181">
        <f t="shared" si="173"/>
        <v>0</v>
      </c>
      <c r="Z429" s="181">
        <f t="shared" si="173"/>
        <v>0</v>
      </c>
      <c r="AA429" s="181">
        <f t="shared" si="173"/>
        <v>0</v>
      </c>
      <c r="AB429" s="181">
        <f t="shared" si="173"/>
        <v>0</v>
      </c>
      <c r="AC429" s="181">
        <f t="shared" si="173"/>
        <v>0</v>
      </c>
      <c r="AD429" s="181">
        <f t="shared" si="173"/>
        <v>0</v>
      </c>
      <c r="AE429" s="181">
        <f t="shared" si="173"/>
        <v>0</v>
      </c>
      <c r="AF429" s="181">
        <f t="shared" si="173"/>
        <v>0</v>
      </c>
      <c r="AG429" s="181">
        <f t="shared" si="173"/>
        <v>0</v>
      </c>
      <c r="AH429" s="181">
        <f t="shared" si="173"/>
        <v>0</v>
      </c>
      <c r="AI429" s="181">
        <f t="shared" si="173"/>
        <v>0</v>
      </c>
      <c r="AJ429" s="181">
        <f t="shared" si="173"/>
        <v>0</v>
      </c>
      <c r="AK429" s="181">
        <f t="shared" si="173"/>
        <v>0</v>
      </c>
      <c r="AL429" s="181">
        <f t="shared" si="173"/>
        <v>0</v>
      </c>
      <c r="AM429" s="181">
        <f t="shared" si="173"/>
        <v>0</v>
      </c>
      <c r="AN429" s="181">
        <f t="shared" si="173"/>
        <v>0</v>
      </c>
      <c r="AO429" s="181">
        <f t="shared" si="173"/>
        <v>0</v>
      </c>
      <c r="AP429" s="181">
        <f t="shared" si="173"/>
        <v>0</v>
      </c>
    </row>
    <row r="430" spans="1:42" x14ac:dyDescent="0.2">
      <c r="A430" s="4">
        <f t="shared" si="171"/>
        <v>5</v>
      </c>
      <c r="B430" s="179">
        <f t="shared" si="168"/>
        <v>0</v>
      </c>
      <c r="C430" s="181">
        <f t="shared" ref="C430:AP430" si="174">LOOKUP(C418,$B$384:$AP$384,$B$385:$AP$385)/100*$B760</f>
        <v>0</v>
      </c>
      <c r="D430" s="181">
        <f t="shared" si="174"/>
        <v>0</v>
      </c>
      <c r="E430" s="181">
        <f t="shared" si="174"/>
        <v>0</v>
      </c>
      <c r="F430" s="181">
        <f t="shared" si="174"/>
        <v>0</v>
      </c>
      <c r="G430" s="181">
        <f t="shared" si="174"/>
        <v>0</v>
      </c>
      <c r="H430" s="181">
        <f t="shared" si="174"/>
        <v>0</v>
      </c>
      <c r="I430" s="181">
        <f t="shared" si="174"/>
        <v>0</v>
      </c>
      <c r="J430" s="181">
        <f t="shared" si="174"/>
        <v>0</v>
      </c>
      <c r="K430" s="181">
        <f t="shared" si="174"/>
        <v>0</v>
      </c>
      <c r="L430" s="181">
        <f t="shared" si="174"/>
        <v>0</v>
      </c>
      <c r="M430" s="181">
        <f t="shared" si="174"/>
        <v>0</v>
      </c>
      <c r="N430" s="181">
        <f t="shared" si="174"/>
        <v>0</v>
      </c>
      <c r="O430" s="181">
        <f t="shared" si="174"/>
        <v>0</v>
      </c>
      <c r="P430" s="181">
        <f t="shared" si="174"/>
        <v>0</v>
      </c>
      <c r="Q430" s="181">
        <f t="shared" si="174"/>
        <v>0</v>
      </c>
      <c r="R430" s="181">
        <f t="shared" si="174"/>
        <v>0</v>
      </c>
      <c r="S430" s="181">
        <f t="shared" si="174"/>
        <v>0</v>
      </c>
      <c r="T430" s="181">
        <f t="shared" si="174"/>
        <v>0</v>
      </c>
      <c r="U430" s="181">
        <f t="shared" si="174"/>
        <v>0</v>
      </c>
      <c r="V430" s="181">
        <f t="shared" si="174"/>
        <v>0</v>
      </c>
      <c r="W430" s="181">
        <f t="shared" si="174"/>
        <v>0</v>
      </c>
      <c r="X430" s="181">
        <f t="shared" si="174"/>
        <v>0</v>
      </c>
      <c r="Y430" s="181">
        <f t="shared" si="174"/>
        <v>0</v>
      </c>
      <c r="Z430" s="181">
        <f t="shared" si="174"/>
        <v>0</v>
      </c>
      <c r="AA430" s="181">
        <f t="shared" si="174"/>
        <v>0</v>
      </c>
      <c r="AB430" s="181">
        <f t="shared" si="174"/>
        <v>0</v>
      </c>
      <c r="AC430" s="181">
        <f t="shared" si="174"/>
        <v>0</v>
      </c>
      <c r="AD430" s="181">
        <f t="shared" si="174"/>
        <v>0</v>
      </c>
      <c r="AE430" s="181">
        <f t="shared" si="174"/>
        <v>0</v>
      </c>
      <c r="AF430" s="181">
        <f t="shared" si="174"/>
        <v>0</v>
      </c>
      <c r="AG430" s="181">
        <f t="shared" si="174"/>
        <v>0</v>
      </c>
      <c r="AH430" s="181">
        <f t="shared" si="174"/>
        <v>0</v>
      </c>
      <c r="AI430" s="181">
        <f t="shared" si="174"/>
        <v>0</v>
      </c>
      <c r="AJ430" s="181">
        <f t="shared" si="174"/>
        <v>0</v>
      </c>
      <c r="AK430" s="181">
        <f t="shared" si="174"/>
        <v>0</v>
      </c>
      <c r="AL430" s="181">
        <f t="shared" si="174"/>
        <v>0</v>
      </c>
      <c r="AM430" s="181">
        <f t="shared" si="174"/>
        <v>0</v>
      </c>
      <c r="AN430" s="181">
        <f t="shared" si="174"/>
        <v>0</v>
      </c>
      <c r="AO430" s="181">
        <f t="shared" si="174"/>
        <v>0</v>
      </c>
      <c r="AP430" s="181">
        <f t="shared" si="174"/>
        <v>0</v>
      </c>
    </row>
    <row r="431" spans="1:42" x14ac:dyDescent="0.2">
      <c r="A431" s="4">
        <f t="shared" si="171"/>
        <v>6</v>
      </c>
      <c r="B431" s="179">
        <f t="shared" si="168"/>
        <v>0</v>
      </c>
      <c r="C431" s="181">
        <f t="shared" ref="C431:AP431" si="175">LOOKUP(C419,$B$384:$AP$384,$B$385:$AP$385)/100*$B761</f>
        <v>0</v>
      </c>
      <c r="D431" s="181">
        <f t="shared" si="175"/>
        <v>0</v>
      </c>
      <c r="E431" s="181">
        <f t="shared" si="175"/>
        <v>0</v>
      </c>
      <c r="F431" s="181">
        <f t="shared" si="175"/>
        <v>0</v>
      </c>
      <c r="G431" s="181">
        <f t="shared" si="175"/>
        <v>0</v>
      </c>
      <c r="H431" s="181">
        <f t="shared" si="175"/>
        <v>0</v>
      </c>
      <c r="I431" s="181">
        <f t="shared" si="175"/>
        <v>0</v>
      </c>
      <c r="J431" s="181">
        <f t="shared" si="175"/>
        <v>0</v>
      </c>
      <c r="K431" s="181">
        <f t="shared" si="175"/>
        <v>0</v>
      </c>
      <c r="L431" s="181">
        <f t="shared" si="175"/>
        <v>0</v>
      </c>
      <c r="M431" s="181">
        <f t="shared" si="175"/>
        <v>0</v>
      </c>
      <c r="N431" s="181">
        <f t="shared" si="175"/>
        <v>0</v>
      </c>
      <c r="O431" s="181">
        <f t="shared" si="175"/>
        <v>0</v>
      </c>
      <c r="P431" s="181">
        <f t="shared" si="175"/>
        <v>0</v>
      </c>
      <c r="Q431" s="181">
        <f t="shared" si="175"/>
        <v>0</v>
      </c>
      <c r="R431" s="181">
        <f t="shared" si="175"/>
        <v>0</v>
      </c>
      <c r="S431" s="181">
        <f t="shared" si="175"/>
        <v>0</v>
      </c>
      <c r="T431" s="181">
        <f t="shared" si="175"/>
        <v>0</v>
      </c>
      <c r="U431" s="181">
        <f t="shared" si="175"/>
        <v>0</v>
      </c>
      <c r="V431" s="181">
        <f t="shared" si="175"/>
        <v>0</v>
      </c>
      <c r="W431" s="181">
        <f t="shared" si="175"/>
        <v>0</v>
      </c>
      <c r="X431" s="181">
        <f t="shared" si="175"/>
        <v>0</v>
      </c>
      <c r="Y431" s="181">
        <f t="shared" si="175"/>
        <v>0</v>
      </c>
      <c r="Z431" s="181">
        <f t="shared" si="175"/>
        <v>0</v>
      </c>
      <c r="AA431" s="181">
        <f t="shared" si="175"/>
        <v>0</v>
      </c>
      <c r="AB431" s="181">
        <f t="shared" si="175"/>
        <v>0</v>
      </c>
      <c r="AC431" s="181">
        <f t="shared" si="175"/>
        <v>0</v>
      </c>
      <c r="AD431" s="181">
        <f t="shared" si="175"/>
        <v>0</v>
      </c>
      <c r="AE431" s="181">
        <f t="shared" si="175"/>
        <v>0</v>
      </c>
      <c r="AF431" s="181">
        <f t="shared" si="175"/>
        <v>0</v>
      </c>
      <c r="AG431" s="181">
        <f t="shared" si="175"/>
        <v>0</v>
      </c>
      <c r="AH431" s="181">
        <f t="shared" si="175"/>
        <v>0</v>
      </c>
      <c r="AI431" s="181">
        <f t="shared" si="175"/>
        <v>0</v>
      </c>
      <c r="AJ431" s="181">
        <f t="shared" si="175"/>
        <v>0</v>
      </c>
      <c r="AK431" s="181">
        <f t="shared" si="175"/>
        <v>0</v>
      </c>
      <c r="AL431" s="181">
        <f t="shared" si="175"/>
        <v>0</v>
      </c>
      <c r="AM431" s="181">
        <f t="shared" si="175"/>
        <v>0</v>
      </c>
      <c r="AN431" s="181">
        <f t="shared" si="175"/>
        <v>0</v>
      </c>
      <c r="AO431" s="181">
        <f t="shared" si="175"/>
        <v>0</v>
      </c>
      <c r="AP431" s="181">
        <f t="shared" si="175"/>
        <v>0</v>
      </c>
    </row>
    <row r="432" spans="1:42" x14ac:dyDescent="0.2">
      <c r="A432" s="4">
        <f t="shared" si="171"/>
        <v>7</v>
      </c>
      <c r="B432" s="179">
        <f t="shared" si="168"/>
        <v>0</v>
      </c>
      <c r="C432" s="181">
        <f t="shared" ref="C432:AP432" si="176">LOOKUP(C420,$B$384:$AP$384,$B$385:$AP$385)/100*$B762</f>
        <v>0</v>
      </c>
      <c r="D432" s="181">
        <f t="shared" si="176"/>
        <v>0</v>
      </c>
      <c r="E432" s="181">
        <f t="shared" si="176"/>
        <v>0</v>
      </c>
      <c r="F432" s="181">
        <f t="shared" si="176"/>
        <v>0</v>
      </c>
      <c r="G432" s="181">
        <f t="shared" si="176"/>
        <v>0</v>
      </c>
      <c r="H432" s="181">
        <f t="shared" si="176"/>
        <v>0</v>
      </c>
      <c r="I432" s="181">
        <f t="shared" si="176"/>
        <v>0</v>
      </c>
      <c r="J432" s="181">
        <f t="shared" si="176"/>
        <v>0</v>
      </c>
      <c r="K432" s="181">
        <f t="shared" si="176"/>
        <v>0</v>
      </c>
      <c r="L432" s="181">
        <f t="shared" si="176"/>
        <v>0</v>
      </c>
      <c r="M432" s="181">
        <f t="shared" si="176"/>
        <v>0</v>
      </c>
      <c r="N432" s="181">
        <f t="shared" si="176"/>
        <v>0</v>
      </c>
      <c r="O432" s="181">
        <f t="shared" si="176"/>
        <v>0</v>
      </c>
      <c r="P432" s="181">
        <f t="shared" si="176"/>
        <v>0</v>
      </c>
      <c r="Q432" s="181">
        <f t="shared" si="176"/>
        <v>0</v>
      </c>
      <c r="R432" s="181">
        <f t="shared" si="176"/>
        <v>0</v>
      </c>
      <c r="S432" s="181">
        <f t="shared" si="176"/>
        <v>0</v>
      </c>
      <c r="T432" s="181">
        <f t="shared" si="176"/>
        <v>0</v>
      </c>
      <c r="U432" s="181">
        <f t="shared" si="176"/>
        <v>0</v>
      </c>
      <c r="V432" s="181">
        <f t="shared" si="176"/>
        <v>0</v>
      </c>
      <c r="W432" s="181">
        <f t="shared" si="176"/>
        <v>0</v>
      </c>
      <c r="X432" s="181">
        <f t="shared" si="176"/>
        <v>0</v>
      </c>
      <c r="Y432" s="181">
        <f t="shared" si="176"/>
        <v>0</v>
      </c>
      <c r="Z432" s="181">
        <f t="shared" si="176"/>
        <v>0</v>
      </c>
      <c r="AA432" s="181">
        <f t="shared" si="176"/>
        <v>0</v>
      </c>
      <c r="AB432" s="181">
        <f t="shared" si="176"/>
        <v>0</v>
      </c>
      <c r="AC432" s="181">
        <f t="shared" si="176"/>
        <v>0</v>
      </c>
      <c r="AD432" s="181">
        <f t="shared" si="176"/>
        <v>0</v>
      </c>
      <c r="AE432" s="181">
        <f t="shared" si="176"/>
        <v>0</v>
      </c>
      <c r="AF432" s="181">
        <f t="shared" si="176"/>
        <v>0</v>
      </c>
      <c r="AG432" s="181">
        <f t="shared" si="176"/>
        <v>0</v>
      </c>
      <c r="AH432" s="181">
        <f t="shared" si="176"/>
        <v>0</v>
      </c>
      <c r="AI432" s="181">
        <f t="shared" si="176"/>
        <v>0</v>
      </c>
      <c r="AJ432" s="181">
        <f t="shared" si="176"/>
        <v>0</v>
      </c>
      <c r="AK432" s="181">
        <f t="shared" si="176"/>
        <v>0</v>
      </c>
      <c r="AL432" s="181">
        <f t="shared" si="176"/>
        <v>0</v>
      </c>
      <c r="AM432" s="181">
        <f t="shared" si="176"/>
        <v>0</v>
      </c>
      <c r="AN432" s="181">
        <f t="shared" si="176"/>
        <v>0</v>
      </c>
      <c r="AO432" s="181">
        <f t="shared" si="176"/>
        <v>0</v>
      </c>
      <c r="AP432" s="181">
        <f t="shared" si="176"/>
        <v>0</v>
      </c>
    </row>
    <row r="433" spans="1:42" x14ac:dyDescent="0.2">
      <c r="A433" s="4">
        <f t="shared" si="171"/>
        <v>8</v>
      </c>
      <c r="B433" s="179">
        <f t="shared" si="168"/>
        <v>0</v>
      </c>
      <c r="C433" s="181">
        <f t="shared" ref="C433:AP433" si="177">LOOKUP(C421,$B$384:$AP$384,$B$385:$AP$385)/100*$B763</f>
        <v>0</v>
      </c>
      <c r="D433" s="181">
        <f t="shared" si="177"/>
        <v>0</v>
      </c>
      <c r="E433" s="181">
        <f t="shared" si="177"/>
        <v>0</v>
      </c>
      <c r="F433" s="181">
        <f t="shared" si="177"/>
        <v>0</v>
      </c>
      <c r="G433" s="181">
        <f t="shared" si="177"/>
        <v>0</v>
      </c>
      <c r="H433" s="181">
        <f t="shared" si="177"/>
        <v>0</v>
      </c>
      <c r="I433" s="181">
        <f t="shared" si="177"/>
        <v>0</v>
      </c>
      <c r="J433" s="181">
        <f t="shared" si="177"/>
        <v>0</v>
      </c>
      <c r="K433" s="181">
        <f t="shared" si="177"/>
        <v>0</v>
      </c>
      <c r="L433" s="181">
        <f t="shared" si="177"/>
        <v>0</v>
      </c>
      <c r="M433" s="181">
        <f t="shared" si="177"/>
        <v>0</v>
      </c>
      <c r="N433" s="181">
        <f t="shared" si="177"/>
        <v>0</v>
      </c>
      <c r="O433" s="181">
        <f t="shared" si="177"/>
        <v>0</v>
      </c>
      <c r="P433" s="181">
        <f t="shared" si="177"/>
        <v>0</v>
      </c>
      <c r="Q433" s="181">
        <f t="shared" si="177"/>
        <v>0</v>
      </c>
      <c r="R433" s="181">
        <f t="shared" si="177"/>
        <v>0</v>
      </c>
      <c r="S433" s="181">
        <f t="shared" si="177"/>
        <v>0</v>
      </c>
      <c r="T433" s="181">
        <f t="shared" si="177"/>
        <v>0</v>
      </c>
      <c r="U433" s="181">
        <f t="shared" si="177"/>
        <v>0</v>
      </c>
      <c r="V433" s="181">
        <f t="shared" si="177"/>
        <v>0</v>
      </c>
      <c r="W433" s="181">
        <f t="shared" si="177"/>
        <v>0</v>
      </c>
      <c r="X433" s="181">
        <f t="shared" si="177"/>
        <v>0</v>
      </c>
      <c r="Y433" s="181">
        <f t="shared" si="177"/>
        <v>0</v>
      </c>
      <c r="Z433" s="181">
        <f t="shared" si="177"/>
        <v>0</v>
      </c>
      <c r="AA433" s="181">
        <f t="shared" si="177"/>
        <v>0</v>
      </c>
      <c r="AB433" s="181">
        <f t="shared" si="177"/>
        <v>0</v>
      </c>
      <c r="AC433" s="181">
        <f t="shared" si="177"/>
        <v>0</v>
      </c>
      <c r="AD433" s="181">
        <f t="shared" si="177"/>
        <v>0</v>
      </c>
      <c r="AE433" s="181">
        <f t="shared" si="177"/>
        <v>0</v>
      </c>
      <c r="AF433" s="181">
        <f t="shared" si="177"/>
        <v>0</v>
      </c>
      <c r="AG433" s="181">
        <f t="shared" si="177"/>
        <v>0</v>
      </c>
      <c r="AH433" s="181">
        <f t="shared" si="177"/>
        <v>0</v>
      </c>
      <c r="AI433" s="181">
        <f t="shared" si="177"/>
        <v>0</v>
      </c>
      <c r="AJ433" s="181">
        <f t="shared" si="177"/>
        <v>0</v>
      </c>
      <c r="AK433" s="181">
        <f t="shared" si="177"/>
        <v>0</v>
      </c>
      <c r="AL433" s="181">
        <f t="shared" si="177"/>
        <v>0</v>
      </c>
      <c r="AM433" s="181">
        <f t="shared" si="177"/>
        <v>0</v>
      </c>
      <c r="AN433" s="181">
        <f t="shared" si="177"/>
        <v>0</v>
      </c>
      <c r="AO433" s="181">
        <f t="shared" si="177"/>
        <v>0</v>
      </c>
      <c r="AP433" s="181">
        <f t="shared" si="177"/>
        <v>0</v>
      </c>
    </row>
    <row r="434" spans="1:42" x14ac:dyDescent="0.2">
      <c r="A434" s="4">
        <f>A433+1</f>
        <v>9</v>
      </c>
      <c r="B434" s="179">
        <f t="shared" si="168"/>
        <v>0</v>
      </c>
      <c r="C434" s="181">
        <f t="shared" ref="C434:AP434" si="178">LOOKUP(C422,$B$384:$AP$384,$B$385:$AP$385)/100*$B764</f>
        <v>0</v>
      </c>
      <c r="D434" s="181">
        <f t="shared" si="178"/>
        <v>0</v>
      </c>
      <c r="E434" s="181">
        <f t="shared" si="178"/>
        <v>0</v>
      </c>
      <c r="F434" s="181">
        <f t="shared" si="178"/>
        <v>0</v>
      </c>
      <c r="G434" s="181">
        <f t="shared" si="178"/>
        <v>0</v>
      </c>
      <c r="H434" s="181">
        <f t="shared" si="178"/>
        <v>0</v>
      </c>
      <c r="I434" s="181">
        <f t="shared" si="178"/>
        <v>0</v>
      </c>
      <c r="J434" s="181">
        <f t="shared" si="178"/>
        <v>0</v>
      </c>
      <c r="K434" s="181">
        <f t="shared" si="178"/>
        <v>0</v>
      </c>
      <c r="L434" s="181">
        <f t="shared" si="178"/>
        <v>0</v>
      </c>
      <c r="M434" s="181">
        <f t="shared" si="178"/>
        <v>0</v>
      </c>
      <c r="N434" s="181">
        <f t="shared" si="178"/>
        <v>0</v>
      </c>
      <c r="O434" s="181">
        <f t="shared" si="178"/>
        <v>0</v>
      </c>
      <c r="P434" s="181">
        <f t="shared" si="178"/>
        <v>0</v>
      </c>
      <c r="Q434" s="181">
        <f t="shared" si="178"/>
        <v>0</v>
      </c>
      <c r="R434" s="181">
        <f t="shared" si="178"/>
        <v>0</v>
      </c>
      <c r="S434" s="181">
        <f t="shared" si="178"/>
        <v>0</v>
      </c>
      <c r="T434" s="181">
        <f t="shared" si="178"/>
        <v>0</v>
      </c>
      <c r="U434" s="181">
        <f t="shared" si="178"/>
        <v>0</v>
      </c>
      <c r="V434" s="181">
        <f t="shared" si="178"/>
        <v>0</v>
      </c>
      <c r="W434" s="181">
        <f t="shared" si="178"/>
        <v>0</v>
      </c>
      <c r="X434" s="181">
        <f t="shared" si="178"/>
        <v>0</v>
      </c>
      <c r="Y434" s="181">
        <f t="shared" si="178"/>
        <v>0</v>
      </c>
      <c r="Z434" s="181">
        <f t="shared" si="178"/>
        <v>0</v>
      </c>
      <c r="AA434" s="181">
        <f t="shared" si="178"/>
        <v>0</v>
      </c>
      <c r="AB434" s="181">
        <f t="shared" si="178"/>
        <v>0</v>
      </c>
      <c r="AC434" s="181">
        <f t="shared" si="178"/>
        <v>0</v>
      </c>
      <c r="AD434" s="181">
        <f t="shared" si="178"/>
        <v>0</v>
      </c>
      <c r="AE434" s="181">
        <f t="shared" si="178"/>
        <v>0</v>
      </c>
      <c r="AF434" s="181">
        <f t="shared" si="178"/>
        <v>0</v>
      </c>
      <c r="AG434" s="181">
        <f t="shared" si="178"/>
        <v>0</v>
      </c>
      <c r="AH434" s="181">
        <f t="shared" si="178"/>
        <v>0</v>
      </c>
      <c r="AI434" s="181">
        <f t="shared" si="178"/>
        <v>0</v>
      </c>
      <c r="AJ434" s="181">
        <f t="shared" si="178"/>
        <v>0</v>
      </c>
      <c r="AK434" s="181">
        <f t="shared" si="178"/>
        <v>0</v>
      </c>
      <c r="AL434" s="181">
        <f t="shared" si="178"/>
        <v>0</v>
      </c>
      <c r="AM434" s="181">
        <f t="shared" si="178"/>
        <v>0</v>
      </c>
      <c r="AN434" s="181">
        <f t="shared" si="178"/>
        <v>0</v>
      </c>
      <c r="AO434" s="181">
        <f t="shared" si="178"/>
        <v>0</v>
      </c>
      <c r="AP434" s="181">
        <f t="shared" si="178"/>
        <v>0</v>
      </c>
    </row>
    <row r="435" spans="1:42" x14ac:dyDescent="0.2">
      <c r="A435" s="4">
        <f t="shared" si="171"/>
        <v>10</v>
      </c>
      <c r="B435" s="179">
        <f t="shared" si="168"/>
        <v>0</v>
      </c>
      <c r="C435" s="181">
        <f t="shared" ref="C435:AP435" si="179">LOOKUP(C423,$B$384:$AP$384,$B$385:$AP$385)/100*$B765</f>
        <v>0</v>
      </c>
      <c r="D435" s="181">
        <f t="shared" si="179"/>
        <v>0</v>
      </c>
      <c r="E435" s="181">
        <f t="shared" si="179"/>
        <v>0</v>
      </c>
      <c r="F435" s="181">
        <f t="shared" si="179"/>
        <v>0</v>
      </c>
      <c r="G435" s="181">
        <f t="shared" si="179"/>
        <v>0</v>
      </c>
      <c r="H435" s="181">
        <f t="shared" si="179"/>
        <v>0</v>
      </c>
      <c r="I435" s="181">
        <f t="shared" si="179"/>
        <v>0</v>
      </c>
      <c r="J435" s="181">
        <f t="shared" si="179"/>
        <v>0</v>
      </c>
      <c r="K435" s="181">
        <f t="shared" si="179"/>
        <v>0</v>
      </c>
      <c r="L435" s="181">
        <f t="shared" si="179"/>
        <v>0</v>
      </c>
      <c r="M435" s="181">
        <f t="shared" si="179"/>
        <v>0</v>
      </c>
      <c r="N435" s="181">
        <f t="shared" si="179"/>
        <v>0</v>
      </c>
      <c r="O435" s="181">
        <f t="shared" si="179"/>
        <v>0</v>
      </c>
      <c r="P435" s="181">
        <f t="shared" si="179"/>
        <v>0</v>
      </c>
      <c r="Q435" s="181">
        <f t="shared" si="179"/>
        <v>0</v>
      </c>
      <c r="R435" s="181">
        <f t="shared" si="179"/>
        <v>0</v>
      </c>
      <c r="S435" s="181">
        <f t="shared" si="179"/>
        <v>0</v>
      </c>
      <c r="T435" s="181">
        <f t="shared" si="179"/>
        <v>0</v>
      </c>
      <c r="U435" s="181">
        <f t="shared" si="179"/>
        <v>0</v>
      </c>
      <c r="V435" s="181">
        <f t="shared" si="179"/>
        <v>0</v>
      </c>
      <c r="W435" s="181">
        <f t="shared" si="179"/>
        <v>0</v>
      </c>
      <c r="X435" s="181">
        <f t="shared" si="179"/>
        <v>0</v>
      </c>
      <c r="Y435" s="181">
        <f t="shared" si="179"/>
        <v>0</v>
      </c>
      <c r="Z435" s="181">
        <f t="shared" si="179"/>
        <v>0</v>
      </c>
      <c r="AA435" s="181">
        <f t="shared" si="179"/>
        <v>0</v>
      </c>
      <c r="AB435" s="181">
        <f t="shared" si="179"/>
        <v>0</v>
      </c>
      <c r="AC435" s="181">
        <f t="shared" si="179"/>
        <v>0</v>
      </c>
      <c r="AD435" s="181">
        <f t="shared" si="179"/>
        <v>0</v>
      </c>
      <c r="AE435" s="181">
        <f t="shared" si="179"/>
        <v>0</v>
      </c>
      <c r="AF435" s="181">
        <f t="shared" si="179"/>
        <v>0</v>
      </c>
      <c r="AG435" s="181">
        <f t="shared" si="179"/>
        <v>0</v>
      </c>
      <c r="AH435" s="181">
        <f t="shared" si="179"/>
        <v>0</v>
      </c>
      <c r="AI435" s="181">
        <f t="shared" si="179"/>
        <v>0</v>
      </c>
      <c r="AJ435" s="181">
        <f t="shared" si="179"/>
        <v>0</v>
      </c>
      <c r="AK435" s="181">
        <f t="shared" si="179"/>
        <v>0</v>
      </c>
      <c r="AL435" s="181">
        <f t="shared" si="179"/>
        <v>0</v>
      </c>
      <c r="AM435" s="181">
        <f t="shared" si="179"/>
        <v>0</v>
      </c>
      <c r="AN435" s="181">
        <f t="shared" si="179"/>
        <v>0</v>
      </c>
      <c r="AO435" s="181">
        <f t="shared" si="179"/>
        <v>0</v>
      </c>
      <c r="AP435" s="181">
        <f t="shared" si="179"/>
        <v>0</v>
      </c>
    </row>
    <row r="436" spans="1:42" ht="12" customHeight="1" x14ac:dyDescent="0.2">
      <c r="A436" s="26" t="s">
        <v>12</v>
      </c>
      <c r="C436" s="161">
        <f>SUM(C426:C435)</f>
        <v>0</v>
      </c>
      <c r="D436" s="161">
        <f t="shared" ref="D436:AP436" si="180">SUM(D426:D435)</f>
        <v>0</v>
      </c>
      <c r="E436" s="161">
        <f t="shared" si="180"/>
        <v>0</v>
      </c>
      <c r="F436" s="161">
        <f t="shared" si="180"/>
        <v>0</v>
      </c>
      <c r="G436" s="161">
        <f t="shared" si="180"/>
        <v>0</v>
      </c>
      <c r="H436" s="161">
        <f t="shared" si="180"/>
        <v>0</v>
      </c>
      <c r="I436" s="161">
        <f t="shared" si="180"/>
        <v>0</v>
      </c>
      <c r="J436" s="161">
        <f t="shared" si="180"/>
        <v>0</v>
      </c>
      <c r="K436" s="161">
        <f t="shared" si="180"/>
        <v>0</v>
      </c>
      <c r="L436" s="161">
        <f t="shared" si="180"/>
        <v>0</v>
      </c>
      <c r="M436" s="161">
        <f t="shared" si="180"/>
        <v>0</v>
      </c>
      <c r="N436" s="161">
        <f t="shared" si="180"/>
        <v>0</v>
      </c>
      <c r="O436" s="161">
        <f t="shared" si="180"/>
        <v>0</v>
      </c>
      <c r="P436" s="161">
        <f t="shared" si="180"/>
        <v>0</v>
      </c>
      <c r="Q436" s="161">
        <f t="shared" si="180"/>
        <v>0</v>
      </c>
      <c r="R436" s="161">
        <f t="shared" si="180"/>
        <v>0</v>
      </c>
      <c r="S436" s="161">
        <f t="shared" si="180"/>
        <v>0</v>
      </c>
      <c r="T436" s="161">
        <f t="shared" si="180"/>
        <v>0</v>
      </c>
      <c r="U436" s="161">
        <f t="shared" si="180"/>
        <v>0</v>
      </c>
      <c r="V436" s="161">
        <f t="shared" si="180"/>
        <v>0</v>
      </c>
      <c r="W436" s="161">
        <f t="shared" si="180"/>
        <v>0</v>
      </c>
      <c r="X436" s="161">
        <f t="shared" si="180"/>
        <v>0</v>
      </c>
      <c r="Y436" s="161">
        <f t="shared" si="180"/>
        <v>0</v>
      </c>
      <c r="Z436" s="161">
        <f t="shared" si="180"/>
        <v>0</v>
      </c>
      <c r="AA436" s="161">
        <f t="shared" si="180"/>
        <v>0</v>
      </c>
      <c r="AB436" s="161">
        <f t="shared" si="180"/>
        <v>0</v>
      </c>
      <c r="AC436" s="161">
        <f t="shared" si="180"/>
        <v>0</v>
      </c>
      <c r="AD436" s="161">
        <f t="shared" si="180"/>
        <v>0</v>
      </c>
      <c r="AE436" s="161">
        <f t="shared" si="180"/>
        <v>0</v>
      </c>
      <c r="AF436" s="161">
        <f t="shared" si="180"/>
        <v>0</v>
      </c>
      <c r="AG436" s="161">
        <f t="shared" si="180"/>
        <v>0</v>
      </c>
      <c r="AH436" s="161">
        <f t="shared" si="180"/>
        <v>0</v>
      </c>
      <c r="AI436" s="161">
        <f t="shared" si="180"/>
        <v>0</v>
      </c>
      <c r="AJ436" s="161">
        <f t="shared" si="180"/>
        <v>0</v>
      </c>
      <c r="AK436" s="161">
        <f t="shared" si="180"/>
        <v>0</v>
      </c>
      <c r="AL436" s="161">
        <f t="shared" si="180"/>
        <v>0</v>
      </c>
      <c r="AM436" s="161">
        <f t="shared" si="180"/>
        <v>0</v>
      </c>
      <c r="AN436" s="161">
        <f t="shared" si="180"/>
        <v>0</v>
      </c>
      <c r="AO436" s="161">
        <f t="shared" si="180"/>
        <v>0</v>
      </c>
      <c r="AP436" s="161">
        <f t="shared" si="180"/>
        <v>0</v>
      </c>
    </row>
    <row r="437" spans="1:42" x14ac:dyDescent="0.2">
      <c r="A437" s="21"/>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spans="1:42" x14ac:dyDescent="0.2">
      <c r="A438" s="18" t="s">
        <v>92</v>
      </c>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row>
    <row r="439" spans="1:42" x14ac:dyDescent="0.2">
      <c r="A439" s="21" t="s">
        <v>76</v>
      </c>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row>
    <row r="440" spans="1:42" x14ac:dyDescent="0.2">
      <c r="A440" s="4">
        <v>1</v>
      </c>
      <c r="B440" s="4">
        <v>0</v>
      </c>
      <c r="C440" s="161">
        <f>IF(C$2&lt;=analysis_period,IF(SUM($C788:C788)&gt;0,B440+1,0),0)</f>
        <v>0</v>
      </c>
      <c r="D440" s="161">
        <f>IF(D$2&lt;=analysis_period,IF(SUM($C788:D788)&gt;0,C440+1,0),0)</f>
        <v>0</v>
      </c>
      <c r="E440" s="161">
        <f>IF(E$2&lt;=analysis_period,IF(SUM($C788:E788)&gt;0,D440+1,0),0)</f>
        <v>0</v>
      </c>
      <c r="F440" s="161">
        <f>IF(F$2&lt;=analysis_period,IF(SUM($C788:F788)&gt;0,E440+1,0),0)</f>
        <v>0</v>
      </c>
      <c r="G440" s="161">
        <f>IF(G$2&lt;=analysis_period,IF(SUM($C788:G788)&gt;0,F440+1,0),0)</f>
        <v>0</v>
      </c>
      <c r="H440" s="161">
        <f>IF(H$2&lt;=analysis_period,IF(SUM($C788:H788)&gt;0,G440+1,0),0)</f>
        <v>0</v>
      </c>
      <c r="I440" s="161">
        <f>IF(I$2&lt;=analysis_period,IF(SUM($C788:I788)&gt;0,H440+1,0),0)</f>
        <v>0</v>
      </c>
      <c r="J440" s="161">
        <f>IF(J$2&lt;=analysis_period,IF(SUM($C788:J788)&gt;0,I440+1,0),0)</f>
        <v>0</v>
      </c>
      <c r="K440" s="161">
        <f>IF(K$2&lt;=analysis_period,IF(SUM($C788:K788)&gt;0,J440+1,0),0)</f>
        <v>0</v>
      </c>
      <c r="L440" s="161">
        <f>IF(L$2&lt;=analysis_period,IF(SUM($C788:L788)&gt;0,K440+1,0),0)</f>
        <v>0</v>
      </c>
      <c r="M440" s="161">
        <f>IF(M$2&lt;=analysis_period,IF(SUM($C788:M788)&gt;0,L440+1,0),0)</f>
        <v>0</v>
      </c>
      <c r="N440" s="161">
        <f>IF(N$2&lt;=analysis_period,IF(SUM($C788:N788)&gt;0,M440+1,0),0)</f>
        <v>0</v>
      </c>
      <c r="O440" s="161">
        <f>IF(O$2&lt;=analysis_period,IF(SUM($C788:O788)&gt;0,N440+1,0),0)</f>
        <v>0</v>
      </c>
      <c r="P440" s="161">
        <f>IF(P$2&lt;=analysis_period,IF(SUM($C788:P788)&gt;0,O440+1,0),0)</f>
        <v>0</v>
      </c>
      <c r="Q440" s="161">
        <f>IF(Q$2&lt;=analysis_period,IF(SUM($C788:Q788)&gt;0,P440+1,0),0)</f>
        <v>0</v>
      </c>
      <c r="R440" s="161">
        <f>IF(R$2&lt;=analysis_period,IF(SUM($C788:R788)&gt;0,Q440+1,0),0)</f>
        <v>0</v>
      </c>
      <c r="S440" s="161">
        <f>IF(S$2&lt;=analysis_period,IF(SUM($C788:S788)&gt;0,R440+1,0),0)</f>
        <v>0</v>
      </c>
      <c r="T440" s="161">
        <f>IF(T$2&lt;=analysis_period,IF(SUM($C788:T788)&gt;0,S440+1,0),0)</f>
        <v>0</v>
      </c>
      <c r="U440" s="161">
        <f>IF(U$2&lt;=analysis_period,IF(SUM($C788:U788)&gt;0,T440+1,0),0)</f>
        <v>0</v>
      </c>
      <c r="V440" s="161">
        <f>IF(V$2&lt;=analysis_period,IF(SUM($C788:V788)&gt;0,U440+1,0),0)</f>
        <v>0</v>
      </c>
      <c r="W440" s="161">
        <f>IF(W$2&lt;=analysis_period,IF(SUM($C788:W788)&gt;0,V440+1,0),0)</f>
        <v>0</v>
      </c>
      <c r="X440" s="161">
        <f>IF(X$2&lt;=analysis_period,IF(SUM($C788:X788)&gt;0,W440+1,0),0)</f>
        <v>0</v>
      </c>
      <c r="Y440" s="161">
        <f>IF(Y$2&lt;=analysis_period,IF(SUM($C788:Y788)&gt;0,X440+1,0),0)</f>
        <v>0</v>
      </c>
      <c r="Z440" s="161">
        <f>IF(Z$2&lt;=analysis_period,IF(SUM($C788:Z788)&gt;0,Y440+1,0),0)</f>
        <v>0</v>
      </c>
      <c r="AA440" s="161">
        <f>IF(AA$2&lt;=analysis_period,IF(SUM($C788:AA788)&gt;0,Z440+1,0),0)</f>
        <v>0</v>
      </c>
      <c r="AB440" s="161">
        <f>IF(AB$2&lt;=analysis_period,IF(SUM($C788:AB788)&gt;0,AA440+1,0),0)</f>
        <v>0</v>
      </c>
      <c r="AC440" s="161">
        <f>IF(AC$2&lt;=analysis_period,IF(SUM($C788:AC788)&gt;0,AB440+1,0),0)</f>
        <v>0</v>
      </c>
      <c r="AD440" s="161">
        <f>IF(AD$2&lt;=analysis_period,IF(SUM($C788:AD788)&gt;0,AC440+1,0),0)</f>
        <v>0</v>
      </c>
      <c r="AE440" s="161">
        <f>IF(AE$2&lt;=analysis_period,IF(SUM($C788:AE788)&gt;0,AD440+1,0),0)</f>
        <v>0</v>
      </c>
      <c r="AF440" s="161">
        <f>IF(AF$2&lt;=analysis_period,IF(SUM($C788:AF788)&gt;0,AE440+1,0),0)</f>
        <v>0</v>
      </c>
      <c r="AG440" s="161">
        <f>IF(AG$2&lt;=analysis_period,IF(SUM($C788:AG788)&gt;0,AF440+1,0),0)</f>
        <v>0</v>
      </c>
      <c r="AH440" s="161">
        <f>IF(AH$2&lt;=analysis_period,IF(SUM($C788:AH788)&gt;0,AG440+1,0),0)</f>
        <v>0</v>
      </c>
      <c r="AI440" s="161">
        <f>IF(AI$2&lt;=analysis_period,IF(SUM($C788:AI788)&gt;0,AH440+1,0),0)</f>
        <v>0</v>
      </c>
      <c r="AJ440" s="161">
        <f>IF(AJ$2&lt;=analysis_period,IF(SUM($C788:AJ788)&gt;0,AI440+1,0),0)</f>
        <v>0</v>
      </c>
      <c r="AK440" s="161">
        <f>IF(AK$2&lt;=analysis_period,IF(SUM($C788:AK788)&gt;0,AJ440+1,0),0)</f>
        <v>0</v>
      </c>
      <c r="AL440" s="161">
        <f>IF(AL$2&lt;=analysis_period,IF(SUM($C788:AL788)&gt;0,AK440+1,0),0)</f>
        <v>0</v>
      </c>
      <c r="AM440" s="161">
        <f>IF(AM$2&lt;=analysis_period,IF(SUM($C788:AM788)&gt;0,AL440+1,0),0)</f>
        <v>0</v>
      </c>
      <c r="AN440" s="161">
        <f>IF(AN$2&lt;=analysis_period,IF(SUM($C788:AN788)&gt;0,AM440+1,0),0)</f>
        <v>0</v>
      </c>
      <c r="AO440" s="161">
        <f>IF(AO$2&lt;=analysis_period,IF(SUM($C788:AO788)&gt;0,AN440+1,0),0)</f>
        <v>0</v>
      </c>
      <c r="AP440" s="161">
        <f>IF(AP$2&lt;=analysis_period,IF(SUM($C788:AP788)&gt;0,AO440+1,0),0)</f>
        <v>0</v>
      </c>
    </row>
    <row r="441" spans="1:42" x14ac:dyDescent="0.2">
      <c r="A441" s="4">
        <f>A440+1</f>
        <v>2</v>
      </c>
      <c r="B441" s="4">
        <v>0</v>
      </c>
      <c r="C441" s="161">
        <f>IF(C$2&lt;=analysis_period,IF(SUM($C789:C789)&gt;0,B441+1,0),0)</f>
        <v>0</v>
      </c>
      <c r="D441" s="161">
        <f>IF(D$2&lt;=analysis_period,IF(SUM($C789:D789)&gt;0,C441+1,0),0)</f>
        <v>0</v>
      </c>
      <c r="E441" s="161">
        <f>IF(E$2&lt;=analysis_period,IF(SUM($C789:E789)&gt;0,D441+1,0),0)</f>
        <v>0</v>
      </c>
      <c r="F441" s="161">
        <f>IF(F$2&lt;=analysis_period,IF(SUM($C789:F789)&gt;0,E441+1,0),0)</f>
        <v>0</v>
      </c>
      <c r="G441" s="161">
        <f>IF(G$2&lt;=analysis_period,IF(SUM($C789:G789)&gt;0,F441+1,0),0)</f>
        <v>0</v>
      </c>
      <c r="H441" s="161">
        <f>IF(H$2&lt;=analysis_period,IF(SUM($C789:H789)&gt;0,G441+1,0),0)</f>
        <v>0</v>
      </c>
      <c r="I441" s="161">
        <f>IF(I$2&lt;=analysis_period,IF(SUM($C789:I789)&gt;0,H441+1,0),0)</f>
        <v>0</v>
      </c>
      <c r="J441" s="161">
        <f>IF(J$2&lt;=analysis_period,IF(SUM($C789:J789)&gt;0,I441+1,0),0)</f>
        <v>0</v>
      </c>
      <c r="K441" s="161">
        <f>IF(K$2&lt;=analysis_period,IF(SUM($C789:K789)&gt;0,J441+1,0),0)</f>
        <v>0</v>
      </c>
      <c r="L441" s="161">
        <f>IF(L$2&lt;=analysis_period,IF(SUM($C789:L789)&gt;0,K441+1,0),0)</f>
        <v>0</v>
      </c>
      <c r="M441" s="161">
        <f>IF(M$2&lt;=analysis_period,IF(SUM($C789:M789)&gt;0,L441+1,0),0)</f>
        <v>0</v>
      </c>
      <c r="N441" s="161">
        <f>IF(N$2&lt;=analysis_period,IF(SUM($C789:N789)&gt;0,M441+1,0),0)</f>
        <v>0</v>
      </c>
      <c r="O441" s="161">
        <f>IF(O$2&lt;=analysis_period,IF(SUM($C789:O789)&gt;0,N441+1,0),0)</f>
        <v>0</v>
      </c>
      <c r="P441" s="161">
        <f>IF(P$2&lt;=analysis_period,IF(SUM($C789:P789)&gt;0,O441+1,0),0)</f>
        <v>0</v>
      </c>
      <c r="Q441" s="161">
        <f>IF(Q$2&lt;=analysis_period,IF(SUM($C789:Q789)&gt;0,P441+1,0),0)</f>
        <v>0</v>
      </c>
      <c r="R441" s="161">
        <f>IF(R$2&lt;=analysis_period,IF(SUM($C789:R789)&gt;0,Q441+1,0),0)</f>
        <v>0</v>
      </c>
      <c r="S441" s="161">
        <f>IF(S$2&lt;=analysis_period,IF(SUM($C789:S789)&gt;0,R441+1,0),0)</f>
        <v>0</v>
      </c>
      <c r="T441" s="161">
        <f>IF(T$2&lt;=analysis_period,IF(SUM($C789:T789)&gt;0,S441+1,0),0)</f>
        <v>0</v>
      </c>
      <c r="U441" s="161">
        <f>IF(U$2&lt;=analysis_period,IF(SUM($C789:U789)&gt;0,T441+1,0),0)</f>
        <v>0</v>
      </c>
      <c r="V441" s="161">
        <f>IF(V$2&lt;=analysis_period,IF(SUM($C789:V789)&gt;0,U441+1,0),0)</f>
        <v>0</v>
      </c>
      <c r="W441" s="161">
        <f>IF(W$2&lt;=analysis_period,IF(SUM($C789:W789)&gt;0,V441+1,0),0)</f>
        <v>0</v>
      </c>
      <c r="X441" s="161">
        <f>IF(X$2&lt;=analysis_period,IF(SUM($C789:X789)&gt;0,W441+1,0),0)</f>
        <v>0</v>
      </c>
      <c r="Y441" s="161">
        <f>IF(Y$2&lt;=analysis_period,IF(SUM($C789:Y789)&gt;0,X441+1,0),0)</f>
        <v>0</v>
      </c>
      <c r="Z441" s="161">
        <f>IF(Z$2&lt;=analysis_period,IF(SUM($C789:Z789)&gt;0,Y441+1,0),0)</f>
        <v>0</v>
      </c>
      <c r="AA441" s="161">
        <f>IF(AA$2&lt;=analysis_period,IF(SUM($C789:AA789)&gt;0,Z441+1,0),0)</f>
        <v>0</v>
      </c>
      <c r="AB441" s="161">
        <f>IF(AB$2&lt;=analysis_period,IF(SUM($C789:AB789)&gt;0,AA441+1,0),0)</f>
        <v>0</v>
      </c>
      <c r="AC441" s="161">
        <f>IF(AC$2&lt;=analysis_period,IF(SUM($C789:AC789)&gt;0,AB441+1,0),0)</f>
        <v>0</v>
      </c>
      <c r="AD441" s="161">
        <f>IF(AD$2&lt;=analysis_period,IF(SUM($C789:AD789)&gt;0,AC441+1,0),0)</f>
        <v>0</v>
      </c>
      <c r="AE441" s="161">
        <f>IF(AE$2&lt;=analysis_period,IF(SUM($C789:AE789)&gt;0,AD441+1,0),0)</f>
        <v>0</v>
      </c>
      <c r="AF441" s="161">
        <f>IF(AF$2&lt;=analysis_period,IF(SUM($C789:AF789)&gt;0,AE441+1,0),0)</f>
        <v>0</v>
      </c>
      <c r="AG441" s="161">
        <f>IF(AG$2&lt;=analysis_period,IF(SUM($C789:AG789)&gt;0,AF441+1,0),0)</f>
        <v>0</v>
      </c>
      <c r="AH441" s="161">
        <f>IF(AH$2&lt;=analysis_period,IF(SUM($C789:AH789)&gt;0,AG441+1,0),0)</f>
        <v>0</v>
      </c>
      <c r="AI441" s="161">
        <f>IF(AI$2&lt;=analysis_period,IF(SUM($C789:AI789)&gt;0,AH441+1,0),0)</f>
        <v>0</v>
      </c>
      <c r="AJ441" s="161">
        <f>IF(AJ$2&lt;=analysis_period,IF(SUM($C789:AJ789)&gt;0,AI441+1,0),0)</f>
        <v>0</v>
      </c>
      <c r="AK441" s="161">
        <f>IF(AK$2&lt;=analysis_period,IF(SUM($C789:AK789)&gt;0,AJ441+1,0),0)</f>
        <v>0</v>
      </c>
      <c r="AL441" s="161">
        <f>IF(AL$2&lt;=analysis_period,IF(SUM($C789:AL789)&gt;0,AK441+1,0),0)</f>
        <v>0</v>
      </c>
      <c r="AM441" s="161">
        <f>IF(AM$2&lt;=analysis_period,IF(SUM($C789:AM789)&gt;0,AL441+1,0),0)</f>
        <v>0</v>
      </c>
      <c r="AN441" s="161">
        <f>IF(AN$2&lt;=analysis_period,IF(SUM($C789:AN789)&gt;0,AM441+1,0),0)</f>
        <v>0</v>
      </c>
      <c r="AO441" s="161">
        <f>IF(AO$2&lt;=analysis_period,IF(SUM($C789:AO789)&gt;0,AN441+1,0),0)</f>
        <v>0</v>
      </c>
      <c r="AP441" s="161">
        <f>IF(AP$2&lt;=analysis_period,IF(SUM($C789:AP789)&gt;0,AO441+1,0),0)</f>
        <v>0</v>
      </c>
    </row>
    <row r="442" spans="1:42" x14ac:dyDescent="0.2">
      <c r="A442" s="4">
        <f t="shared" ref="A442:A449" si="181">A441+1</f>
        <v>3</v>
      </c>
      <c r="B442" s="4">
        <v>0</v>
      </c>
      <c r="C442" s="161">
        <f>IF(C$2&lt;=analysis_period,IF(SUM($C790:C790)&gt;0,B442+1,0),0)</f>
        <v>0</v>
      </c>
      <c r="D442" s="161">
        <f>IF(D$2&lt;=analysis_period,IF(SUM($C790:D790)&gt;0,C442+1,0),0)</f>
        <v>0</v>
      </c>
      <c r="E442" s="161">
        <f>IF(E$2&lt;=analysis_period,IF(SUM($C790:E790)&gt;0,D442+1,0),0)</f>
        <v>0</v>
      </c>
      <c r="F442" s="161">
        <f>IF(F$2&lt;=analysis_period,IF(SUM($C790:F790)&gt;0,E442+1,0),0)</f>
        <v>0</v>
      </c>
      <c r="G442" s="161">
        <f>IF(G$2&lt;=analysis_period,IF(SUM($C790:G790)&gt;0,F442+1,0),0)</f>
        <v>0</v>
      </c>
      <c r="H442" s="161">
        <f>IF(H$2&lt;=analysis_period,IF(SUM($C790:H790)&gt;0,G442+1,0),0)</f>
        <v>0</v>
      </c>
      <c r="I442" s="161">
        <f>IF(I$2&lt;=analysis_period,IF(SUM($C790:I790)&gt;0,H442+1,0),0)</f>
        <v>0</v>
      </c>
      <c r="J442" s="161">
        <f>IF(J$2&lt;=analysis_period,IF(SUM($C790:J790)&gt;0,I442+1,0),0)</f>
        <v>0</v>
      </c>
      <c r="K442" s="161">
        <f>IF(K$2&lt;=analysis_period,IF(SUM($C790:K790)&gt;0,J442+1,0),0)</f>
        <v>0</v>
      </c>
      <c r="L442" s="161">
        <f>IF(L$2&lt;=analysis_period,IF(SUM($C790:L790)&gt;0,K442+1,0),0)</f>
        <v>0</v>
      </c>
      <c r="M442" s="161">
        <f>IF(M$2&lt;=analysis_period,IF(SUM($C790:M790)&gt;0,L442+1,0),0)</f>
        <v>0</v>
      </c>
      <c r="N442" s="161">
        <f>IF(N$2&lt;=analysis_period,IF(SUM($C790:N790)&gt;0,M442+1,0),0)</f>
        <v>0</v>
      </c>
      <c r="O442" s="161">
        <f>IF(O$2&lt;=analysis_period,IF(SUM($C790:O790)&gt;0,N442+1,0),0)</f>
        <v>0</v>
      </c>
      <c r="P442" s="161">
        <f>IF(P$2&lt;=analysis_period,IF(SUM($C790:P790)&gt;0,O442+1,0),0)</f>
        <v>0</v>
      </c>
      <c r="Q442" s="161">
        <f>IF(Q$2&lt;=analysis_period,IF(SUM($C790:Q790)&gt;0,P442+1,0),0)</f>
        <v>0</v>
      </c>
      <c r="R442" s="161">
        <f>IF(R$2&lt;=analysis_period,IF(SUM($C790:R790)&gt;0,Q442+1,0),0)</f>
        <v>0</v>
      </c>
      <c r="S442" s="161">
        <f>IF(S$2&lt;=analysis_period,IF(SUM($C790:S790)&gt;0,R442+1,0),0)</f>
        <v>0</v>
      </c>
      <c r="T442" s="161">
        <f>IF(T$2&lt;=analysis_period,IF(SUM($C790:T790)&gt;0,S442+1,0),0)</f>
        <v>0</v>
      </c>
      <c r="U442" s="161">
        <f>IF(U$2&lt;=analysis_period,IF(SUM($C790:U790)&gt;0,T442+1,0),0)</f>
        <v>0</v>
      </c>
      <c r="V442" s="161">
        <f>IF(V$2&lt;=analysis_period,IF(SUM($C790:V790)&gt;0,U442+1,0),0)</f>
        <v>0</v>
      </c>
      <c r="W442" s="161">
        <f>IF(W$2&lt;=analysis_period,IF(SUM($C790:W790)&gt;0,V442+1,0),0)</f>
        <v>0</v>
      </c>
      <c r="X442" s="161">
        <f>IF(X$2&lt;=analysis_period,IF(SUM($C790:X790)&gt;0,W442+1,0),0)</f>
        <v>0</v>
      </c>
      <c r="Y442" s="161">
        <f>IF(Y$2&lt;=analysis_period,IF(SUM($C790:Y790)&gt;0,X442+1,0),0)</f>
        <v>0</v>
      </c>
      <c r="Z442" s="161">
        <f>IF(Z$2&lt;=analysis_period,IF(SUM($C790:Z790)&gt;0,Y442+1,0),0)</f>
        <v>0</v>
      </c>
      <c r="AA442" s="161">
        <f>IF(AA$2&lt;=analysis_period,IF(SUM($C790:AA790)&gt;0,Z442+1,0),0)</f>
        <v>0</v>
      </c>
      <c r="AB442" s="161">
        <f>IF(AB$2&lt;=analysis_period,IF(SUM($C790:AB790)&gt;0,AA442+1,0),0)</f>
        <v>0</v>
      </c>
      <c r="AC442" s="161">
        <f>IF(AC$2&lt;=analysis_period,IF(SUM($C790:AC790)&gt;0,AB442+1,0),0)</f>
        <v>0</v>
      </c>
      <c r="AD442" s="161">
        <f>IF(AD$2&lt;=analysis_period,IF(SUM($C790:AD790)&gt;0,AC442+1,0),0)</f>
        <v>0</v>
      </c>
      <c r="AE442" s="161">
        <f>IF(AE$2&lt;=analysis_period,IF(SUM($C790:AE790)&gt;0,AD442+1,0),0)</f>
        <v>0</v>
      </c>
      <c r="AF442" s="161">
        <f>IF(AF$2&lt;=analysis_period,IF(SUM($C790:AF790)&gt;0,AE442+1,0),0)</f>
        <v>0</v>
      </c>
      <c r="AG442" s="161">
        <f>IF(AG$2&lt;=analysis_period,IF(SUM($C790:AG790)&gt;0,AF442+1,0),0)</f>
        <v>0</v>
      </c>
      <c r="AH442" s="161">
        <f>IF(AH$2&lt;=analysis_period,IF(SUM($C790:AH790)&gt;0,AG442+1,0),0)</f>
        <v>0</v>
      </c>
      <c r="AI442" s="161">
        <f>IF(AI$2&lt;=analysis_period,IF(SUM($C790:AI790)&gt;0,AH442+1,0),0)</f>
        <v>0</v>
      </c>
      <c r="AJ442" s="161">
        <f>IF(AJ$2&lt;=analysis_period,IF(SUM($C790:AJ790)&gt;0,AI442+1,0),0)</f>
        <v>0</v>
      </c>
      <c r="AK442" s="161">
        <f>IF(AK$2&lt;=analysis_period,IF(SUM($C790:AK790)&gt;0,AJ442+1,0),0)</f>
        <v>0</v>
      </c>
      <c r="AL442" s="161">
        <f>IF(AL$2&lt;=analysis_period,IF(SUM($C790:AL790)&gt;0,AK442+1,0),0)</f>
        <v>0</v>
      </c>
      <c r="AM442" s="161">
        <f>IF(AM$2&lt;=analysis_period,IF(SUM($C790:AM790)&gt;0,AL442+1,0),0)</f>
        <v>0</v>
      </c>
      <c r="AN442" s="161">
        <f>IF(AN$2&lt;=analysis_period,IF(SUM($C790:AN790)&gt;0,AM442+1,0),0)</f>
        <v>0</v>
      </c>
      <c r="AO442" s="161">
        <f>IF(AO$2&lt;=analysis_period,IF(SUM($C790:AO790)&gt;0,AN442+1,0),0)</f>
        <v>0</v>
      </c>
      <c r="AP442" s="161">
        <f>IF(AP$2&lt;=analysis_period,IF(SUM($C790:AP790)&gt;0,AO442+1,0),0)</f>
        <v>0</v>
      </c>
    </row>
    <row r="443" spans="1:42" x14ac:dyDescent="0.2">
      <c r="A443" s="4">
        <f t="shared" si="181"/>
        <v>4</v>
      </c>
      <c r="B443" s="4">
        <v>0</v>
      </c>
      <c r="C443" s="161">
        <f>IF(C$2&lt;=analysis_period,IF(SUM($C791:C791)&gt;0,B443+1,0),0)</f>
        <v>0</v>
      </c>
      <c r="D443" s="161">
        <f>IF(D$2&lt;=analysis_period,IF(SUM($C791:D791)&gt;0,C443+1,0),0)</f>
        <v>0</v>
      </c>
      <c r="E443" s="161">
        <f>IF(E$2&lt;=analysis_period,IF(SUM($C791:E791)&gt;0,D443+1,0),0)</f>
        <v>0</v>
      </c>
      <c r="F443" s="161">
        <f>IF(F$2&lt;=analysis_period,IF(SUM($C791:F791)&gt;0,E443+1,0),0)</f>
        <v>0</v>
      </c>
      <c r="G443" s="161">
        <f>IF(G$2&lt;=analysis_period,IF(SUM($C791:G791)&gt;0,F443+1,0),0)</f>
        <v>0</v>
      </c>
      <c r="H443" s="161">
        <f>IF(H$2&lt;=analysis_period,IF(SUM($C791:H791)&gt;0,G443+1,0),0)</f>
        <v>0</v>
      </c>
      <c r="I443" s="161">
        <f>IF(I$2&lt;=analysis_period,IF(SUM($C791:I791)&gt;0,H443+1,0),0)</f>
        <v>0</v>
      </c>
      <c r="J443" s="161">
        <f>IF(J$2&lt;=analysis_period,IF(SUM($C791:J791)&gt;0,I443+1,0),0)</f>
        <v>0</v>
      </c>
      <c r="K443" s="161">
        <f>IF(K$2&lt;=analysis_period,IF(SUM($C791:K791)&gt;0,J443+1,0),0)</f>
        <v>0</v>
      </c>
      <c r="L443" s="161">
        <f>IF(L$2&lt;=analysis_period,IF(SUM($C791:L791)&gt;0,K443+1,0),0)</f>
        <v>0</v>
      </c>
      <c r="M443" s="161">
        <f>IF(M$2&lt;=analysis_period,IF(SUM($C791:M791)&gt;0,L443+1,0),0)</f>
        <v>0</v>
      </c>
      <c r="N443" s="161">
        <f>IF(N$2&lt;=analysis_period,IF(SUM($C791:N791)&gt;0,M443+1,0),0)</f>
        <v>0</v>
      </c>
      <c r="O443" s="161">
        <f>IF(O$2&lt;=analysis_period,IF(SUM($C791:O791)&gt;0,N443+1,0),0)</f>
        <v>0</v>
      </c>
      <c r="P443" s="161">
        <f>IF(P$2&lt;=analysis_period,IF(SUM($C791:P791)&gt;0,O443+1,0),0)</f>
        <v>0</v>
      </c>
      <c r="Q443" s="161">
        <f>IF(Q$2&lt;=analysis_period,IF(SUM($C791:Q791)&gt;0,P443+1,0),0)</f>
        <v>0</v>
      </c>
      <c r="R443" s="161">
        <f>IF(R$2&lt;=analysis_period,IF(SUM($C791:R791)&gt;0,Q443+1,0),0)</f>
        <v>0</v>
      </c>
      <c r="S443" s="161">
        <f>IF(S$2&lt;=analysis_period,IF(SUM($C791:S791)&gt;0,R443+1,0),0)</f>
        <v>0</v>
      </c>
      <c r="T443" s="161">
        <f>IF(T$2&lt;=analysis_period,IF(SUM($C791:T791)&gt;0,S443+1,0),0)</f>
        <v>0</v>
      </c>
      <c r="U443" s="161">
        <f>IF(U$2&lt;=analysis_period,IF(SUM($C791:U791)&gt;0,T443+1,0),0)</f>
        <v>0</v>
      </c>
      <c r="V443" s="161">
        <f>IF(V$2&lt;=analysis_period,IF(SUM($C791:V791)&gt;0,U443+1,0),0)</f>
        <v>0</v>
      </c>
      <c r="W443" s="161">
        <f>IF(W$2&lt;=analysis_period,IF(SUM($C791:W791)&gt;0,V443+1,0),0)</f>
        <v>0</v>
      </c>
      <c r="X443" s="161">
        <f>IF(X$2&lt;=analysis_period,IF(SUM($C791:X791)&gt;0,W443+1,0),0)</f>
        <v>0</v>
      </c>
      <c r="Y443" s="161">
        <f>IF(Y$2&lt;=analysis_period,IF(SUM($C791:Y791)&gt;0,X443+1,0),0)</f>
        <v>0</v>
      </c>
      <c r="Z443" s="161">
        <f>IF(Z$2&lt;=analysis_period,IF(SUM($C791:Z791)&gt;0,Y443+1,0),0)</f>
        <v>0</v>
      </c>
      <c r="AA443" s="161">
        <f>IF(AA$2&lt;=analysis_period,IF(SUM($C791:AA791)&gt;0,Z443+1,0),0)</f>
        <v>0</v>
      </c>
      <c r="AB443" s="161">
        <f>IF(AB$2&lt;=analysis_period,IF(SUM($C791:AB791)&gt;0,AA443+1,0),0)</f>
        <v>0</v>
      </c>
      <c r="AC443" s="161">
        <f>IF(AC$2&lt;=analysis_period,IF(SUM($C791:AC791)&gt;0,AB443+1,0),0)</f>
        <v>0</v>
      </c>
      <c r="AD443" s="161">
        <f>IF(AD$2&lt;=analysis_period,IF(SUM($C791:AD791)&gt;0,AC443+1,0),0)</f>
        <v>0</v>
      </c>
      <c r="AE443" s="161">
        <f>IF(AE$2&lt;=analysis_period,IF(SUM($C791:AE791)&gt;0,AD443+1,0),0)</f>
        <v>0</v>
      </c>
      <c r="AF443" s="161">
        <f>IF(AF$2&lt;=analysis_period,IF(SUM($C791:AF791)&gt;0,AE443+1,0),0)</f>
        <v>0</v>
      </c>
      <c r="AG443" s="161">
        <f>IF(AG$2&lt;=analysis_period,IF(SUM($C791:AG791)&gt;0,AF443+1,0),0)</f>
        <v>0</v>
      </c>
      <c r="AH443" s="161">
        <f>IF(AH$2&lt;=analysis_period,IF(SUM($C791:AH791)&gt;0,AG443+1,0),0)</f>
        <v>0</v>
      </c>
      <c r="AI443" s="161">
        <f>IF(AI$2&lt;=analysis_period,IF(SUM($C791:AI791)&gt;0,AH443+1,0),0)</f>
        <v>0</v>
      </c>
      <c r="AJ443" s="161">
        <f>IF(AJ$2&lt;=analysis_period,IF(SUM($C791:AJ791)&gt;0,AI443+1,0),0)</f>
        <v>0</v>
      </c>
      <c r="AK443" s="161">
        <f>IF(AK$2&lt;=analysis_period,IF(SUM($C791:AK791)&gt;0,AJ443+1,0),0)</f>
        <v>0</v>
      </c>
      <c r="AL443" s="161">
        <f>IF(AL$2&lt;=analysis_period,IF(SUM($C791:AL791)&gt;0,AK443+1,0),0)</f>
        <v>0</v>
      </c>
      <c r="AM443" s="161">
        <f>IF(AM$2&lt;=analysis_period,IF(SUM($C791:AM791)&gt;0,AL443+1,0),0)</f>
        <v>0</v>
      </c>
      <c r="AN443" s="161">
        <f>IF(AN$2&lt;=analysis_period,IF(SUM($C791:AN791)&gt;0,AM443+1,0),0)</f>
        <v>0</v>
      </c>
      <c r="AO443" s="161">
        <f>IF(AO$2&lt;=analysis_period,IF(SUM($C791:AO791)&gt;0,AN443+1,0),0)</f>
        <v>0</v>
      </c>
      <c r="AP443" s="161">
        <f>IF(AP$2&lt;=analysis_period,IF(SUM($C791:AP791)&gt;0,AO443+1,0),0)</f>
        <v>0</v>
      </c>
    </row>
    <row r="444" spans="1:42" x14ac:dyDescent="0.2">
      <c r="A444" s="4">
        <f t="shared" si="181"/>
        <v>5</v>
      </c>
      <c r="B444" s="4">
        <v>0</v>
      </c>
      <c r="C444" s="161">
        <f>IF(C$2&lt;=analysis_period,IF(SUM($C792:C792)&gt;0,B444+1,0),0)</f>
        <v>0</v>
      </c>
      <c r="D444" s="161">
        <f>IF(D$2&lt;=analysis_period,IF(SUM($C792:D792)&gt;0,C444+1,0),0)</f>
        <v>0</v>
      </c>
      <c r="E444" s="161">
        <f>IF(E$2&lt;=analysis_period,IF(SUM($C792:E792)&gt;0,D444+1,0),0)</f>
        <v>0</v>
      </c>
      <c r="F444" s="161">
        <f>IF(F$2&lt;=analysis_period,IF(SUM($C792:F792)&gt;0,E444+1,0),0)</f>
        <v>0</v>
      </c>
      <c r="G444" s="161">
        <f>IF(G$2&lt;=analysis_period,IF(SUM($C792:G792)&gt;0,F444+1,0),0)</f>
        <v>0</v>
      </c>
      <c r="H444" s="161">
        <f>IF(H$2&lt;=analysis_period,IF(SUM($C792:H792)&gt;0,G444+1,0),0)</f>
        <v>0</v>
      </c>
      <c r="I444" s="161">
        <f>IF(I$2&lt;=analysis_period,IF(SUM($C792:I792)&gt;0,H444+1,0),0)</f>
        <v>0</v>
      </c>
      <c r="J444" s="161">
        <f>IF(J$2&lt;=analysis_period,IF(SUM($C792:J792)&gt;0,I444+1,0),0)</f>
        <v>0</v>
      </c>
      <c r="K444" s="161">
        <f>IF(K$2&lt;=analysis_period,IF(SUM($C792:K792)&gt;0,J444+1,0),0)</f>
        <v>0</v>
      </c>
      <c r="L444" s="161">
        <f>IF(L$2&lt;=analysis_period,IF(SUM($C792:L792)&gt;0,K444+1,0),0)</f>
        <v>0</v>
      </c>
      <c r="M444" s="161">
        <f>IF(M$2&lt;=analysis_period,IF(SUM($C792:M792)&gt;0,L444+1,0),0)</f>
        <v>0</v>
      </c>
      <c r="N444" s="161">
        <f>IF(N$2&lt;=analysis_period,IF(SUM($C792:N792)&gt;0,M444+1,0),0)</f>
        <v>0</v>
      </c>
      <c r="O444" s="161">
        <f>IF(O$2&lt;=analysis_period,IF(SUM($C792:O792)&gt;0,N444+1,0),0)</f>
        <v>0</v>
      </c>
      <c r="P444" s="161">
        <f>IF(P$2&lt;=analysis_period,IF(SUM($C792:P792)&gt;0,O444+1,0),0)</f>
        <v>0</v>
      </c>
      <c r="Q444" s="161">
        <f>IF(Q$2&lt;=analysis_period,IF(SUM($C792:Q792)&gt;0,P444+1,0),0)</f>
        <v>0</v>
      </c>
      <c r="R444" s="161">
        <f>IF(R$2&lt;=analysis_period,IF(SUM($C792:R792)&gt;0,Q444+1,0),0)</f>
        <v>0</v>
      </c>
      <c r="S444" s="161">
        <f>IF(S$2&lt;=analysis_period,IF(SUM($C792:S792)&gt;0,R444+1,0),0)</f>
        <v>0</v>
      </c>
      <c r="T444" s="161">
        <f>IF(T$2&lt;=analysis_period,IF(SUM($C792:T792)&gt;0,S444+1,0),0)</f>
        <v>0</v>
      </c>
      <c r="U444" s="161">
        <f>IF(U$2&lt;=analysis_period,IF(SUM($C792:U792)&gt;0,T444+1,0),0)</f>
        <v>0</v>
      </c>
      <c r="V444" s="161">
        <f>IF(V$2&lt;=analysis_period,IF(SUM($C792:V792)&gt;0,U444+1,0),0)</f>
        <v>0</v>
      </c>
      <c r="W444" s="161">
        <f>IF(W$2&lt;=analysis_period,IF(SUM($C792:W792)&gt;0,V444+1,0),0)</f>
        <v>0</v>
      </c>
      <c r="X444" s="161">
        <f>IF(X$2&lt;=analysis_period,IF(SUM($C792:X792)&gt;0,W444+1,0),0)</f>
        <v>0</v>
      </c>
      <c r="Y444" s="161">
        <f>IF(Y$2&lt;=analysis_period,IF(SUM($C792:Y792)&gt;0,X444+1,0),0)</f>
        <v>0</v>
      </c>
      <c r="Z444" s="161">
        <f>IF(Z$2&lt;=analysis_period,IF(SUM($C792:Z792)&gt;0,Y444+1,0),0)</f>
        <v>0</v>
      </c>
      <c r="AA444" s="161">
        <f>IF(AA$2&lt;=analysis_period,IF(SUM($C792:AA792)&gt;0,Z444+1,0),0)</f>
        <v>0</v>
      </c>
      <c r="AB444" s="161">
        <f>IF(AB$2&lt;=analysis_period,IF(SUM($C792:AB792)&gt;0,AA444+1,0),0)</f>
        <v>0</v>
      </c>
      <c r="AC444" s="161">
        <f>IF(AC$2&lt;=analysis_period,IF(SUM($C792:AC792)&gt;0,AB444+1,0),0)</f>
        <v>0</v>
      </c>
      <c r="AD444" s="161">
        <f>IF(AD$2&lt;=analysis_period,IF(SUM($C792:AD792)&gt;0,AC444+1,0),0)</f>
        <v>0</v>
      </c>
      <c r="AE444" s="161">
        <f>IF(AE$2&lt;=analysis_period,IF(SUM($C792:AE792)&gt;0,AD444+1,0),0)</f>
        <v>0</v>
      </c>
      <c r="AF444" s="161">
        <f>IF(AF$2&lt;=analysis_period,IF(SUM($C792:AF792)&gt;0,AE444+1,0),0)</f>
        <v>0</v>
      </c>
      <c r="AG444" s="161">
        <f>IF(AG$2&lt;=analysis_period,IF(SUM($C792:AG792)&gt;0,AF444+1,0),0)</f>
        <v>0</v>
      </c>
      <c r="AH444" s="161">
        <f>IF(AH$2&lt;=analysis_period,IF(SUM($C792:AH792)&gt;0,AG444+1,0),0)</f>
        <v>0</v>
      </c>
      <c r="AI444" s="161">
        <f>IF(AI$2&lt;=analysis_period,IF(SUM($C792:AI792)&gt;0,AH444+1,0),0)</f>
        <v>0</v>
      </c>
      <c r="AJ444" s="161">
        <f>IF(AJ$2&lt;=analysis_period,IF(SUM($C792:AJ792)&gt;0,AI444+1,0),0)</f>
        <v>0</v>
      </c>
      <c r="AK444" s="161">
        <f>IF(AK$2&lt;=analysis_period,IF(SUM($C792:AK792)&gt;0,AJ444+1,0),0)</f>
        <v>0</v>
      </c>
      <c r="AL444" s="161">
        <f>IF(AL$2&lt;=analysis_period,IF(SUM($C792:AL792)&gt;0,AK444+1,0),0)</f>
        <v>0</v>
      </c>
      <c r="AM444" s="161">
        <f>IF(AM$2&lt;=analysis_period,IF(SUM($C792:AM792)&gt;0,AL444+1,0),0)</f>
        <v>0</v>
      </c>
      <c r="AN444" s="161">
        <f>IF(AN$2&lt;=analysis_period,IF(SUM($C792:AN792)&gt;0,AM444+1,0),0)</f>
        <v>0</v>
      </c>
      <c r="AO444" s="161">
        <f>IF(AO$2&lt;=analysis_period,IF(SUM($C792:AO792)&gt;0,AN444+1,0),0)</f>
        <v>0</v>
      </c>
      <c r="AP444" s="161">
        <f>IF(AP$2&lt;=analysis_period,IF(SUM($C792:AP792)&gt;0,AO444+1,0),0)</f>
        <v>0</v>
      </c>
    </row>
    <row r="445" spans="1:42" x14ac:dyDescent="0.2">
      <c r="A445" s="4">
        <f t="shared" si="181"/>
        <v>6</v>
      </c>
      <c r="B445" s="4">
        <v>0</v>
      </c>
      <c r="C445" s="161">
        <f>IF(C$2&lt;=analysis_period,IF(SUM($C793:C793)&gt;0,B445+1,0),0)</f>
        <v>0</v>
      </c>
      <c r="D445" s="161">
        <f>IF(D$2&lt;=analysis_period,IF(SUM($C793:D793)&gt;0,C445+1,0),0)</f>
        <v>0</v>
      </c>
      <c r="E445" s="161">
        <f>IF(E$2&lt;=analysis_period,IF(SUM($C793:E793)&gt;0,D445+1,0),0)</f>
        <v>0</v>
      </c>
      <c r="F445" s="161">
        <f>IF(F$2&lt;=analysis_period,IF(SUM($C793:F793)&gt;0,E445+1,0),0)</f>
        <v>0</v>
      </c>
      <c r="G445" s="161">
        <f>IF(G$2&lt;=analysis_period,IF(SUM($C793:G793)&gt;0,F445+1,0),0)</f>
        <v>0</v>
      </c>
      <c r="H445" s="161">
        <f>IF(H$2&lt;=analysis_period,IF(SUM($C793:H793)&gt;0,G445+1,0),0)</f>
        <v>0</v>
      </c>
      <c r="I445" s="161">
        <f>IF(I$2&lt;=analysis_period,IF(SUM($C793:I793)&gt;0,H445+1,0),0)</f>
        <v>0</v>
      </c>
      <c r="J445" s="161">
        <f>IF(J$2&lt;=analysis_period,IF(SUM($C793:J793)&gt;0,I445+1,0),0)</f>
        <v>0</v>
      </c>
      <c r="K445" s="161">
        <f>IF(K$2&lt;=analysis_period,IF(SUM($C793:K793)&gt;0,J445+1,0),0)</f>
        <v>0</v>
      </c>
      <c r="L445" s="161">
        <f>IF(L$2&lt;=analysis_period,IF(SUM($C793:L793)&gt;0,K445+1,0),0)</f>
        <v>0</v>
      </c>
      <c r="M445" s="161">
        <f>IF(M$2&lt;=analysis_period,IF(SUM($C793:M793)&gt;0,L445+1,0),0)</f>
        <v>0</v>
      </c>
      <c r="N445" s="161">
        <f>IF(N$2&lt;=analysis_period,IF(SUM($C793:N793)&gt;0,M445+1,0),0)</f>
        <v>0</v>
      </c>
      <c r="O445" s="161">
        <f>IF(O$2&lt;=analysis_period,IF(SUM($C793:O793)&gt;0,N445+1,0),0)</f>
        <v>0</v>
      </c>
      <c r="P445" s="161">
        <f>IF(P$2&lt;=analysis_period,IF(SUM($C793:P793)&gt;0,O445+1,0),0)</f>
        <v>0</v>
      </c>
      <c r="Q445" s="161">
        <f>IF(Q$2&lt;=analysis_period,IF(SUM($C793:Q793)&gt;0,P445+1,0),0)</f>
        <v>0</v>
      </c>
      <c r="R445" s="161">
        <f>IF(R$2&lt;=analysis_period,IF(SUM($C793:R793)&gt;0,Q445+1,0),0)</f>
        <v>0</v>
      </c>
      <c r="S445" s="161">
        <f>IF(S$2&lt;=analysis_period,IF(SUM($C793:S793)&gt;0,R445+1,0),0)</f>
        <v>0</v>
      </c>
      <c r="T445" s="161">
        <f>IF(T$2&lt;=analysis_period,IF(SUM($C793:T793)&gt;0,S445+1,0),0)</f>
        <v>0</v>
      </c>
      <c r="U445" s="161">
        <f>IF(U$2&lt;=analysis_period,IF(SUM($C793:U793)&gt;0,T445+1,0),0)</f>
        <v>0</v>
      </c>
      <c r="V445" s="161">
        <f>IF(V$2&lt;=analysis_period,IF(SUM($C793:V793)&gt;0,U445+1,0),0)</f>
        <v>0</v>
      </c>
      <c r="W445" s="161">
        <f>IF(W$2&lt;=analysis_period,IF(SUM($C793:W793)&gt;0,V445+1,0),0)</f>
        <v>0</v>
      </c>
      <c r="X445" s="161">
        <f>IF(X$2&lt;=analysis_period,IF(SUM($C793:X793)&gt;0,W445+1,0),0)</f>
        <v>0</v>
      </c>
      <c r="Y445" s="161">
        <f>IF(Y$2&lt;=analysis_period,IF(SUM($C793:Y793)&gt;0,X445+1,0),0)</f>
        <v>0</v>
      </c>
      <c r="Z445" s="161">
        <f>IF(Z$2&lt;=analysis_period,IF(SUM($C793:Z793)&gt;0,Y445+1,0),0)</f>
        <v>0</v>
      </c>
      <c r="AA445" s="161">
        <f>IF(AA$2&lt;=analysis_period,IF(SUM($C793:AA793)&gt;0,Z445+1,0),0)</f>
        <v>0</v>
      </c>
      <c r="AB445" s="161">
        <f>IF(AB$2&lt;=analysis_period,IF(SUM($C793:AB793)&gt;0,AA445+1,0),0)</f>
        <v>0</v>
      </c>
      <c r="AC445" s="161">
        <f>IF(AC$2&lt;=analysis_period,IF(SUM($C793:AC793)&gt;0,AB445+1,0),0)</f>
        <v>0</v>
      </c>
      <c r="AD445" s="161">
        <f>IF(AD$2&lt;=analysis_period,IF(SUM($C793:AD793)&gt;0,AC445+1,0),0)</f>
        <v>0</v>
      </c>
      <c r="AE445" s="161">
        <f>IF(AE$2&lt;=analysis_period,IF(SUM($C793:AE793)&gt;0,AD445+1,0),0)</f>
        <v>0</v>
      </c>
      <c r="AF445" s="161">
        <f>IF(AF$2&lt;=analysis_period,IF(SUM($C793:AF793)&gt;0,AE445+1,0),0)</f>
        <v>0</v>
      </c>
      <c r="AG445" s="161">
        <f>IF(AG$2&lt;=analysis_period,IF(SUM($C793:AG793)&gt;0,AF445+1,0),0)</f>
        <v>0</v>
      </c>
      <c r="AH445" s="161">
        <f>IF(AH$2&lt;=analysis_period,IF(SUM($C793:AH793)&gt;0,AG445+1,0),0)</f>
        <v>0</v>
      </c>
      <c r="AI445" s="161">
        <f>IF(AI$2&lt;=analysis_period,IF(SUM($C793:AI793)&gt;0,AH445+1,0),0)</f>
        <v>0</v>
      </c>
      <c r="AJ445" s="161">
        <f>IF(AJ$2&lt;=analysis_period,IF(SUM($C793:AJ793)&gt;0,AI445+1,0),0)</f>
        <v>0</v>
      </c>
      <c r="AK445" s="161">
        <f>IF(AK$2&lt;=analysis_period,IF(SUM($C793:AK793)&gt;0,AJ445+1,0),0)</f>
        <v>0</v>
      </c>
      <c r="AL445" s="161">
        <f>IF(AL$2&lt;=analysis_period,IF(SUM($C793:AL793)&gt;0,AK445+1,0),0)</f>
        <v>0</v>
      </c>
      <c r="AM445" s="161">
        <f>IF(AM$2&lt;=analysis_period,IF(SUM($C793:AM793)&gt;0,AL445+1,0),0)</f>
        <v>0</v>
      </c>
      <c r="AN445" s="161">
        <f>IF(AN$2&lt;=analysis_period,IF(SUM($C793:AN793)&gt;0,AM445+1,0),0)</f>
        <v>0</v>
      </c>
      <c r="AO445" s="161">
        <f>IF(AO$2&lt;=analysis_period,IF(SUM($C793:AO793)&gt;0,AN445+1,0),0)</f>
        <v>0</v>
      </c>
      <c r="AP445" s="161">
        <f>IF(AP$2&lt;=analysis_period,IF(SUM($C793:AP793)&gt;0,AO445+1,0),0)</f>
        <v>0</v>
      </c>
    </row>
    <row r="446" spans="1:42" x14ac:dyDescent="0.2">
      <c r="A446" s="4">
        <f t="shared" si="181"/>
        <v>7</v>
      </c>
      <c r="B446" s="4">
        <v>0</v>
      </c>
      <c r="C446" s="161">
        <f>IF(C$2&lt;=analysis_period,IF(SUM($C794:C794)&gt;0,B446+1,0),0)</f>
        <v>0</v>
      </c>
      <c r="D446" s="161">
        <f>IF(D$2&lt;=analysis_period,IF(SUM($C794:D794)&gt;0,C446+1,0),0)</f>
        <v>0</v>
      </c>
      <c r="E446" s="161">
        <f>IF(E$2&lt;=analysis_period,IF(SUM($C794:E794)&gt;0,D446+1,0),0)</f>
        <v>0</v>
      </c>
      <c r="F446" s="161">
        <f>IF(F$2&lt;=analysis_period,IF(SUM($C794:F794)&gt;0,E446+1,0),0)</f>
        <v>0</v>
      </c>
      <c r="G446" s="161">
        <f>IF(G$2&lt;=analysis_period,IF(SUM($C794:G794)&gt;0,F446+1,0),0)</f>
        <v>0</v>
      </c>
      <c r="H446" s="161">
        <f>IF(H$2&lt;=analysis_period,IF(SUM($C794:H794)&gt;0,G446+1,0),0)</f>
        <v>0</v>
      </c>
      <c r="I446" s="161">
        <f>IF(I$2&lt;=analysis_period,IF(SUM($C794:I794)&gt;0,H446+1,0),0)</f>
        <v>0</v>
      </c>
      <c r="J446" s="161">
        <f>IF(J$2&lt;=analysis_period,IF(SUM($C794:J794)&gt;0,I446+1,0),0)</f>
        <v>0</v>
      </c>
      <c r="K446" s="161">
        <f>IF(K$2&lt;=analysis_period,IF(SUM($C794:K794)&gt;0,J446+1,0),0)</f>
        <v>0</v>
      </c>
      <c r="L446" s="161">
        <f>IF(L$2&lt;=analysis_period,IF(SUM($C794:L794)&gt;0,K446+1,0),0)</f>
        <v>0</v>
      </c>
      <c r="M446" s="161">
        <f>IF(M$2&lt;=analysis_period,IF(SUM($C794:M794)&gt;0,L446+1,0),0)</f>
        <v>0</v>
      </c>
      <c r="N446" s="161">
        <f>IF(N$2&lt;=analysis_period,IF(SUM($C794:N794)&gt;0,M446+1,0),0)</f>
        <v>0</v>
      </c>
      <c r="O446" s="161">
        <f>IF(O$2&lt;=analysis_period,IF(SUM($C794:O794)&gt;0,N446+1,0),0)</f>
        <v>0</v>
      </c>
      <c r="P446" s="161">
        <f>IF(P$2&lt;=analysis_period,IF(SUM($C794:P794)&gt;0,O446+1,0),0)</f>
        <v>0</v>
      </c>
      <c r="Q446" s="161">
        <f>IF(Q$2&lt;=analysis_period,IF(SUM($C794:Q794)&gt;0,P446+1,0),0)</f>
        <v>0</v>
      </c>
      <c r="R446" s="161">
        <f>IF(R$2&lt;=analysis_period,IF(SUM($C794:R794)&gt;0,Q446+1,0),0)</f>
        <v>0</v>
      </c>
      <c r="S446" s="161">
        <f>IF(S$2&lt;=analysis_period,IF(SUM($C794:S794)&gt;0,R446+1,0),0)</f>
        <v>0</v>
      </c>
      <c r="T446" s="161">
        <f>IF(T$2&lt;=analysis_period,IF(SUM($C794:T794)&gt;0,S446+1,0),0)</f>
        <v>0</v>
      </c>
      <c r="U446" s="161">
        <f>IF(U$2&lt;=analysis_period,IF(SUM($C794:U794)&gt;0,T446+1,0),0)</f>
        <v>0</v>
      </c>
      <c r="V446" s="161">
        <f>IF(V$2&lt;=analysis_period,IF(SUM($C794:V794)&gt;0,U446+1,0),0)</f>
        <v>0</v>
      </c>
      <c r="W446" s="161">
        <f>IF(W$2&lt;=analysis_period,IF(SUM($C794:W794)&gt;0,V446+1,0),0)</f>
        <v>0</v>
      </c>
      <c r="X446" s="161">
        <f>IF(X$2&lt;=analysis_period,IF(SUM($C794:X794)&gt;0,W446+1,0),0)</f>
        <v>0</v>
      </c>
      <c r="Y446" s="161">
        <f>IF(Y$2&lt;=analysis_period,IF(SUM($C794:Y794)&gt;0,X446+1,0),0)</f>
        <v>0</v>
      </c>
      <c r="Z446" s="161">
        <f>IF(Z$2&lt;=analysis_period,IF(SUM($C794:Z794)&gt;0,Y446+1,0),0)</f>
        <v>0</v>
      </c>
      <c r="AA446" s="161">
        <f>IF(AA$2&lt;=analysis_period,IF(SUM($C794:AA794)&gt;0,Z446+1,0),0)</f>
        <v>0</v>
      </c>
      <c r="AB446" s="161">
        <f>IF(AB$2&lt;=analysis_period,IF(SUM($C794:AB794)&gt;0,AA446+1,0),0)</f>
        <v>0</v>
      </c>
      <c r="AC446" s="161">
        <f>IF(AC$2&lt;=analysis_period,IF(SUM($C794:AC794)&gt;0,AB446+1,0),0)</f>
        <v>0</v>
      </c>
      <c r="AD446" s="161">
        <f>IF(AD$2&lt;=analysis_period,IF(SUM($C794:AD794)&gt;0,AC446+1,0),0)</f>
        <v>0</v>
      </c>
      <c r="AE446" s="161">
        <f>IF(AE$2&lt;=analysis_period,IF(SUM($C794:AE794)&gt;0,AD446+1,0),0)</f>
        <v>0</v>
      </c>
      <c r="AF446" s="161">
        <f>IF(AF$2&lt;=analysis_period,IF(SUM($C794:AF794)&gt;0,AE446+1,0),0)</f>
        <v>0</v>
      </c>
      <c r="AG446" s="161">
        <f>IF(AG$2&lt;=analysis_period,IF(SUM($C794:AG794)&gt;0,AF446+1,0),0)</f>
        <v>0</v>
      </c>
      <c r="AH446" s="161">
        <f>IF(AH$2&lt;=analysis_period,IF(SUM($C794:AH794)&gt;0,AG446+1,0),0)</f>
        <v>0</v>
      </c>
      <c r="AI446" s="161">
        <f>IF(AI$2&lt;=analysis_period,IF(SUM($C794:AI794)&gt;0,AH446+1,0),0)</f>
        <v>0</v>
      </c>
      <c r="AJ446" s="161">
        <f>IF(AJ$2&lt;=analysis_period,IF(SUM($C794:AJ794)&gt;0,AI446+1,0),0)</f>
        <v>0</v>
      </c>
      <c r="AK446" s="161">
        <f>IF(AK$2&lt;=analysis_period,IF(SUM($C794:AK794)&gt;0,AJ446+1,0),0)</f>
        <v>0</v>
      </c>
      <c r="AL446" s="161">
        <f>IF(AL$2&lt;=analysis_period,IF(SUM($C794:AL794)&gt;0,AK446+1,0),0)</f>
        <v>0</v>
      </c>
      <c r="AM446" s="161">
        <f>IF(AM$2&lt;=analysis_period,IF(SUM($C794:AM794)&gt;0,AL446+1,0),0)</f>
        <v>0</v>
      </c>
      <c r="AN446" s="161">
        <f>IF(AN$2&lt;=analysis_period,IF(SUM($C794:AN794)&gt;0,AM446+1,0),0)</f>
        <v>0</v>
      </c>
      <c r="AO446" s="161">
        <f>IF(AO$2&lt;=analysis_period,IF(SUM($C794:AO794)&gt;0,AN446+1,0),0)</f>
        <v>0</v>
      </c>
      <c r="AP446" s="161">
        <f>IF(AP$2&lt;=analysis_period,IF(SUM($C794:AP794)&gt;0,AO446+1,0),0)</f>
        <v>0</v>
      </c>
    </row>
    <row r="447" spans="1:42" x14ac:dyDescent="0.2">
      <c r="A447" s="4">
        <f t="shared" si="181"/>
        <v>8</v>
      </c>
      <c r="B447" s="4">
        <v>0</v>
      </c>
      <c r="C447" s="161">
        <f>IF(C$2&lt;=analysis_period,IF(SUM($C795:C795)&gt;0,B447+1,0),0)</f>
        <v>0</v>
      </c>
      <c r="D447" s="161">
        <f>IF(D$2&lt;=analysis_period,IF(SUM($C795:D795)&gt;0,C447+1,0),0)</f>
        <v>0</v>
      </c>
      <c r="E447" s="161">
        <f>IF(E$2&lt;=analysis_period,IF(SUM($C795:E795)&gt;0,D447+1,0),0)</f>
        <v>0</v>
      </c>
      <c r="F447" s="161">
        <f>IF(F$2&lt;=analysis_period,IF(SUM($C795:F795)&gt;0,E447+1,0),0)</f>
        <v>0</v>
      </c>
      <c r="G447" s="161">
        <f>IF(G$2&lt;=analysis_period,IF(SUM($C795:G795)&gt;0,F447+1,0),0)</f>
        <v>0</v>
      </c>
      <c r="H447" s="161">
        <f>IF(H$2&lt;=analysis_period,IF(SUM($C795:H795)&gt;0,G447+1,0),0)</f>
        <v>0</v>
      </c>
      <c r="I447" s="161">
        <f>IF(I$2&lt;=analysis_period,IF(SUM($C795:I795)&gt;0,H447+1,0),0)</f>
        <v>0</v>
      </c>
      <c r="J447" s="161">
        <f>IF(J$2&lt;=analysis_period,IF(SUM($C795:J795)&gt;0,I447+1,0),0)</f>
        <v>0</v>
      </c>
      <c r="K447" s="161">
        <f>IF(K$2&lt;=analysis_period,IF(SUM($C795:K795)&gt;0,J447+1,0),0)</f>
        <v>0</v>
      </c>
      <c r="L447" s="161">
        <f>IF(L$2&lt;=analysis_period,IF(SUM($C795:L795)&gt;0,K447+1,0),0)</f>
        <v>0</v>
      </c>
      <c r="M447" s="161">
        <f>IF(M$2&lt;=analysis_period,IF(SUM($C795:M795)&gt;0,L447+1,0),0)</f>
        <v>0</v>
      </c>
      <c r="N447" s="161">
        <f>IF(N$2&lt;=analysis_period,IF(SUM($C795:N795)&gt;0,M447+1,0),0)</f>
        <v>0</v>
      </c>
      <c r="O447" s="161">
        <f>IF(O$2&lt;=analysis_period,IF(SUM($C795:O795)&gt;0,N447+1,0),0)</f>
        <v>0</v>
      </c>
      <c r="P447" s="161">
        <f>IF(P$2&lt;=analysis_period,IF(SUM($C795:P795)&gt;0,O447+1,0),0)</f>
        <v>0</v>
      </c>
      <c r="Q447" s="161">
        <f>IF(Q$2&lt;=analysis_period,IF(SUM($C795:Q795)&gt;0,P447+1,0),0)</f>
        <v>0</v>
      </c>
      <c r="R447" s="161">
        <f>IF(R$2&lt;=analysis_period,IF(SUM($C795:R795)&gt;0,Q447+1,0),0)</f>
        <v>0</v>
      </c>
      <c r="S447" s="161">
        <f>IF(S$2&lt;=analysis_period,IF(SUM($C795:S795)&gt;0,R447+1,0),0)</f>
        <v>0</v>
      </c>
      <c r="T447" s="161">
        <f>IF(T$2&lt;=analysis_period,IF(SUM($C795:T795)&gt;0,S447+1,0),0)</f>
        <v>0</v>
      </c>
      <c r="U447" s="161">
        <f>IF(U$2&lt;=analysis_period,IF(SUM($C795:U795)&gt;0,T447+1,0),0)</f>
        <v>0</v>
      </c>
      <c r="V447" s="161">
        <f>IF(V$2&lt;=analysis_period,IF(SUM($C795:V795)&gt;0,U447+1,0),0)</f>
        <v>0</v>
      </c>
      <c r="W447" s="161">
        <f>IF(W$2&lt;=analysis_period,IF(SUM($C795:W795)&gt;0,V447+1,0),0)</f>
        <v>0</v>
      </c>
      <c r="X447" s="161">
        <f>IF(X$2&lt;=analysis_period,IF(SUM($C795:X795)&gt;0,W447+1,0),0)</f>
        <v>0</v>
      </c>
      <c r="Y447" s="161">
        <f>IF(Y$2&lt;=analysis_period,IF(SUM($C795:Y795)&gt;0,X447+1,0),0)</f>
        <v>0</v>
      </c>
      <c r="Z447" s="161">
        <f>IF(Z$2&lt;=analysis_period,IF(SUM($C795:Z795)&gt;0,Y447+1,0),0)</f>
        <v>0</v>
      </c>
      <c r="AA447" s="161">
        <f>IF(AA$2&lt;=analysis_period,IF(SUM($C795:AA795)&gt;0,Z447+1,0),0)</f>
        <v>0</v>
      </c>
      <c r="AB447" s="161">
        <f>IF(AB$2&lt;=analysis_period,IF(SUM($C795:AB795)&gt;0,AA447+1,0),0)</f>
        <v>0</v>
      </c>
      <c r="AC447" s="161">
        <f>IF(AC$2&lt;=analysis_period,IF(SUM($C795:AC795)&gt;0,AB447+1,0),0)</f>
        <v>0</v>
      </c>
      <c r="AD447" s="161">
        <f>IF(AD$2&lt;=analysis_period,IF(SUM($C795:AD795)&gt;0,AC447+1,0),0)</f>
        <v>0</v>
      </c>
      <c r="AE447" s="161">
        <f>IF(AE$2&lt;=analysis_period,IF(SUM($C795:AE795)&gt;0,AD447+1,0),0)</f>
        <v>0</v>
      </c>
      <c r="AF447" s="161">
        <f>IF(AF$2&lt;=analysis_period,IF(SUM($C795:AF795)&gt;0,AE447+1,0),0)</f>
        <v>0</v>
      </c>
      <c r="AG447" s="161">
        <f>IF(AG$2&lt;=analysis_period,IF(SUM($C795:AG795)&gt;0,AF447+1,0),0)</f>
        <v>0</v>
      </c>
      <c r="AH447" s="161">
        <f>IF(AH$2&lt;=analysis_period,IF(SUM($C795:AH795)&gt;0,AG447+1,0),0)</f>
        <v>0</v>
      </c>
      <c r="AI447" s="161">
        <f>IF(AI$2&lt;=analysis_period,IF(SUM($C795:AI795)&gt;0,AH447+1,0),0)</f>
        <v>0</v>
      </c>
      <c r="AJ447" s="161">
        <f>IF(AJ$2&lt;=analysis_period,IF(SUM($C795:AJ795)&gt;0,AI447+1,0),0)</f>
        <v>0</v>
      </c>
      <c r="AK447" s="161">
        <f>IF(AK$2&lt;=analysis_period,IF(SUM($C795:AK795)&gt;0,AJ447+1,0),0)</f>
        <v>0</v>
      </c>
      <c r="AL447" s="161">
        <f>IF(AL$2&lt;=analysis_period,IF(SUM($C795:AL795)&gt;0,AK447+1,0),0)</f>
        <v>0</v>
      </c>
      <c r="AM447" s="161">
        <f>IF(AM$2&lt;=analysis_period,IF(SUM($C795:AM795)&gt;0,AL447+1,0),0)</f>
        <v>0</v>
      </c>
      <c r="AN447" s="161">
        <f>IF(AN$2&lt;=analysis_period,IF(SUM($C795:AN795)&gt;0,AM447+1,0),0)</f>
        <v>0</v>
      </c>
      <c r="AO447" s="161">
        <f>IF(AO$2&lt;=analysis_period,IF(SUM($C795:AO795)&gt;0,AN447+1,0),0)</f>
        <v>0</v>
      </c>
      <c r="AP447" s="161">
        <f>IF(AP$2&lt;=analysis_period,IF(SUM($C795:AP795)&gt;0,AO447+1,0),0)</f>
        <v>0</v>
      </c>
    </row>
    <row r="448" spans="1:42" x14ac:dyDescent="0.2">
      <c r="A448" s="4">
        <f>A447+1</f>
        <v>9</v>
      </c>
      <c r="B448" s="4">
        <v>0</v>
      </c>
      <c r="C448" s="161">
        <f>IF(C$2&lt;=analysis_period,IF(SUM($C796:C796)&gt;0,B448+1,0),0)</f>
        <v>0</v>
      </c>
      <c r="D448" s="161">
        <f>IF(D$2&lt;=analysis_period,IF(SUM($C796:D796)&gt;0,C448+1,0),0)</f>
        <v>0</v>
      </c>
      <c r="E448" s="161">
        <f>IF(E$2&lt;=analysis_period,IF(SUM($C796:E796)&gt;0,D448+1,0),0)</f>
        <v>0</v>
      </c>
      <c r="F448" s="161">
        <f>IF(F$2&lt;=analysis_period,IF(SUM($C796:F796)&gt;0,E448+1,0),0)</f>
        <v>0</v>
      </c>
      <c r="G448" s="161">
        <f>IF(G$2&lt;=analysis_period,IF(SUM($C796:G796)&gt;0,F448+1,0),0)</f>
        <v>0</v>
      </c>
      <c r="H448" s="161">
        <f>IF(H$2&lt;=analysis_period,IF(SUM($C796:H796)&gt;0,G448+1,0),0)</f>
        <v>0</v>
      </c>
      <c r="I448" s="161">
        <f>IF(I$2&lt;=analysis_period,IF(SUM($C796:I796)&gt;0,H448+1,0),0)</f>
        <v>0</v>
      </c>
      <c r="J448" s="161">
        <f>IF(J$2&lt;=analysis_period,IF(SUM($C796:J796)&gt;0,I448+1,0),0)</f>
        <v>0</v>
      </c>
      <c r="K448" s="161">
        <f>IF(K$2&lt;=analysis_period,IF(SUM($C796:K796)&gt;0,J448+1,0),0)</f>
        <v>0</v>
      </c>
      <c r="L448" s="161">
        <f>IF(L$2&lt;=analysis_period,IF(SUM($C796:L796)&gt;0,K448+1,0),0)</f>
        <v>0</v>
      </c>
      <c r="M448" s="161">
        <f>IF(M$2&lt;=analysis_period,IF(SUM($C796:M796)&gt;0,L448+1,0),0)</f>
        <v>0</v>
      </c>
      <c r="N448" s="161">
        <f>IF(N$2&lt;=analysis_period,IF(SUM($C796:N796)&gt;0,M448+1,0),0)</f>
        <v>0</v>
      </c>
      <c r="O448" s="161">
        <f>IF(O$2&lt;=analysis_period,IF(SUM($C796:O796)&gt;0,N448+1,0),0)</f>
        <v>0</v>
      </c>
      <c r="P448" s="161">
        <f>IF(P$2&lt;=analysis_period,IF(SUM($C796:P796)&gt;0,O448+1,0),0)</f>
        <v>0</v>
      </c>
      <c r="Q448" s="161">
        <f>IF(Q$2&lt;=analysis_period,IF(SUM($C796:Q796)&gt;0,P448+1,0),0)</f>
        <v>0</v>
      </c>
      <c r="R448" s="161">
        <f>IF(R$2&lt;=analysis_period,IF(SUM($C796:R796)&gt;0,Q448+1,0),0)</f>
        <v>0</v>
      </c>
      <c r="S448" s="161">
        <f>IF(S$2&lt;=analysis_period,IF(SUM($C796:S796)&gt;0,R448+1,0),0)</f>
        <v>0</v>
      </c>
      <c r="T448" s="161">
        <f>IF(T$2&lt;=analysis_period,IF(SUM($C796:T796)&gt;0,S448+1,0),0)</f>
        <v>0</v>
      </c>
      <c r="U448" s="161">
        <f>IF(U$2&lt;=analysis_period,IF(SUM($C796:U796)&gt;0,T448+1,0),0)</f>
        <v>0</v>
      </c>
      <c r="V448" s="161">
        <f>IF(V$2&lt;=analysis_period,IF(SUM($C796:V796)&gt;0,U448+1,0),0)</f>
        <v>0</v>
      </c>
      <c r="W448" s="161">
        <f>IF(W$2&lt;=analysis_period,IF(SUM($C796:W796)&gt;0,V448+1,0),0)</f>
        <v>0</v>
      </c>
      <c r="X448" s="161">
        <f>IF(X$2&lt;=analysis_period,IF(SUM($C796:X796)&gt;0,W448+1,0),0)</f>
        <v>0</v>
      </c>
      <c r="Y448" s="161">
        <f>IF(Y$2&lt;=analysis_period,IF(SUM($C796:Y796)&gt;0,X448+1,0),0)</f>
        <v>0</v>
      </c>
      <c r="Z448" s="161">
        <f>IF(Z$2&lt;=analysis_period,IF(SUM($C796:Z796)&gt;0,Y448+1,0),0)</f>
        <v>0</v>
      </c>
      <c r="AA448" s="161">
        <f>IF(AA$2&lt;=analysis_period,IF(SUM($C796:AA796)&gt;0,Z448+1,0),0)</f>
        <v>0</v>
      </c>
      <c r="AB448" s="161">
        <f>IF(AB$2&lt;=analysis_period,IF(SUM($C796:AB796)&gt;0,AA448+1,0),0)</f>
        <v>0</v>
      </c>
      <c r="AC448" s="161">
        <f>IF(AC$2&lt;=analysis_period,IF(SUM($C796:AC796)&gt;0,AB448+1,0),0)</f>
        <v>0</v>
      </c>
      <c r="AD448" s="161">
        <f>IF(AD$2&lt;=analysis_period,IF(SUM($C796:AD796)&gt;0,AC448+1,0),0)</f>
        <v>0</v>
      </c>
      <c r="AE448" s="161">
        <f>IF(AE$2&lt;=analysis_period,IF(SUM($C796:AE796)&gt;0,AD448+1,0),0)</f>
        <v>0</v>
      </c>
      <c r="AF448" s="161">
        <f>IF(AF$2&lt;=analysis_period,IF(SUM($C796:AF796)&gt;0,AE448+1,0),0)</f>
        <v>0</v>
      </c>
      <c r="AG448" s="161">
        <f>IF(AG$2&lt;=analysis_period,IF(SUM($C796:AG796)&gt;0,AF448+1,0),0)</f>
        <v>0</v>
      </c>
      <c r="AH448" s="161">
        <f>IF(AH$2&lt;=analysis_period,IF(SUM($C796:AH796)&gt;0,AG448+1,0),0)</f>
        <v>0</v>
      </c>
      <c r="AI448" s="161">
        <f>IF(AI$2&lt;=analysis_period,IF(SUM($C796:AI796)&gt;0,AH448+1,0),0)</f>
        <v>0</v>
      </c>
      <c r="AJ448" s="161">
        <f>IF(AJ$2&lt;=analysis_period,IF(SUM($C796:AJ796)&gt;0,AI448+1,0),0)</f>
        <v>0</v>
      </c>
      <c r="AK448" s="161">
        <f>IF(AK$2&lt;=analysis_period,IF(SUM($C796:AK796)&gt;0,AJ448+1,0),0)</f>
        <v>0</v>
      </c>
      <c r="AL448" s="161">
        <f>IF(AL$2&lt;=analysis_period,IF(SUM($C796:AL796)&gt;0,AK448+1,0),0)</f>
        <v>0</v>
      </c>
      <c r="AM448" s="161">
        <f>IF(AM$2&lt;=analysis_period,IF(SUM($C796:AM796)&gt;0,AL448+1,0),0)</f>
        <v>0</v>
      </c>
      <c r="AN448" s="161">
        <f>IF(AN$2&lt;=analysis_period,IF(SUM($C796:AN796)&gt;0,AM448+1,0),0)</f>
        <v>0</v>
      </c>
      <c r="AO448" s="161">
        <f>IF(AO$2&lt;=analysis_period,IF(SUM($C796:AO796)&gt;0,AN448+1,0),0)</f>
        <v>0</v>
      </c>
      <c r="AP448" s="161">
        <f>IF(AP$2&lt;=analysis_period,IF(SUM($C796:AP796)&gt;0,AO448+1,0),0)</f>
        <v>0</v>
      </c>
    </row>
    <row r="449" spans="1:42" x14ac:dyDescent="0.2">
      <c r="A449" s="4">
        <f t="shared" si="181"/>
        <v>10</v>
      </c>
      <c r="B449" s="4">
        <v>0</v>
      </c>
      <c r="C449" s="161">
        <f>IF(C$2&lt;=analysis_period,IF(SUM($C797:C797)&gt;0,B449+1,0),0)</f>
        <v>0</v>
      </c>
      <c r="D449" s="161">
        <f>IF(D$2&lt;=analysis_period,IF(SUM($C797:D797)&gt;0,C449+1,0),0)</f>
        <v>0</v>
      </c>
      <c r="E449" s="161">
        <f>IF(E$2&lt;=analysis_period,IF(SUM($C797:E797)&gt;0,D449+1,0),0)</f>
        <v>0</v>
      </c>
      <c r="F449" s="161">
        <f>IF(F$2&lt;=analysis_period,IF(SUM($C797:F797)&gt;0,E449+1,0),0)</f>
        <v>0</v>
      </c>
      <c r="G449" s="161">
        <f>IF(G$2&lt;=analysis_period,IF(SUM($C797:G797)&gt;0,F449+1,0),0)</f>
        <v>0</v>
      </c>
      <c r="H449" s="161">
        <f>IF(H$2&lt;=analysis_period,IF(SUM($C797:H797)&gt;0,G449+1,0),0)</f>
        <v>0</v>
      </c>
      <c r="I449" s="161">
        <f>IF(I$2&lt;=analysis_period,IF(SUM($C797:I797)&gt;0,H449+1,0),0)</f>
        <v>0</v>
      </c>
      <c r="J449" s="161">
        <f>IF(J$2&lt;=analysis_period,IF(SUM($C797:J797)&gt;0,I449+1,0),0)</f>
        <v>0</v>
      </c>
      <c r="K449" s="161">
        <f>IF(K$2&lt;=analysis_period,IF(SUM($C797:K797)&gt;0,J449+1,0),0)</f>
        <v>0</v>
      </c>
      <c r="L449" s="161">
        <f>IF(L$2&lt;=analysis_period,IF(SUM($C797:L797)&gt;0,K449+1,0),0)</f>
        <v>0</v>
      </c>
      <c r="M449" s="161">
        <f>IF(M$2&lt;=analysis_period,IF(SUM($C797:M797)&gt;0,L449+1,0),0)</f>
        <v>0</v>
      </c>
      <c r="N449" s="161">
        <f>IF(N$2&lt;=analysis_period,IF(SUM($C797:N797)&gt;0,M449+1,0),0)</f>
        <v>0</v>
      </c>
      <c r="O449" s="161">
        <f>IF(O$2&lt;=analysis_period,IF(SUM($C797:O797)&gt;0,N449+1,0),0)</f>
        <v>0</v>
      </c>
      <c r="P449" s="161">
        <f>IF(P$2&lt;=analysis_period,IF(SUM($C797:P797)&gt;0,O449+1,0),0)</f>
        <v>0</v>
      </c>
      <c r="Q449" s="161">
        <f>IF(Q$2&lt;=analysis_period,IF(SUM($C797:Q797)&gt;0,P449+1,0),0)</f>
        <v>0</v>
      </c>
      <c r="R449" s="161">
        <f>IF(R$2&lt;=analysis_period,IF(SUM($C797:R797)&gt;0,Q449+1,0),0)</f>
        <v>0</v>
      </c>
      <c r="S449" s="161">
        <f>IF(S$2&lt;=analysis_period,IF(SUM($C797:S797)&gt;0,R449+1,0),0)</f>
        <v>0</v>
      </c>
      <c r="T449" s="161">
        <f>IF(T$2&lt;=analysis_period,IF(SUM($C797:T797)&gt;0,S449+1,0),0)</f>
        <v>0</v>
      </c>
      <c r="U449" s="161">
        <f>IF(U$2&lt;=analysis_period,IF(SUM($C797:U797)&gt;0,T449+1,0),0)</f>
        <v>0</v>
      </c>
      <c r="V449" s="161">
        <f>IF(V$2&lt;=analysis_period,IF(SUM($C797:V797)&gt;0,U449+1,0),0)</f>
        <v>0</v>
      </c>
      <c r="W449" s="161">
        <f>IF(W$2&lt;=analysis_period,IF(SUM($C797:W797)&gt;0,V449+1,0),0)</f>
        <v>0</v>
      </c>
      <c r="X449" s="161">
        <f>IF(X$2&lt;=analysis_period,IF(SUM($C797:X797)&gt;0,W449+1,0),0)</f>
        <v>0</v>
      </c>
      <c r="Y449" s="161">
        <f>IF(Y$2&lt;=analysis_period,IF(SUM($C797:Y797)&gt;0,X449+1,0),0)</f>
        <v>0</v>
      </c>
      <c r="Z449" s="161">
        <f>IF(Z$2&lt;=analysis_period,IF(SUM($C797:Z797)&gt;0,Y449+1,0),0)</f>
        <v>0</v>
      </c>
      <c r="AA449" s="161">
        <f>IF(AA$2&lt;=analysis_period,IF(SUM($C797:AA797)&gt;0,Z449+1,0),0)</f>
        <v>0</v>
      </c>
      <c r="AB449" s="161">
        <f>IF(AB$2&lt;=analysis_period,IF(SUM($C797:AB797)&gt;0,AA449+1,0),0)</f>
        <v>0</v>
      </c>
      <c r="AC449" s="161">
        <f>IF(AC$2&lt;=analysis_period,IF(SUM($C797:AC797)&gt;0,AB449+1,0),0)</f>
        <v>0</v>
      </c>
      <c r="AD449" s="161">
        <f>IF(AD$2&lt;=analysis_period,IF(SUM($C797:AD797)&gt;0,AC449+1,0),0)</f>
        <v>0</v>
      </c>
      <c r="AE449" s="161">
        <f>IF(AE$2&lt;=analysis_period,IF(SUM($C797:AE797)&gt;0,AD449+1,0),0)</f>
        <v>0</v>
      </c>
      <c r="AF449" s="161">
        <f>IF(AF$2&lt;=analysis_period,IF(SUM($C797:AF797)&gt;0,AE449+1,0),0)</f>
        <v>0</v>
      </c>
      <c r="AG449" s="161">
        <f>IF(AG$2&lt;=analysis_period,IF(SUM($C797:AG797)&gt;0,AF449+1,0),0)</f>
        <v>0</v>
      </c>
      <c r="AH449" s="161">
        <f>IF(AH$2&lt;=analysis_period,IF(SUM($C797:AH797)&gt;0,AG449+1,0),0)</f>
        <v>0</v>
      </c>
      <c r="AI449" s="161">
        <f>IF(AI$2&lt;=analysis_period,IF(SUM($C797:AI797)&gt;0,AH449+1,0),0)</f>
        <v>0</v>
      </c>
      <c r="AJ449" s="161">
        <f>IF(AJ$2&lt;=analysis_period,IF(SUM($C797:AJ797)&gt;0,AI449+1,0),0)</f>
        <v>0</v>
      </c>
      <c r="AK449" s="161">
        <f>IF(AK$2&lt;=analysis_period,IF(SUM($C797:AK797)&gt;0,AJ449+1,0),0)</f>
        <v>0</v>
      </c>
      <c r="AL449" s="161">
        <f>IF(AL$2&lt;=analysis_period,IF(SUM($C797:AL797)&gt;0,AK449+1,0),0)</f>
        <v>0</v>
      </c>
      <c r="AM449" s="161">
        <f>IF(AM$2&lt;=analysis_period,IF(SUM($C797:AM797)&gt;0,AL449+1,0),0)</f>
        <v>0</v>
      </c>
      <c r="AN449" s="161">
        <f>IF(AN$2&lt;=analysis_period,IF(SUM($C797:AN797)&gt;0,AM449+1,0),0)</f>
        <v>0</v>
      </c>
      <c r="AO449" s="161">
        <f>IF(AO$2&lt;=analysis_period,IF(SUM($C797:AO797)&gt;0,AN449+1,0),0)</f>
        <v>0</v>
      </c>
      <c r="AP449" s="161">
        <f>IF(AP$2&lt;=analysis_period,IF(SUM($C797:AP797)&gt;0,AO449+1,0),0)</f>
        <v>0</v>
      </c>
    </row>
    <row r="450" spans="1:42" x14ac:dyDescent="0.2">
      <c r="A450" s="21"/>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21" t="s">
        <v>80</v>
      </c>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row>
    <row r="452" spans="1:42" x14ac:dyDescent="0.2">
      <c r="A452" s="4">
        <v>1</v>
      </c>
      <c r="B452" s="179">
        <f t="shared" ref="B452:B461" si="182">SUM(C452:AP452)</f>
        <v>0</v>
      </c>
      <c r="C452" s="181">
        <f t="shared" ref="C452:AP452" si="183">LOOKUP(C440,$B$384:$AP$384,$B$385:$AP$385)/100*$B788</f>
        <v>0</v>
      </c>
      <c r="D452" s="181">
        <f t="shared" si="183"/>
        <v>0</v>
      </c>
      <c r="E452" s="181">
        <f t="shared" si="183"/>
        <v>0</v>
      </c>
      <c r="F452" s="181">
        <f t="shared" si="183"/>
        <v>0</v>
      </c>
      <c r="G452" s="181">
        <f t="shared" si="183"/>
        <v>0</v>
      </c>
      <c r="H452" s="181">
        <f t="shared" si="183"/>
        <v>0</v>
      </c>
      <c r="I452" s="181">
        <f t="shared" si="183"/>
        <v>0</v>
      </c>
      <c r="J452" s="181">
        <f t="shared" si="183"/>
        <v>0</v>
      </c>
      <c r="K452" s="181">
        <f t="shared" si="183"/>
        <v>0</v>
      </c>
      <c r="L452" s="181">
        <f t="shared" si="183"/>
        <v>0</v>
      </c>
      <c r="M452" s="181">
        <f t="shared" si="183"/>
        <v>0</v>
      </c>
      <c r="N452" s="181">
        <f t="shared" si="183"/>
        <v>0</v>
      </c>
      <c r="O452" s="181">
        <f t="shared" si="183"/>
        <v>0</v>
      </c>
      <c r="P452" s="181">
        <f t="shared" si="183"/>
        <v>0</v>
      </c>
      <c r="Q452" s="181">
        <f t="shared" si="183"/>
        <v>0</v>
      </c>
      <c r="R452" s="181">
        <f t="shared" si="183"/>
        <v>0</v>
      </c>
      <c r="S452" s="181">
        <f t="shared" si="183"/>
        <v>0</v>
      </c>
      <c r="T452" s="181">
        <f t="shared" si="183"/>
        <v>0</v>
      </c>
      <c r="U452" s="181">
        <f t="shared" si="183"/>
        <v>0</v>
      </c>
      <c r="V452" s="181">
        <f t="shared" si="183"/>
        <v>0</v>
      </c>
      <c r="W452" s="181">
        <f t="shared" si="183"/>
        <v>0</v>
      </c>
      <c r="X452" s="181">
        <f t="shared" si="183"/>
        <v>0</v>
      </c>
      <c r="Y452" s="181">
        <f t="shared" si="183"/>
        <v>0</v>
      </c>
      <c r="Z452" s="181">
        <f t="shared" si="183"/>
        <v>0</v>
      </c>
      <c r="AA452" s="181">
        <f t="shared" si="183"/>
        <v>0</v>
      </c>
      <c r="AB452" s="181">
        <f t="shared" si="183"/>
        <v>0</v>
      </c>
      <c r="AC452" s="181">
        <f t="shared" si="183"/>
        <v>0</v>
      </c>
      <c r="AD452" s="181">
        <f t="shared" si="183"/>
        <v>0</v>
      </c>
      <c r="AE452" s="181">
        <f t="shared" si="183"/>
        <v>0</v>
      </c>
      <c r="AF452" s="181">
        <f t="shared" si="183"/>
        <v>0</v>
      </c>
      <c r="AG452" s="181">
        <f t="shared" si="183"/>
        <v>0</v>
      </c>
      <c r="AH452" s="181">
        <f t="shared" si="183"/>
        <v>0</v>
      </c>
      <c r="AI452" s="181">
        <f t="shared" si="183"/>
        <v>0</v>
      </c>
      <c r="AJ452" s="181">
        <f t="shared" si="183"/>
        <v>0</v>
      </c>
      <c r="AK452" s="181">
        <f t="shared" si="183"/>
        <v>0</v>
      </c>
      <c r="AL452" s="181">
        <f t="shared" si="183"/>
        <v>0</v>
      </c>
      <c r="AM452" s="181">
        <f t="shared" si="183"/>
        <v>0</v>
      </c>
      <c r="AN452" s="181">
        <f t="shared" si="183"/>
        <v>0</v>
      </c>
      <c r="AO452" s="181">
        <f t="shared" si="183"/>
        <v>0</v>
      </c>
      <c r="AP452" s="181">
        <f t="shared" si="183"/>
        <v>0</v>
      </c>
    </row>
    <row r="453" spans="1:42" x14ac:dyDescent="0.2">
      <c r="A453" s="4">
        <f>A452+1</f>
        <v>2</v>
      </c>
      <c r="B453" s="179">
        <f t="shared" si="182"/>
        <v>0</v>
      </c>
      <c r="C453" s="181">
        <f t="shared" ref="C453:AP453" si="184">LOOKUP(C441,$B$384:$AP$384,$B$385:$AP$385)/100*$B789</f>
        <v>0</v>
      </c>
      <c r="D453" s="181">
        <f t="shared" si="184"/>
        <v>0</v>
      </c>
      <c r="E453" s="181">
        <f t="shared" si="184"/>
        <v>0</v>
      </c>
      <c r="F453" s="181">
        <f t="shared" si="184"/>
        <v>0</v>
      </c>
      <c r="G453" s="181">
        <f t="shared" si="184"/>
        <v>0</v>
      </c>
      <c r="H453" s="181">
        <f t="shared" si="184"/>
        <v>0</v>
      </c>
      <c r="I453" s="181">
        <f t="shared" si="184"/>
        <v>0</v>
      </c>
      <c r="J453" s="181">
        <f t="shared" si="184"/>
        <v>0</v>
      </c>
      <c r="K453" s="181">
        <f t="shared" si="184"/>
        <v>0</v>
      </c>
      <c r="L453" s="181">
        <f t="shared" si="184"/>
        <v>0</v>
      </c>
      <c r="M453" s="181">
        <f t="shared" si="184"/>
        <v>0</v>
      </c>
      <c r="N453" s="181">
        <f t="shared" si="184"/>
        <v>0</v>
      </c>
      <c r="O453" s="181">
        <f t="shared" si="184"/>
        <v>0</v>
      </c>
      <c r="P453" s="181">
        <f t="shared" si="184"/>
        <v>0</v>
      </c>
      <c r="Q453" s="181">
        <f t="shared" si="184"/>
        <v>0</v>
      </c>
      <c r="R453" s="181">
        <f t="shared" si="184"/>
        <v>0</v>
      </c>
      <c r="S453" s="181">
        <f t="shared" si="184"/>
        <v>0</v>
      </c>
      <c r="T453" s="181">
        <f t="shared" si="184"/>
        <v>0</v>
      </c>
      <c r="U453" s="181">
        <f t="shared" si="184"/>
        <v>0</v>
      </c>
      <c r="V453" s="181">
        <f t="shared" si="184"/>
        <v>0</v>
      </c>
      <c r="W453" s="181">
        <f t="shared" si="184"/>
        <v>0</v>
      </c>
      <c r="X453" s="181">
        <f t="shared" si="184"/>
        <v>0</v>
      </c>
      <c r="Y453" s="181">
        <f t="shared" si="184"/>
        <v>0</v>
      </c>
      <c r="Z453" s="181">
        <f t="shared" si="184"/>
        <v>0</v>
      </c>
      <c r="AA453" s="181">
        <f t="shared" si="184"/>
        <v>0</v>
      </c>
      <c r="AB453" s="181">
        <f t="shared" si="184"/>
        <v>0</v>
      </c>
      <c r="AC453" s="181">
        <f t="shared" si="184"/>
        <v>0</v>
      </c>
      <c r="AD453" s="181">
        <f t="shared" si="184"/>
        <v>0</v>
      </c>
      <c r="AE453" s="181">
        <f t="shared" si="184"/>
        <v>0</v>
      </c>
      <c r="AF453" s="181">
        <f t="shared" si="184"/>
        <v>0</v>
      </c>
      <c r="AG453" s="181">
        <f t="shared" si="184"/>
        <v>0</v>
      </c>
      <c r="AH453" s="181">
        <f t="shared" si="184"/>
        <v>0</v>
      </c>
      <c r="AI453" s="181">
        <f t="shared" si="184"/>
        <v>0</v>
      </c>
      <c r="AJ453" s="181">
        <f t="shared" si="184"/>
        <v>0</v>
      </c>
      <c r="AK453" s="181">
        <f t="shared" si="184"/>
        <v>0</v>
      </c>
      <c r="AL453" s="181">
        <f t="shared" si="184"/>
        <v>0</v>
      </c>
      <c r="AM453" s="181">
        <f t="shared" si="184"/>
        <v>0</v>
      </c>
      <c r="AN453" s="181">
        <f t="shared" si="184"/>
        <v>0</v>
      </c>
      <c r="AO453" s="181">
        <f t="shared" si="184"/>
        <v>0</v>
      </c>
      <c r="AP453" s="181">
        <f t="shared" si="184"/>
        <v>0</v>
      </c>
    </row>
    <row r="454" spans="1:42" x14ac:dyDescent="0.2">
      <c r="A454" s="4">
        <f t="shared" ref="A454:A461" si="185">A453+1</f>
        <v>3</v>
      </c>
      <c r="B454" s="179">
        <f t="shared" si="182"/>
        <v>0</v>
      </c>
      <c r="C454" s="181">
        <f t="shared" ref="C454:AP454" si="186">LOOKUP(C442,$B$384:$AP$384,$B$385:$AP$385)/100*$B790</f>
        <v>0</v>
      </c>
      <c r="D454" s="181">
        <f t="shared" si="186"/>
        <v>0</v>
      </c>
      <c r="E454" s="181">
        <f t="shared" si="186"/>
        <v>0</v>
      </c>
      <c r="F454" s="181">
        <f t="shared" si="186"/>
        <v>0</v>
      </c>
      <c r="G454" s="181">
        <f t="shared" si="186"/>
        <v>0</v>
      </c>
      <c r="H454" s="181">
        <f t="shared" si="186"/>
        <v>0</v>
      </c>
      <c r="I454" s="181">
        <f t="shared" si="186"/>
        <v>0</v>
      </c>
      <c r="J454" s="181">
        <f t="shared" si="186"/>
        <v>0</v>
      </c>
      <c r="K454" s="181">
        <f t="shared" si="186"/>
        <v>0</v>
      </c>
      <c r="L454" s="181">
        <f t="shared" si="186"/>
        <v>0</v>
      </c>
      <c r="M454" s="181">
        <f t="shared" si="186"/>
        <v>0</v>
      </c>
      <c r="N454" s="181">
        <f t="shared" si="186"/>
        <v>0</v>
      </c>
      <c r="O454" s="181">
        <f t="shared" si="186"/>
        <v>0</v>
      </c>
      <c r="P454" s="181">
        <f t="shared" si="186"/>
        <v>0</v>
      </c>
      <c r="Q454" s="181">
        <f t="shared" si="186"/>
        <v>0</v>
      </c>
      <c r="R454" s="181">
        <f t="shared" si="186"/>
        <v>0</v>
      </c>
      <c r="S454" s="181">
        <f t="shared" si="186"/>
        <v>0</v>
      </c>
      <c r="T454" s="181">
        <f t="shared" si="186"/>
        <v>0</v>
      </c>
      <c r="U454" s="181">
        <f t="shared" si="186"/>
        <v>0</v>
      </c>
      <c r="V454" s="181">
        <f t="shared" si="186"/>
        <v>0</v>
      </c>
      <c r="W454" s="181">
        <f t="shared" si="186"/>
        <v>0</v>
      </c>
      <c r="X454" s="181">
        <f t="shared" si="186"/>
        <v>0</v>
      </c>
      <c r="Y454" s="181">
        <f t="shared" si="186"/>
        <v>0</v>
      </c>
      <c r="Z454" s="181">
        <f t="shared" si="186"/>
        <v>0</v>
      </c>
      <c r="AA454" s="181">
        <f t="shared" si="186"/>
        <v>0</v>
      </c>
      <c r="AB454" s="181">
        <f t="shared" si="186"/>
        <v>0</v>
      </c>
      <c r="AC454" s="181">
        <f t="shared" si="186"/>
        <v>0</v>
      </c>
      <c r="AD454" s="181">
        <f t="shared" si="186"/>
        <v>0</v>
      </c>
      <c r="AE454" s="181">
        <f t="shared" si="186"/>
        <v>0</v>
      </c>
      <c r="AF454" s="181">
        <f t="shared" si="186"/>
        <v>0</v>
      </c>
      <c r="AG454" s="181">
        <f t="shared" si="186"/>
        <v>0</v>
      </c>
      <c r="AH454" s="181">
        <f t="shared" si="186"/>
        <v>0</v>
      </c>
      <c r="AI454" s="181">
        <f t="shared" si="186"/>
        <v>0</v>
      </c>
      <c r="AJ454" s="181">
        <f t="shared" si="186"/>
        <v>0</v>
      </c>
      <c r="AK454" s="181">
        <f t="shared" si="186"/>
        <v>0</v>
      </c>
      <c r="AL454" s="181">
        <f t="shared" si="186"/>
        <v>0</v>
      </c>
      <c r="AM454" s="181">
        <f t="shared" si="186"/>
        <v>0</v>
      </c>
      <c r="AN454" s="181">
        <f t="shared" si="186"/>
        <v>0</v>
      </c>
      <c r="AO454" s="181">
        <f t="shared" si="186"/>
        <v>0</v>
      </c>
      <c r="AP454" s="181">
        <f t="shared" si="186"/>
        <v>0</v>
      </c>
    </row>
    <row r="455" spans="1:42" x14ac:dyDescent="0.2">
      <c r="A455" s="4">
        <f t="shared" si="185"/>
        <v>4</v>
      </c>
      <c r="B455" s="179">
        <f t="shared" si="182"/>
        <v>0</v>
      </c>
      <c r="C455" s="181">
        <f t="shared" ref="C455:AP455" si="187">LOOKUP(C443,$B$384:$AP$384,$B$385:$AP$385)/100*$B791</f>
        <v>0</v>
      </c>
      <c r="D455" s="181">
        <f t="shared" si="187"/>
        <v>0</v>
      </c>
      <c r="E455" s="181">
        <f t="shared" si="187"/>
        <v>0</v>
      </c>
      <c r="F455" s="181">
        <f t="shared" si="187"/>
        <v>0</v>
      </c>
      <c r="G455" s="181">
        <f t="shared" si="187"/>
        <v>0</v>
      </c>
      <c r="H455" s="181">
        <f t="shared" si="187"/>
        <v>0</v>
      </c>
      <c r="I455" s="181">
        <f t="shared" si="187"/>
        <v>0</v>
      </c>
      <c r="J455" s="181">
        <f t="shared" si="187"/>
        <v>0</v>
      </c>
      <c r="K455" s="181">
        <f t="shared" si="187"/>
        <v>0</v>
      </c>
      <c r="L455" s="181">
        <f t="shared" si="187"/>
        <v>0</v>
      </c>
      <c r="M455" s="181">
        <f t="shared" si="187"/>
        <v>0</v>
      </c>
      <c r="N455" s="181">
        <f t="shared" si="187"/>
        <v>0</v>
      </c>
      <c r="O455" s="181">
        <f t="shared" si="187"/>
        <v>0</v>
      </c>
      <c r="P455" s="181">
        <f t="shared" si="187"/>
        <v>0</v>
      </c>
      <c r="Q455" s="181">
        <f t="shared" si="187"/>
        <v>0</v>
      </c>
      <c r="R455" s="181">
        <f t="shared" si="187"/>
        <v>0</v>
      </c>
      <c r="S455" s="181">
        <f t="shared" si="187"/>
        <v>0</v>
      </c>
      <c r="T455" s="181">
        <f t="shared" si="187"/>
        <v>0</v>
      </c>
      <c r="U455" s="181">
        <f t="shared" si="187"/>
        <v>0</v>
      </c>
      <c r="V455" s="181">
        <f t="shared" si="187"/>
        <v>0</v>
      </c>
      <c r="W455" s="181">
        <f t="shared" si="187"/>
        <v>0</v>
      </c>
      <c r="X455" s="181">
        <f t="shared" si="187"/>
        <v>0</v>
      </c>
      <c r="Y455" s="181">
        <f t="shared" si="187"/>
        <v>0</v>
      </c>
      <c r="Z455" s="181">
        <f t="shared" si="187"/>
        <v>0</v>
      </c>
      <c r="AA455" s="181">
        <f t="shared" si="187"/>
        <v>0</v>
      </c>
      <c r="AB455" s="181">
        <f t="shared" si="187"/>
        <v>0</v>
      </c>
      <c r="AC455" s="181">
        <f t="shared" si="187"/>
        <v>0</v>
      </c>
      <c r="AD455" s="181">
        <f t="shared" si="187"/>
        <v>0</v>
      </c>
      <c r="AE455" s="181">
        <f t="shared" si="187"/>
        <v>0</v>
      </c>
      <c r="AF455" s="181">
        <f t="shared" si="187"/>
        <v>0</v>
      </c>
      <c r="AG455" s="181">
        <f t="shared" si="187"/>
        <v>0</v>
      </c>
      <c r="AH455" s="181">
        <f t="shared" si="187"/>
        <v>0</v>
      </c>
      <c r="AI455" s="181">
        <f t="shared" si="187"/>
        <v>0</v>
      </c>
      <c r="AJ455" s="181">
        <f t="shared" si="187"/>
        <v>0</v>
      </c>
      <c r="AK455" s="181">
        <f t="shared" si="187"/>
        <v>0</v>
      </c>
      <c r="AL455" s="181">
        <f t="shared" si="187"/>
        <v>0</v>
      </c>
      <c r="AM455" s="181">
        <f t="shared" si="187"/>
        <v>0</v>
      </c>
      <c r="AN455" s="181">
        <f t="shared" si="187"/>
        <v>0</v>
      </c>
      <c r="AO455" s="181">
        <f t="shared" si="187"/>
        <v>0</v>
      </c>
      <c r="AP455" s="181">
        <f t="shared" si="187"/>
        <v>0</v>
      </c>
    </row>
    <row r="456" spans="1:42" x14ac:dyDescent="0.2">
      <c r="A456" s="4">
        <f t="shared" si="185"/>
        <v>5</v>
      </c>
      <c r="B456" s="179">
        <f t="shared" si="182"/>
        <v>0</v>
      </c>
      <c r="C456" s="181">
        <f t="shared" ref="C456:AP456" si="188">LOOKUP(C444,$B$384:$AP$384,$B$385:$AP$385)/100*$B792</f>
        <v>0</v>
      </c>
      <c r="D456" s="181">
        <f t="shared" si="188"/>
        <v>0</v>
      </c>
      <c r="E456" s="181">
        <f t="shared" si="188"/>
        <v>0</v>
      </c>
      <c r="F456" s="181">
        <f t="shared" si="188"/>
        <v>0</v>
      </c>
      <c r="G456" s="181">
        <f t="shared" si="188"/>
        <v>0</v>
      </c>
      <c r="H456" s="181">
        <f t="shared" si="188"/>
        <v>0</v>
      </c>
      <c r="I456" s="181">
        <f t="shared" si="188"/>
        <v>0</v>
      </c>
      <c r="J456" s="181">
        <f t="shared" si="188"/>
        <v>0</v>
      </c>
      <c r="K456" s="181">
        <f t="shared" si="188"/>
        <v>0</v>
      </c>
      <c r="L456" s="181">
        <f t="shared" si="188"/>
        <v>0</v>
      </c>
      <c r="M456" s="181">
        <f t="shared" si="188"/>
        <v>0</v>
      </c>
      <c r="N456" s="181">
        <f t="shared" si="188"/>
        <v>0</v>
      </c>
      <c r="O456" s="181">
        <f t="shared" si="188"/>
        <v>0</v>
      </c>
      <c r="P456" s="181">
        <f t="shared" si="188"/>
        <v>0</v>
      </c>
      <c r="Q456" s="181">
        <f t="shared" si="188"/>
        <v>0</v>
      </c>
      <c r="R456" s="181">
        <f t="shared" si="188"/>
        <v>0</v>
      </c>
      <c r="S456" s="181">
        <f t="shared" si="188"/>
        <v>0</v>
      </c>
      <c r="T456" s="181">
        <f t="shared" si="188"/>
        <v>0</v>
      </c>
      <c r="U456" s="181">
        <f t="shared" si="188"/>
        <v>0</v>
      </c>
      <c r="V456" s="181">
        <f t="shared" si="188"/>
        <v>0</v>
      </c>
      <c r="W456" s="181">
        <f t="shared" si="188"/>
        <v>0</v>
      </c>
      <c r="X456" s="181">
        <f t="shared" si="188"/>
        <v>0</v>
      </c>
      <c r="Y456" s="181">
        <f t="shared" si="188"/>
        <v>0</v>
      </c>
      <c r="Z456" s="181">
        <f t="shared" si="188"/>
        <v>0</v>
      </c>
      <c r="AA456" s="181">
        <f t="shared" si="188"/>
        <v>0</v>
      </c>
      <c r="AB456" s="181">
        <f t="shared" si="188"/>
        <v>0</v>
      </c>
      <c r="AC456" s="181">
        <f t="shared" si="188"/>
        <v>0</v>
      </c>
      <c r="AD456" s="181">
        <f t="shared" si="188"/>
        <v>0</v>
      </c>
      <c r="AE456" s="181">
        <f t="shared" si="188"/>
        <v>0</v>
      </c>
      <c r="AF456" s="181">
        <f t="shared" si="188"/>
        <v>0</v>
      </c>
      <c r="AG456" s="181">
        <f t="shared" si="188"/>
        <v>0</v>
      </c>
      <c r="AH456" s="181">
        <f t="shared" si="188"/>
        <v>0</v>
      </c>
      <c r="AI456" s="181">
        <f t="shared" si="188"/>
        <v>0</v>
      </c>
      <c r="AJ456" s="181">
        <f t="shared" si="188"/>
        <v>0</v>
      </c>
      <c r="AK456" s="181">
        <f t="shared" si="188"/>
        <v>0</v>
      </c>
      <c r="AL456" s="181">
        <f t="shared" si="188"/>
        <v>0</v>
      </c>
      <c r="AM456" s="181">
        <f t="shared" si="188"/>
        <v>0</v>
      </c>
      <c r="AN456" s="181">
        <f t="shared" si="188"/>
        <v>0</v>
      </c>
      <c r="AO456" s="181">
        <f t="shared" si="188"/>
        <v>0</v>
      </c>
      <c r="AP456" s="181">
        <f t="shared" si="188"/>
        <v>0</v>
      </c>
    </row>
    <row r="457" spans="1:42" x14ac:dyDescent="0.2">
      <c r="A457" s="4">
        <f t="shared" si="185"/>
        <v>6</v>
      </c>
      <c r="B457" s="179">
        <f t="shared" si="182"/>
        <v>0</v>
      </c>
      <c r="C457" s="181">
        <f t="shared" ref="C457:AP457" si="189">LOOKUP(C445,$B$384:$AP$384,$B$385:$AP$385)/100*$B793</f>
        <v>0</v>
      </c>
      <c r="D457" s="181">
        <f t="shared" si="189"/>
        <v>0</v>
      </c>
      <c r="E457" s="181">
        <f t="shared" si="189"/>
        <v>0</v>
      </c>
      <c r="F457" s="181">
        <f t="shared" si="189"/>
        <v>0</v>
      </c>
      <c r="G457" s="181">
        <f t="shared" si="189"/>
        <v>0</v>
      </c>
      <c r="H457" s="181">
        <f t="shared" si="189"/>
        <v>0</v>
      </c>
      <c r="I457" s="181">
        <f t="shared" si="189"/>
        <v>0</v>
      </c>
      <c r="J457" s="181">
        <f t="shared" si="189"/>
        <v>0</v>
      </c>
      <c r="K457" s="181">
        <f t="shared" si="189"/>
        <v>0</v>
      </c>
      <c r="L457" s="181">
        <f t="shared" si="189"/>
        <v>0</v>
      </c>
      <c r="M457" s="181">
        <f t="shared" si="189"/>
        <v>0</v>
      </c>
      <c r="N457" s="181">
        <f t="shared" si="189"/>
        <v>0</v>
      </c>
      <c r="O457" s="181">
        <f t="shared" si="189"/>
        <v>0</v>
      </c>
      <c r="P457" s="181">
        <f t="shared" si="189"/>
        <v>0</v>
      </c>
      <c r="Q457" s="181">
        <f t="shared" si="189"/>
        <v>0</v>
      </c>
      <c r="R457" s="181">
        <f t="shared" si="189"/>
        <v>0</v>
      </c>
      <c r="S457" s="181">
        <f t="shared" si="189"/>
        <v>0</v>
      </c>
      <c r="T457" s="181">
        <f t="shared" si="189"/>
        <v>0</v>
      </c>
      <c r="U457" s="181">
        <f t="shared" si="189"/>
        <v>0</v>
      </c>
      <c r="V457" s="181">
        <f t="shared" si="189"/>
        <v>0</v>
      </c>
      <c r="W457" s="181">
        <f t="shared" si="189"/>
        <v>0</v>
      </c>
      <c r="X457" s="181">
        <f t="shared" si="189"/>
        <v>0</v>
      </c>
      <c r="Y457" s="181">
        <f t="shared" si="189"/>
        <v>0</v>
      </c>
      <c r="Z457" s="181">
        <f t="shared" si="189"/>
        <v>0</v>
      </c>
      <c r="AA457" s="181">
        <f t="shared" si="189"/>
        <v>0</v>
      </c>
      <c r="AB457" s="181">
        <f t="shared" si="189"/>
        <v>0</v>
      </c>
      <c r="AC457" s="181">
        <f t="shared" si="189"/>
        <v>0</v>
      </c>
      <c r="AD457" s="181">
        <f t="shared" si="189"/>
        <v>0</v>
      </c>
      <c r="AE457" s="181">
        <f t="shared" si="189"/>
        <v>0</v>
      </c>
      <c r="AF457" s="181">
        <f t="shared" si="189"/>
        <v>0</v>
      </c>
      <c r="AG457" s="181">
        <f t="shared" si="189"/>
        <v>0</v>
      </c>
      <c r="AH457" s="181">
        <f t="shared" si="189"/>
        <v>0</v>
      </c>
      <c r="AI457" s="181">
        <f t="shared" si="189"/>
        <v>0</v>
      </c>
      <c r="AJ457" s="181">
        <f t="shared" si="189"/>
        <v>0</v>
      </c>
      <c r="AK457" s="181">
        <f t="shared" si="189"/>
        <v>0</v>
      </c>
      <c r="AL457" s="181">
        <f t="shared" si="189"/>
        <v>0</v>
      </c>
      <c r="AM457" s="181">
        <f t="shared" si="189"/>
        <v>0</v>
      </c>
      <c r="AN457" s="181">
        <f t="shared" si="189"/>
        <v>0</v>
      </c>
      <c r="AO457" s="181">
        <f t="shared" si="189"/>
        <v>0</v>
      </c>
      <c r="AP457" s="181">
        <f t="shared" si="189"/>
        <v>0</v>
      </c>
    </row>
    <row r="458" spans="1:42" x14ac:dyDescent="0.2">
      <c r="A458" s="4">
        <f t="shared" si="185"/>
        <v>7</v>
      </c>
      <c r="B458" s="179">
        <f t="shared" si="182"/>
        <v>0</v>
      </c>
      <c r="C458" s="181">
        <f t="shared" ref="C458:AP458" si="190">LOOKUP(C446,$B$384:$AP$384,$B$385:$AP$385)/100*$B794</f>
        <v>0</v>
      </c>
      <c r="D458" s="181">
        <f t="shared" si="190"/>
        <v>0</v>
      </c>
      <c r="E458" s="181">
        <f t="shared" si="190"/>
        <v>0</v>
      </c>
      <c r="F458" s="181">
        <f t="shared" si="190"/>
        <v>0</v>
      </c>
      <c r="G458" s="181">
        <f t="shared" si="190"/>
        <v>0</v>
      </c>
      <c r="H458" s="181">
        <f t="shared" si="190"/>
        <v>0</v>
      </c>
      <c r="I458" s="181">
        <f t="shared" si="190"/>
        <v>0</v>
      </c>
      <c r="J458" s="181">
        <f t="shared" si="190"/>
        <v>0</v>
      </c>
      <c r="K458" s="181">
        <f t="shared" si="190"/>
        <v>0</v>
      </c>
      <c r="L458" s="181">
        <f t="shared" si="190"/>
        <v>0</v>
      </c>
      <c r="M458" s="181">
        <f t="shared" si="190"/>
        <v>0</v>
      </c>
      <c r="N458" s="181">
        <f t="shared" si="190"/>
        <v>0</v>
      </c>
      <c r="O458" s="181">
        <f t="shared" si="190"/>
        <v>0</v>
      </c>
      <c r="P458" s="181">
        <f t="shared" si="190"/>
        <v>0</v>
      </c>
      <c r="Q458" s="181">
        <f t="shared" si="190"/>
        <v>0</v>
      </c>
      <c r="R458" s="181">
        <f t="shared" si="190"/>
        <v>0</v>
      </c>
      <c r="S458" s="181">
        <f t="shared" si="190"/>
        <v>0</v>
      </c>
      <c r="T458" s="181">
        <f t="shared" si="190"/>
        <v>0</v>
      </c>
      <c r="U458" s="181">
        <f t="shared" si="190"/>
        <v>0</v>
      </c>
      <c r="V458" s="181">
        <f t="shared" si="190"/>
        <v>0</v>
      </c>
      <c r="W458" s="181">
        <f t="shared" si="190"/>
        <v>0</v>
      </c>
      <c r="X458" s="181">
        <f t="shared" si="190"/>
        <v>0</v>
      </c>
      <c r="Y458" s="181">
        <f t="shared" si="190"/>
        <v>0</v>
      </c>
      <c r="Z458" s="181">
        <f t="shared" si="190"/>
        <v>0</v>
      </c>
      <c r="AA458" s="181">
        <f t="shared" si="190"/>
        <v>0</v>
      </c>
      <c r="AB458" s="181">
        <f t="shared" si="190"/>
        <v>0</v>
      </c>
      <c r="AC458" s="181">
        <f t="shared" si="190"/>
        <v>0</v>
      </c>
      <c r="AD458" s="181">
        <f t="shared" si="190"/>
        <v>0</v>
      </c>
      <c r="AE458" s="181">
        <f t="shared" si="190"/>
        <v>0</v>
      </c>
      <c r="AF458" s="181">
        <f t="shared" si="190"/>
        <v>0</v>
      </c>
      <c r="AG458" s="181">
        <f t="shared" si="190"/>
        <v>0</v>
      </c>
      <c r="AH458" s="181">
        <f t="shared" si="190"/>
        <v>0</v>
      </c>
      <c r="AI458" s="181">
        <f t="shared" si="190"/>
        <v>0</v>
      </c>
      <c r="AJ458" s="181">
        <f t="shared" si="190"/>
        <v>0</v>
      </c>
      <c r="AK458" s="181">
        <f t="shared" si="190"/>
        <v>0</v>
      </c>
      <c r="AL458" s="181">
        <f t="shared" si="190"/>
        <v>0</v>
      </c>
      <c r="AM458" s="181">
        <f t="shared" si="190"/>
        <v>0</v>
      </c>
      <c r="AN458" s="181">
        <f t="shared" si="190"/>
        <v>0</v>
      </c>
      <c r="AO458" s="181">
        <f t="shared" si="190"/>
        <v>0</v>
      </c>
      <c r="AP458" s="181">
        <f t="shared" si="190"/>
        <v>0</v>
      </c>
    </row>
    <row r="459" spans="1:42" x14ac:dyDescent="0.2">
      <c r="A459" s="4">
        <f t="shared" si="185"/>
        <v>8</v>
      </c>
      <c r="B459" s="179">
        <f t="shared" si="182"/>
        <v>0</v>
      </c>
      <c r="C459" s="181">
        <f t="shared" ref="C459:AP459" si="191">LOOKUP(C447,$B$384:$AP$384,$B$385:$AP$385)/100*$B795</f>
        <v>0</v>
      </c>
      <c r="D459" s="181">
        <f t="shared" si="191"/>
        <v>0</v>
      </c>
      <c r="E459" s="181">
        <f t="shared" si="191"/>
        <v>0</v>
      </c>
      <c r="F459" s="181">
        <f t="shared" si="191"/>
        <v>0</v>
      </c>
      <c r="G459" s="181">
        <f t="shared" si="191"/>
        <v>0</v>
      </c>
      <c r="H459" s="181">
        <f t="shared" si="191"/>
        <v>0</v>
      </c>
      <c r="I459" s="181">
        <f t="shared" si="191"/>
        <v>0</v>
      </c>
      <c r="J459" s="181">
        <f t="shared" si="191"/>
        <v>0</v>
      </c>
      <c r="K459" s="181">
        <f t="shared" si="191"/>
        <v>0</v>
      </c>
      <c r="L459" s="181">
        <f t="shared" si="191"/>
        <v>0</v>
      </c>
      <c r="M459" s="181">
        <f t="shared" si="191"/>
        <v>0</v>
      </c>
      <c r="N459" s="181">
        <f t="shared" si="191"/>
        <v>0</v>
      </c>
      <c r="O459" s="181">
        <f t="shared" si="191"/>
        <v>0</v>
      </c>
      <c r="P459" s="181">
        <f t="shared" si="191"/>
        <v>0</v>
      </c>
      <c r="Q459" s="181">
        <f t="shared" si="191"/>
        <v>0</v>
      </c>
      <c r="R459" s="181">
        <f t="shared" si="191"/>
        <v>0</v>
      </c>
      <c r="S459" s="181">
        <f t="shared" si="191"/>
        <v>0</v>
      </c>
      <c r="T459" s="181">
        <f t="shared" si="191"/>
        <v>0</v>
      </c>
      <c r="U459" s="181">
        <f t="shared" si="191"/>
        <v>0</v>
      </c>
      <c r="V459" s="181">
        <f t="shared" si="191"/>
        <v>0</v>
      </c>
      <c r="W459" s="181">
        <f t="shared" si="191"/>
        <v>0</v>
      </c>
      <c r="X459" s="181">
        <f t="shared" si="191"/>
        <v>0</v>
      </c>
      <c r="Y459" s="181">
        <f t="shared" si="191"/>
        <v>0</v>
      </c>
      <c r="Z459" s="181">
        <f t="shared" si="191"/>
        <v>0</v>
      </c>
      <c r="AA459" s="181">
        <f t="shared" si="191"/>
        <v>0</v>
      </c>
      <c r="AB459" s="181">
        <f t="shared" si="191"/>
        <v>0</v>
      </c>
      <c r="AC459" s="181">
        <f t="shared" si="191"/>
        <v>0</v>
      </c>
      <c r="AD459" s="181">
        <f t="shared" si="191"/>
        <v>0</v>
      </c>
      <c r="AE459" s="181">
        <f t="shared" si="191"/>
        <v>0</v>
      </c>
      <c r="AF459" s="181">
        <f t="shared" si="191"/>
        <v>0</v>
      </c>
      <c r="AG459" s="181">
        <f t="shared" si="191"/>
        <v>0</v>
      </c>
      <c r="AH459" s="181">
        <f t="shared" si="191"/>
        <v>0</v>
      </c>
      <c r="AI459" s="181">
        <f t="shared" si="191"/>
        <v>0</v>
      </c>
      <c r="AJ459" s="181">
        <f t="shared" si="191"/>
        <v>0</v>
      </c>
      <c r="AK459" s="181">
        <f t="shared" si="191"/>
        <v>0</v>
      </c>
      <c r="AL459" s="181">
        <f t="shared" si="191"/>
        <v>0</v>
      </c>
      <c r="AM459" s="181">
        <f t="shared" si="191"/>
        <v>0</v>
      </c>
      <c r="AN459" s="181">
        <f t="shared" si="191"/>
        <v>0</v>
      </c>
      <c r="AO459" s="181">
        <f t="shared" si="191"/>
        <v>0</v>
      </c>
      <c r="AP459" s="181">
        <f t="shared" si="191"/>
        <v>0</v>
      </c>
    </row>
    <row r="460" spans="1:42" x14ac:dyDescent="0.2">
      <c r="A460" s="4">
        <f>A459+1</f>
        <v>9</v>
      </c>
      <c r="B460" s="179">
        <f t="shared" si="182"/>
        <v>0</v>
      </c>
      <c r="C460" s="181">
        <f t="shared" ref="C460:AP460" si="192">LOOKUP(C448,$B$384:$AP$384,$B$385:$AP$385)/100*$B796</f>
        <v>0</v>
      </c>
      <c r="D460" s="181">
        <f t="shared" si="192"/>
        <v>0</v>
      </c>
      <c r="E460" s="181">
        <f t="shared" si="192"/>
        <v>0</v>
      </c>
      <c r="F460" s="181">
        <f t="shared" si="192"/>
        <v>0</v>
      </c>
      <c r="G460" s="181">
        <f t="shared" si="192"/>
        <v>0</v>
      </c>
      <c r="H460" s="181">
        <f t="shared" si="192"/>
        <v>0</v>
      </c>
      <c r="I460" s="181">
        <f t="shared" si="192"/>
        <v>0</v>
      </c>
      <c r="J460" s="181">
        <f t="shared" si="192"/>
        <v>0</v>
      </c>
      <c r="K460" s="181">
        <f t="shared" si="192"/>
        <v>0</v>
      </c>
      <c r="L460" s="181">
        <f t="shared" si="192"/>
        <v>0</v>
      </c>
      <c r="M460" s="181">
        <f t="shared" si="192"/>
        <v>0</v>
      </c>
      <c r="N460" s="181">
        <f t="shared" si="192"/>
        <v>0</v>
      </c>
      <c r="O460" s="181">
        <f t="shared" si="192"/>
        <v>0</v>
      </c>
      <c r="P460" s="181">
        <f t="shared" si="192"/>
        <v>0</v>
      </c>
      <c r="Q460" s="181">
        <f t="shared" si="192"/>
        <v>0</v>
      </c>
      <c r="R460" s="181">
        <f t="shared" si="192"/>
        <v>0</v>
      </c>
      <c r="S460" s="181">
        <f t="shared" si="192"/>
        <v>0</v>
      </c>
      <c r="T460" s="181">
        <f t="shared" si="192"/>
        <v>0</v>
      </c>
      <c r="U460" s="181">
        <f t="shared" si="192"/>
        <v>0</v>
      </c>
      <c r="V460" s="181">
        <f t="shared" si="192"/>
        <v>0</v>
      </c>
      <c r="W460" s="181">
        <f t="shared" si="192"/>
        <v>0</v>
      </c>
      <c r="X460" s="181">
        <f t="shared" si="192"/>
        <v>0</v>
      </c>
      <c r="Y460" s="181">
        <f t="shared" si="192"/>
        <v>0</v>
      </c>
      <c r="Z460" s="181">
        <f t="shared" si="192"/>
        <v>0</v>
      </c>
      <c r="AA460" s="181">
        <f t="shared" si="192"/>
        <v>0</v>
      </c>
      <c r="AB460" s="181">
        <f t="shared" si="192"/>
        <v>0</v>
      </c>
      <c r="AC460" s="181">
        <f t="shared" si="192"/>
        <v>0</v>
      </c>
      <c r="AD460" s="181">
        <f t="shared" si="192"/>
        <v>0</v>
      </c>
      <c r="AE460" s="181">
        <f t="shared" si="192"/>
        <v>0</v>
      </c>
      <c r="AF460" s="181">
        <f t="shared" si="192"/>
        <v>0</v>
      </c>
      <c r="AG460" s="181">
        <f t="shared" si="192"/>
        <v>0</v>
      </c>
      <c r="AH460" s="181">
        <f t="shared" si="192"/>
        <v>0</v>
      </c>
      <c r="AI460" s="181">
        <f t="shared" si="192"/>
        <v>0</v>
      </c>
      <c r="AJ460" s="181">
        <f t="shared" si="192"/>
        <v>0</v>
      </c>
      <c r="AK460" s="181">
        <f t="shared" si="192"/>
        <v>0</v>
      </c>
      <c r="AL460" s="181">
        <f t="shared" si="192"/>
        <v>0</v>
      </c>
      <c r="AM460" s="181">
        <f t="shared" si="192"/>
        <v>0</v>
      </c>
      <c r="AN460" s="181">
        <f t="shared" si="192"/>
        <v>0</v>
      </c>
      <c r="AO460" s="181">
        <f t="shared" si="192"/>
        <v>0</v>
      </c>
      <c r="AP460" s="181">
        <f t="shared" si="192"/>
        <v>0</v>
      </c>
    </row>
    <row r="461" spans="1:42" x14ac:dyDescent="0.2">
      <c r="A461" s="4">
        <f t="shared" si="185"/>
        <v>10</v>
      </c>
      <c r="B461" s="179">
        <f t="shared" si="182"/>
        <v>0</v>
      </c>
      <c r="C461" s="181">
        <f t="shared" ref="C461:AP461" si="193">LOOKUP(C449,$B$384:$AP$384,$B$385:$AP$385)/100*$B797</f>
        <v>0</v>
      </c>
      <c r="D461" s="181">
        <f t="shared" si="193"/>
        <v>0</v>
      </c>
      <c r="E461" s="181">
        <f t="shared" si="193"/>
        <v>0</v>
      </c>
      <c r="F461" s="181">
        <f t="shared" si="193"/>
        <v>0</v>
      </c>
      <c r="G461" s="181">
        <f t="shared" si="193"/>
        <v>0</v>
      </c>
      <c r="H461" s="181">
        <f t="shared" si="193"/>
        <v>0</v>
      </c>
      <c r="I461" s="181">
        <f t="shared" si="193"/>
        <v>0</v>
      </c>
      <c r="J461" s="181">
        <f t="shared" si="193"/>
        <v>0</v>
      </c>
      <c r="K461" s="181">
        <f t="shared" si="193"/>
        <v>0</v>
      </c>
      <c r="L461" s="181">
        <f t="shared" si="193"/>
        <v>0</v>
      </c>
      <c r="M461" s="181">
        <f t="shared" si="193"/>
        <v>0</v>
      </c>
      <c r="N461" s="181">
        <f t="shared" si="193"/>
        <v>0</v>
      </c>
      <c r="O461" s="181">
        <f t="shared" si="193"/>
        <v>0</v>
      </c>
      <c r="P461" s="181">
        <f t="shared" si="193"/>
        <v>0</v>
      </c>
      <c r="Q461" s="181">
        <f t="shared" si="193"/>
        <v>0</v>
      </c>
      <c r="R461" s="181">
        <f t="shared" si="193"/>
        <v>0</v>
      </c>
      <c r="S461" s="181">
        <f t="shared" si="193"/>
        <v>0</v>
      </c>
      <c r="T461" s="181">
        <f t="shared" si="193"/>
        <v>0</v>
      </c>
      <c r="U461" s="181">
        <f t="shared" si="193"/>
        <v>0</v>
      </c>
      <c r="V461" s="181">
        <f t="shared" si="193"/>
        <v>0</v>
      </c>
      <c r="W461" s="181">
        <f t="shared" si="193"/>
        <v>0</v>
      </c>
      <c r="X461" s="181">
        <f t="shared" si="193"/>
        <v>0</v>
      </c>
      <c r="Y461" s="181">
        <f t="shared" si="193"/>
        <v>0</v>
      </c>
      <c r="Z461" s="181">
        <f t="shared" si="193"/>
        <v>0</v>
      </c>
      <c r="AA461" s="181">
        <f t="shared" si="193"/>
        <v>0</v>
      </c>
      <c r="AB461" s="181">
        <f t="shared" si="193"/>
        <v>0</v>
      </c>
      <c r="AC461" s="181">
        <f t="shared" si="193"/>
        <v>0</v>
      </c>
      <c r="AD461" s="181">
        <f t="shared" si="193"/>
        <v>0</v>
      </c>
      <c r="AE461" s="181">
        <f t="shared" si="193"/>
        <v>0</v>
      </c>
      <c r="AF461" s="181">
        <f t="shared" si="193"/>
        <v>0</v>
      </c>
      <c r="AG461" s="181">
        <f t="shared" si="193"/>
        <v>0</v>
      </c>
      <c r="AH461" s="181">
        <f t="shared" si="193"/>
        <v>0</v>
      </c>
      <c r="AI461" s="181">
        <f t="shared" si="193"/>
        <v>0</v>
      </c>
      <c r="AJ461" s="181">
        <f t="shared" si="193"/>
        <v>0</v>
      </c>
      <c r="AK461" s="181">
        <f t="shared" si="193"/>
        <v>0</v>
      </c>
      <c r="AL461" s="181">
        <f t="shared" si="193"/>
        <v>0</v>
      </c>
      <c r="AM461" s="181">
        <f t="shared" si="193"/>
        <v>0</v>
      </c>
      <c r="AN461" s="181">
        <f t="shared" si="193"/>
        <v>0</v>
      </c>
      <c r="AO461" s="181">
        <f t="shared" si="193"/>
        <v>0</v>
      </c>
      <c r="AP461" s="181">
        <f t="shared" si="193"/>
        <v>0</v>
      </c>
    </row>
    <row r="462" spans="1:42" ht="12" customHeight="1" x14ac:dyDescent="0.2">
      <c r="A462" s="26" t="s">
        <v>12</v>
      </c>
      <c r="B462" s="15"/>
      <c r="C462" s="161">
        <f>SUM(C452:C461)</f>
        <v>0</v>
      </c>
      <c r="D462" s="161">
        <f t="shared" ref="D462:AP462" si="194">SUM(D452:D461)</f>
        <v>0</v>
      </c>
      <c r="E462" s="161">
        <f t="shared" si="194"/>
        <v>0</v>
      </c>
      <c r="F462" s="161">
        <f t="shared" si="194"/>
        <v>0</v>
      </c>
      <c r="G462" s="161">
        <f t="shared" si="194"/>
        <v>0</v>
      </c>
      <c r="H462" s="161">
        <f t="shared" si="194"/>
        <v>0</v>
      </c>
      <c r="I462" s="161">
        <f t="shared" si="194"/>
        <v>0</v>
      </c>
      <c r="J462" s="161">
        <f t="shared" si="194"/>
        <v>0</v>
      </c>
      <c r="K462" s="161">
        <f t="shared" si="194"/>
        <v>0</v>
      </c>
      <c r="L462" s="161">
        <f t="shared" si="194"/>
        <v>0</v>
      </c>
      <c r="M462" s="161">
        <f t="shared" si="194"/>
        <v>0</v>
      </c>
      <c r="N462" s="161">
        <f t="shared" si="194"/>
        <v>0</v>
      </c>
      <c r="O462" s="161">
        <f t="shared" si="194"/>
        <v>0</v>
      </c>
      <c r="P462" s="161">
        <f t="shared" si="194"/>
        <v>0</v>
      </c>
      <c r="Q462" s="161">
        <f t="shared" si="194"/>
        <v>0</v>
      </c>
      <c r="R462" s="161">
        <f t="shared" si="194"/>
        <v>0</v>
      </c>
      <c r="S462" s="161">
        <f t="shared" si="194"/>
        <v>0</v>
      </c>
      <c r="T462" s="161">
        <f t="shared" si="194"/>
        <v>0</v>
      </c>
      <c r="U462" s="161">
        <f t="shared" si="194"/>
        <v>0</v>
      </c>
      <c r="V462" s="161">
        <f t="shared" si="194"/>
        <v>0</v>
      </c>
      <c r="W462" s="161">
        <f t="shared" si="194"/>
        <v>0</v>
      </c>
      <c r="X462" s="161">
        <f t="shared" si="194"/>
        <v>0</v>
      </c>
      <c r="Y462" s="161">
        <f t="shared" si="194"/>
        <v>0</v>
      </c>
      <c r="Z462" s="161">
        <f t="shared" si="194"/>
        <v>0</v>
      </c>
      <c r="AA462" s="161">
        <f t="shared" si="194"/>
        <v>0</v>
      </c>
      <c r="AB462" s="161">
        <f t="shared" si="194"/>
        <v>0</v>
      </c>
      <c r="AC462" s="161">
        <f t="shared" si="194"/>
        <v>0</v>
      </c>
      <c r="AD462" s="161">
        <f t="shared" si="194"/>
        <v>0</v>
      </c>
      <c r="AE462" s="161">
        <f t="shared" si="194"/>
        <v>0</v>
      </c>
      <c r="AF462" s="161">
        <f t="shared" si="194"/>
        <v>0</v>
      </c>
      <c r="AG462" s="161">
        <f t="shared" si="194"/>
        <v>0</v>
      </c>
      <c r="AH462" s="161">
        <f t="shared" si="194"/>
        <v>0</v>
      </c>
      <c r="AI462" s="161">
        <f t="shared" si="194"/>
        <v>0</v>
      </c>
      <c r="AJ462" s="161">
        <f t="shared" si="194"/>
        <v>0</v>
      </c>
      <c r="AK462" s="161">
        <f t="shared" si="194"/>
        <v>0</v>
      </c>
      <c r="AL462" s="161">
        <f t="shared" si="194"/>
        <v>0</v>
      </c>
      <c r="AM462" s="161">
        <f t="shared" si="194"/>
        <v>0</v>
      </c>
      <c r="AN462" s="161">
        <f t="shared" si="194"/>
        <v>0</v>
      </c>
      <c r="AO462" s="161">
        <f t="shared" si="194"/>
        <v>0</v>
      </c>
      <c r="AP462" s="161">
        <f t="shared" si="194"/>
        <v>0</v>
      </c>
    </row>
    <row r="463" spans="1:42" x14ac:dyDescent="0.2">
      <c r="A463" s="21"/>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row>
    <row r="464" spans="1:42" x14ac:dyDescent="0.2">
      <c r="A464" s="20" t="s">
        <v>98</v>
      </c>
    </row>
    <row r="465" spans="1:17" x14ac:dyDescent="0.2">
      <c r="A465" s="4" t="s">
        <v>21</v>
      </c>
      <c r="G465" s="322" t="s">
        <v>65</v>
      </c>
      <c r="H465" s="323"/>
      <c r="I465" s="323"/>
      <c r="J465" s="324"/>
      <c r="K465" s="325" t="s">
        <v>66</v>
      </c>
      <c r="L465" s="326"/>
    </row>
    <row r="466" spans="1:17" ht="51" x14ac:dyDescent="0.2">
      <c r="B466" s="14" t="s">
        <v>55</v>
      </c>
      <c r="C466" s="14" t="s">
        <v>51</v>
      </c>
      <c r="D466" s="14" t="s">
        <v>53</v>
      </c>
      <c r="E466" s="23" t="s">
        <v>54</v>
      </c>
      <c r="F466" s="14" t="s">
        <v>56</v>
      </c>
      <c r="G466" s="14" t="s">
        <v>60</v>
      </c>
      <c r="H466" s="14" t="s">
        <v>62</v>
      </c>
      <c r="I466" s="51" t="s">
        <v>61</v>
      </c>
      <c r="J466" s="14" t="s">
        <v>63</v>
      </c>
      <c r="K466" s="14" t="s">
        <v>61</v>
      </c>
      <c r="L466" s="143" t="s">
        <v>63</v>
      </c>
      <c r="M466" s="24" t="s">
        <v>67</v>
      </c>
      <c r="N466" s="24" t="s">
        <v>68</v>
      </c>
      <c r="O466" s="14" t="s">
        <v>57</v>
      </c>
      <c r="P466" s="142" t="s">
        <v>88</v>
      </c>
      <c r="Q466" s="14" t="s">
        <v>89</v>
      </c>
    </row>
    <row r="467" spans="1:17" x14ac:dyDescent="0.2">
      <c r="A467" s="21" t="str">
        <f t="shared" ref="A467:A472" si="195">A331</f>
        <v>5-yr MACRS</v>
      </c>
      <c r="B467" s="216">
        <f>IF(Inputs!$C$148=0,0,depr_alloc_macrs_5_percent*100/Inputs!$C$148)</f>
        <v>0</v>
      </c>
      <c r="C467" s="122">
        <f>$B$326*depr_alloc_macrs_5_percent/100</f>
        <v>0</v>
      </c>
      <c r="D467" s="122">
        <f t="shared" ref="D467:E473" si="196">$B467/100*D$474</f>
        <v>0</v>
      </c>
      <c r="E467" s="122">
        <f t="shared" si="196"/>
        <v>0</v>
      </c>
      <c r="F467" s="124">
        <f>C467-D467-E467</f>
        <v>0</v>
      </c>
      <c r="G467" s="125">
        <f>IF(depr_itc_fed_macrs_5="Yes",F467,0)</f>
        <v>0</v>
      </c>
      <c r="H467" s="135">
        <f t="shared" ref="H467:H473" si="197">IF($G$474=0,0,G467/$G$474)*100</f>
        <v>0</v>
      </c>
      <c r="I467" s="128">
        <f t="shared" ref="I467:I473" si="198">$I$474*H467/100</f>
        <v>0</v>
      </c>
      <c r="J467" s="129">
        <f>I467*0.5</f>
        <v>0</v>
      </c>
      <c r="K467" s="124">
        <f t="shared" ref="K467:K473" si="199">H467/100*$K$474</f>
        <v>0</v>
      </c>
      <c r="L467" s="124">
        <f>K467*0.5</f>
        <v>0</v>
      </c>
      <c r="M467" s="122">
        <f t="shared" ref="M467:M473" si="200">IF(itc_sta_amount_deprbas_fed="Yes",L331,0)+IF(itc_sta_percent_deprbas_fed="Yes",J331,0)</f>
        <v>0</v>
      </c>
      <c r="N467" s="122">
        <f t="shared" ref="N467:N473" si="201">IF(itc_fed_amount_deprbas_fed="Yes",L467,0)+IF(itc_fed_percent_deprbas_fed="Yes",J467,0)</f>
        <v>0</v>
      </c>
      <c r="O467" s="130">
        <f t="shared" ref="O467:O471" si="202">F467-M467-N467</f>
        <v>0</v>
      </c>
      <c r="P467" s="122">
        <f>IF(depr_bonus_fed_macrs_5="Yes",O467*depr_bonus_fed/100,0)</f>
        <v>0</v>
      </c>
      <c r="Q467" s="124">
        <f>O467-P467</f>
        <v>0</v>
      </c>
    </row>
    <row r="468" spans="1:17" x14ac:dyDescent="0.2">
      <c r="A468" s="21" t="str">
        <f t="shared" si="195"/>
        <v>15-yr MACRS</v>
      </c>
      <c r="B468" s="216">
        <f>IF(Inputs!$C$148=0,0,depr_alloc_macrs_15_percent*100/Inputs!$C$148)</f>
        <v>0</v>
      </c>
      <c r="C468" s="122">
        <f>$B$326*depr_alloc_macrs_15_percent/100</f>
        <v>0</v>
      </c>
      <c r="D468" s="122">
        <f t="shared" si="196"/>
        <v>0</v>
      </c>
      <c r="E468" s="122">
        <f t="shared" si="196"/>
        <v>0</v>
      </c>
      <c r="F468" s="124">
        <f t="shared" ref="F468:F471" si="203">C468-D468-E468</f>
        <v>0</v>
      </c>
      <c r="G468" s="126">
        <f>IF(depr_itc_fed_macrs_15="Yes",F468,0)</f>
        <v>0</v>
      </c>
      <c r="H468" s="136">
        <f t="shared" si="197"/>
        <v>0</v>
      </c>
      <c r="I468" s="122">
        <f t="shared" si="198"/>
        <v>0</v>
      </c>
      <c r="J468" s="131">
        <f t="shared" ref="J468:J473" si="204">I468*0.5</f>
        <v>0</v>
      </c>
      <c r="K468" s="124">
        <f t="shared" si="199"/>
        <v>0</v>
      </c>
      <c r="L468" s="124">
        <f t="shared" ref="L468:L473" si="205">K468*0.5</f>
        <v>0</v>
      </c>
      <c r="M468" s="122">
        <f t="shared" si="200"/>
        <v>0</v>
      </c>
      <c r="N468" s="122">
        <f t="shared" si="201"/>
        <v>0</v>
      </c>
      <c r="O468" s="124">
        <f t="shared" si="202"/>
        <v>0</v>
      </c>
      <c r="P468" s="122">
        <f>IF(depr_bonus_fed_macrs_15="Yes",O468*depr_bonus_fed/100,0)</f>
        <v>0</v>
      </c>
      <c r="Q468" s="124">
        <f t="shared" ref="Q468:Q471" si="206">O468-P468</f>
        <v>0</v>
      </c>
    </row>
    <row r="469" spans="1:17" x14ac:dyDescent="0.2">
      <c r="A469" s="21" t="str">
        <f t="shared" si="195"/>
        <v>5-yr SL</v>
      </c>
      <c r="B469" s="216">
        <f>IF(Inputs!$C$148=0,0,depr_alloc_sl_5_percent*100/Inputs!$C$148)</f>
        <v>0</v>
      </c>
      <c r="C469" s="122">
        <f>$B$326*depr_alloc_sl_5_percent/100</f>
        <v>0</v>
      </c>
      <c r="D469" s="122">
        <f t="shared" si="196"/>
        <v>0</v>
      </c>
      <c r="E469" s="122">
        <f t="shared" si="196"/>
        <v>0</v>
      </c>
      <c r="F469" s="124">
        <f t="shared" si="203"/>
        <v>0</v>
      </c>
      <c r="G469" s="126">
        <f>IF(depr_itc_fed_sl_5="Yes",F469,0)</f>
        <v>0</v>
      </c>
      <c r="H469" s="136">
        <f t="shared" si="197"/>
        <v>0</v>
      </c>
      <c r="I469" s="122">
        <f t="shared" si="198"/>
        <v>0</v>
      </c>
      <c r="J469" s="131">
        <f t="shared" si="204"/>
        <v>0</v>
      </c>
      <c r="K469" s="124">
        <f t="shared" si="199"/>
        <v>0</v>
      </c>
      <c r="L469" s="124">
        <f t="shared" si="205"/>
        <v>0</v>
      </c>
      <c r="M469" s="122">
        <f t="shared" si="200"/>
        <v>0</v>
      </c>
      <c r="N469" s="122">
        <f t="shared" si="201"/>
        <v>0</v>
      </c>
      <c r="O469" s="124">
        <f t="shared" si="202"/>
        <v>0</v>
      </c>
      <c r="P469" s="122">
        <f>IF(depr_bonus_fed_sl_5="Yes",O469*depr_bonus_fed/100,0)</f>
        <v>0</v>
      </c>
      <c r="Q469" s="124">
        <f t="shared" si="206"/>
        <v>0</v>
      </c>
    </row>
    <row r="470" spans="1:17" x14ac:dyDescent="0.2">
      <c r="A470" s="21" t="str">
        <f t="shared" si="195"/>
        <v>15-yr SL</v>
      </c>
      <c r="B470" s="216">
        <f>IF(Inputs!$C$148=0,0,depr_alloc_sl_15_percent*100/Inputs!$C$148)</f>
        <v>0</v>
      </c>
      <c r="C470" s="122">
        <f>$B$326*depr_alloc_sl_15_percent/100</f>
        <v>0</v>
      </c>
      <c r="D470" s="122">
        <f t="shared" si="196"/>
        <v>0</v>
      </c>
      <c r="E470" s="122">
        <f t="shared" si="196"/>
        <v>0</v>
      </c>
      <c r="F470" s="124">
        <f t="shared" si="203"/>
        <v>0</v>
      </c>
      <c r="G470" s="126">
        <f>IF(depr_itc_fed_sl_15="Yes",F470,0)</f>
        <v>0</v>
      </c>
      <c r="H470" s="136">
        <f t="shared" si="197"/>
        <v>0</v>
      </c>
      <c r="I470" s="122">
        <f t="shared" si="198"/>
        <v>0</v>
      </c>
      <c r="J470" s="131">
        <f t="shared" si="204"/>
        <v>0</v>
      </c>
      <c r="K470" s="124">
        <f t="shared" si="199"/>
        <v>0</v>
      </c>
      <c r="L470" s="124">
        <f t="shared" si="205"/>
        <v>0</v>
      </c>
      <c r="M470" s="122">
        <f t="shared" si="200"/>
        <v>0</v>
      </c>
      <c r="N470" s="122">
        <f t="shared" si="201"/>
        <v>0</v>
      </c>
      <c r="O470" s="124">
        <f t="shared" si="202"/>
        <v>0</v>
      </c>
      <c r="P470" s="122">
        <f>IF(depr_bonus_fed_sl_15="Yes",O470*depr_bonus_fed/100,0)</f>
        <v>0</v>
      </c>
      <c r="Q470" s="124">
        <f t="shared" si="206"/>
        <v>0</v>
      </c>
    </row>
    <row r="471" spans="1:17" x14ac:dyDescent="0.2">
      <c r="A471" s="21" t="str">
        <f t="shared" si="195"/>
        <v>20-yr SL</v>
      </c>
      <c r="B471" s="216">
        <f>IF(Inputs!$C$148=0,0,depr_alloc_sl_20_percent*100/Inputs!$C$148)</f>
        <v>0</v>
      </c>
      <c r="C471" s="122">
        <f>$B$326*depr_alloc_sl_20_percent/100</f>
        <v>0</v>
      </c>
      <c r="D471" s="122">
        <f t="shared" si="196"/>
        <v>0</v>
      </c>
      <c r="E471" s="122">
        <f t="shared" si="196"/>
        <v>0</v>
      </c>
      <c r="F471" s="124">
        <f t="shared" si="203"/>
        <v>0</v>
      </c>
      <c r="G471" s="126">
        <f>IF(depr_itc_fed_sl_20="Yes",F471,0)</f>
        <v>0</v>
      </c>
      <c r="H471" s="136">
        <f t="shared" si="197"/>
        <v>0</v>
      </c>
      <c r="I471" s="122">
        <f t="shared" si="198"/>
        <v>0</v>
      </c>
      <c r="J471" s="131">
        <f t="shared" si="204"/>
        <v>0</v>
      </c>
      <c r="K471" s="124">
        <f t="shared" si="199"/>
        <v>0</v>
      </c>
      <c r="L471" s="124">
        <f t="shared" si="205"/>
        <v>0</v>
      </c>
      <c r="M471" s="122">
        <f t="shared" si="200"/>
        <v>0</v>
      </c>
      <c r="N471" s="122">
        <f t="shared" si="201"/>
        <v>0</v>
      </c>
      <c r="O471" s="124">
        <f t="shared" si="202"/>
        <v>0</v>
      </c>
      <c r="P471" s="122">
        <f>IF(depr_bonus_fed_sl_20="Yes",O471*depr_bonus_fed/100,0)</f>
        <v>0</v>
      </c>
      <c r="Q471" s="124">
        <f t="shared" si="206"/>
        <v>0</v>
      </c>
    </row>
    <row r="472" spans="1:17" x14ac:dyDescent="0.2">
      <c r="A472" s="21" t="str">
        <f t="shared" si="195"/>
        <v>39-yr SL</v>
      </c>
      <c r="B472" s="216">
        <f>IF(Inputs!$C$148=0,0,depr_alloc_sl_39_percent*100/Inputs!$C$148)</f>
        <v>0</v>
      </c>
      <c r="C472" s="122">
        <f>$B$326*depr_alloc_sl_39_percent/100</f>
        <v>0</v>
      </c>
      <c r="D472" s="122">
        <f t="shared" si="196"/>
        <v>0</v>
      </c>
      <c r="E472" s="122">
        <f t="shared" si="196"/>
        <v>0</v>
      </c>
      <c r="F472" s="124">
        <f>C472-D472-E472</f>
        <v>0</v>
      </c>
      <c r="G472" s="126">
        <f>IF(depr_itc_fed_sl_39="Yes",F472,0)</f>
        <v>0</v>
      </c>
      <c r="H472" s="136">
        <f t="shared" si="197"/>
        <v>0</v>
      </c>
      <c r="I472" s="122">
        <f t="shared" si="198"/>
        <v>0</v>
      </c>
      <c r="J472" s="131">
        <f t="shared" si="204"/>
        <v>0</v>
      </c>
      <c r="K472" s="124">
        <f t="shared" si="199"/>
        <v>0</v>
      </c>
      <c r="L472" s="124">
        <f t="shared" si="205"/>
        <v>0</v>
      </c>
      <c r="M472" s="126">
        <f t="shared" si="200"/>
        <v>0</v>
      </c>
      <c r="N472" s="122">
        <f t="shared" si="201"/>
        <v>0</v>
      </c>
      <c r="O472" s="124">
        <f>F472-M472-N472</f>
        <v>0</v>
      </c>
      <c r="P472" s="122">
        <f>IF(depr_bonus_fed_sl_39="Yes",O472*depr_bonus_fed/100,0)</f>
        <v>0</v>
      </c>
      <c r="Q472" s="124">
        <f>O472-P472</f>
        <v>0</v>
      </c>
    </row>
    <row r="473" spans="1:17" x14ac:dyDescent="0.2">
      <c r="A473" s="21" t="s">
        <v>308</v>
      </c>
      <c r="B473" s="217">
        <f>IF(Inputs!$C$148=0,0,depr_alloc_custom_percent*100/Inputs!$C$148)</f>
        <v>0</v>
      </c>
      <c r="C473" s="123">
        <f>$B$326*depr_alloc_custom_percent/100</f>
        <v>0</v>
      </c>
      <c r="D473" s="122">
        <f t="shared" si="196"/>
        <v>0</v>
      </c>
      <c r="E473" s="122">
        <f t="shared" si="196"/>
        <v>0</v>
      </c>
      <c r="F473" s="127">
        <f>C473-D473-E473</f>
        <v>0</v>
      </c>
      <c r="G473" s="126">
        <f>IF(depr_itc_fed_custom="Yes",F473,0)</f>
        <v>0</v>
      </c>
      <c r="H473" s="136">
        <f t="shared" si="197"/>
        <v>0</v>
      </c>
      <c r="I473" s="122">
        <f t="shared" si="198"/>
        <v>0</v>
      </c>
      <c r="J473" s="131">
        <f t="shared" si="204"/>
        <v>0</v>
      </c>
      <c r="K473" s="124">
        <f t="shared" si="199"/>
        <v>0</v>
      </c>
      <c r="L473" s="124">
        <f t="shared" si="205"/>
        <v>0</v>
      </c>
      <c r="M473" s="137">
        <f t="shared" si="200"/>
        <v>0</v>
      </c>
      <c r="N473" s="280">
        <f t="shared" si="201"/>
        <v>0</v>
      </c>
      <c r="O473" s="127">
        <f>F473-M473-N473</f>
        <v>0</v>
      </c>
      <c r="P473" s="123">
        <f>IF(depr_bonus_fed_custom="Yes",O473*depr_bonus_fed/100,0)</f>
        <v>0</v>
      </c>
      <c r="Q473" s="127">
        <f>O473-P473</f>
        <v>0</v>
      </c>
    </row>
    <row r="474" spans="1:17" x14ac:dyDescent="0.2">
      <c r="B474" s="217">
        <f>SUM(B467:B473)</f>
        <v>0</v>
      </c>
      <c r="C474" s="123">
        <f>SUM(C467:C473)</f>
        <v>0</v>
      </c>
      <c r="D474" s="140">
        <f>B483+B489</f>
        <v>0</v>
      </c>
      <c r="E474" s="141">
        <f>B495</f>
        <v>0</v>
      </c>
      <c r="F474" s="137">
        <f>SUM(F467:F473)</f>
        <v>0</v>
      </c>
      <c r="G474" s="138">
        <f>SUM(G467:G473)</f>
        <v>0</v>
      </c>
      <c r="H474" s="139">
        <f>SUM(H467:H473)</f>
        <v>0</v>
      </c>
      <c r="I474" s="140">
        <f>SUM(C613:AP613)</f>
        <v>0</v>
      </c>
      <c r="J474" s="140">
        <f>SUM(J467:J473)</f>
        <v>0</v>
      </c>
      <c r="K474" s="138">
        <f>SUM(C610:AP610)</f>
        <v>0</v>
      </c>
      <c r="L474" s="141">
        <f t="shared" ref="L474:Q474" si="207">SUM(L467:L473)</f>
        <v>0</v>
      </c>
      <c r="M474" s="123">
        <f t="shared" si="207"/>
        <v>0</v>
      </c>
      <c r="N474" s="123">
        <f t="shared" si="207"/>
        <v>0</v>
      </c>
      <c r="O474" s="127">
        <f t="shared" si="207"/>
        <v>0</v>
      </c>
      <c r="P474" s="127">
        <f t="shared" si="207"/>
        <v>0</v>
      </c>
      <c r="Q474" s="127">
        <f t="shared" si="207"/>
        <v>0</v>
      </c>
    </row>
    <row r="476" spans="1:17" x14ac:dyDescent="0.2">
      <c r="A476" s="4" t="s">
        <v>64</v>
      </c>
    </row>
    <row r="477" spans="1:17" x14ac:dyDescent="0.2">
      <c r="A477" s="89" t="str">
        <f>A341</f>
        <v>Investment Based Incentive (IBI)</v>
      </c>
    </row>
    <row r="478" spans="1:17" x14ac:dyDescent="0.2">
      <c r="A478" s="21" t="str">
        <f>A342</f>
        <v>As fixed amount</v>
      </c>
    </row>
    <row r="479" spans="1:17" x14ac:dyDescent="0.2">
      <c r="A479" s="90" t="s">
        <v>4</v>
      </c>
      <c r="B479" s="161">
        <f>IF(ibi_fed_amount_deprbas_fed="Yes",ibi_fed_amount,0)</f>
        <v>0</v>
      </c>
    </row>
    <row r="480" spans="1:17" x14ac:dyDescent="0.2">
      <c r="A480" s="90" t="s">
        <v>5</v>
      </c>
      <c r="B480" s="161">
        <f>IF(ibi_sta_amount_deprbas_fed="Yes",ibi_sta_amount,0)</f>
        <v>0</v>
      </c>
    </row>
    <row r="481" spans="1:2" x14ac:dyDescent="0.2">
      <c r="A481" s="90" t="s">
        <v>184</v>
      </c>
      <c r="B481" s="161">
        <f>IF(ibi_uti_amount_deprbas_fed="Yes",ibi_uti_amount,0)</f>
        <v>0</v>
      </c>
    </row>
    <row r="482" spans="1:2" x14ac:dyDescent="0.2">
      <c r="A482" s="90" t="s">
        <v>185</v>
      </c>
      <c r="B482" s="162">
        <f>IF(ibi_oth_amount_deprbas_fed="Yes",ibi_oth_amount,0)</f>
        <v>0</v>
      </c>
    </row>
    <row r="483" spans="1:2" x14ac:dyDescent="0.2">
      <c r="A483" s="90" t="str">
        <f>A347</f>
        <v>Total</v>
      </c>
      <c r="B483" s="161">
        <f>SUM(B479:B482)</f>
        <v>0</v>
      </c>
    </row>
    <row r="484" spans="1:2" x14ac:dyDescent="0.2">
      <c r="A484" s="21" t="str">
        <f>A348</f>
        <v>As percentage</v>
      </c>
    </row>
    <row r="485" spans="1:2" x14ac:dyDescent="0.2">
      <c r="A485" s="90" t="s">
        <v>4</v>
      </c>
      <c r="B485" s="161">
        <f>IF(ibi_fed_percent_deprbas_fed="Yes",C637,0)</f>
        <v>0</v>
      </c>
    </row>
    <row r="486" spans="1:2" x14ac:dyDescent="0.2">
      <c r="A486" s="90" t="s">
        <v>5</v>
      </c>
      <c r="B486" s="161">
        <f>IF(ibi_sta_percent_deprbas_fed="Yes",C638,0)</f>
        <v>0</v>
      </c>
    </row>
    <row r="487" spans="1:2" x14ac:dyDescent="0.2">
      <c r="A487" s="90" t="s">
        <v>184</v>
      </c>
      <c r="B487" s="161">
        <f>IF(ibi_uti_percent_deprbas_fed="Yes",C639,0)</f>
        <v>0</v>
      </c>
    </row>
    <row r="488" spans="1:2" x14ac:dyDescent="0.2">
      <c r="A488" s="90" t="s">
        <v>185</v>
      </c>
      <c r="B488" s="162">
        <f>IF(ibi_oth_percent_deprbas_fed="Yes",C640,0)</f>
        <v>0</v>
      </c>
    </row>
    <row r="489" spans="1:2" x14ac:dyDescent="0.2">
      <c r="A489" s="90" t="str">
        <f>A353</f>
        <v>Total</v>
      </c>
      <c r="B489" s="161">
        <f>SUM(B485:B488)</f>
        <v>0</v>
      </c>
    </row>
    <row r="490" spans="1:2" x14ac:dyDescent="0.2">
      <c r="A490" s="89" t="str">
        <f>A354</f>
        <v>Capacity Based Incentive (CBI)</v>
      </c>
    </row>
    <row r="491" spans="1:2" x14ac:dyDescent="0.2">
      <c r="A491" s="21" t="s">
        <v>4</v>
      </c>
      <c r="B491" s="161">
        <f>IF(cbi_fed_deprbas_fed="Yes",C644,0)</f>
        <v>0</v>
      </c>
    </row>
    <row r="492" spans="1:2" x14ac:dyDescent="0.2">
      <c r="A492" s="21" t="s">
        <v>5</v>
      </c>
      <c r="B492" s="161">
        <f>IF(cbi_sta_deprbas_fed="Yes",C645,0)</f>
        <v>0</v>
      </c>
    </row>
    <row r="493" spans="1:2" x14ac:dyDescent="0.2">
      <c r="A493" s="21" t="s">
        <v>184</v>
      </c>
      <c r="B493" s="161">
        <f>IF(cbi_uti_deprbas_fed="Yes",C646,0)</f>
        <v>0</v>
      </c>
    </row>
    <row r="494" spans="1:2" x14ac:dyDescent="0.2">
      <c r="A494" s="21" t="s">
        <v>185</v>
      </c>
      <c r="B494" s="162">
        <f>IF(cbi_oth_deprbas_fed="Yes",C647,0)</f>
        <v>0</v>
      </c>
    </row>
    <row r="495" spans="1:2" x14ac:dyDescent="0.2">
      <c r="A495" s="21" t="str">
        <f>A359</f>
        <v>Total</v>
      </c>
      <c r="B495" s="162">
        <f>SUM(B491:B494)</f>
        <v>0</v>
      </c>
    </row>
    <row r="496" spans="1:2" x14ac:dyDescent="0.2">
      <c r="A496" s="89" t="str">
        <f>A360</f>
        <v>Total Basis Reduction</v>
      </c>
      <c r="B496" s="161">
        <f>B483+B489+B495</f>
        <v>0</v>
      </c>
    </row>
    <row r="498" spans="1:42" x14ac:dyDescent="0.2">
      <c r="A498" s="4" t="s">
        <v>84</v>
      </c>
    </row>
    <row r="499" spans="1:42" x14ac:dyDescent="0.2">
      <c r="A499" s="21" t="s">
        <v>58</v>
      </c>
    </row>
    <row r="500" spans="1:42" x14ac:dyDescent="0.2">
      <c r="A500" s="22" t="str">
        <f t="shared" ref="A500:A505" si="208">A467</f>
        <v>5-yr MACRS</v>
      </c>
      <c r="B500" s="169">
        <f t="array" ref="B500">SUM(IF(ISNUMBER(C500:AP500),C500:AP500))</f>
        <v>0</v>
      </c>
      <c r="C500" s="170" t="e">
        <f>LOOKUP(C$2,'Depreciation Schedules'!$A$3:$A$42,'Depreciation Schedules'!$B$3:$B$42)</f>
        <v>#N/A</v>
      </c>
      <c r="D500" s="170" t="e">
        <f>LOOKUP(D$2,'Depreciation Schedules'!$A$3:$A$42,'Depreciation Schedules'!$B$3:$B$42)</f>
        <v>#N/A</v>
      </c>
      <c r="E500" s="170" t="e">
        <f>LOOKUP(E$2,'Depreciation Schedules'!$A$3:$A$42,'Depreciation Schedules'!$B$3:$B$42)</f>
        <v>#N/A</v>
      </c>
      <c r="F500" s="170" t="e">
        <f>LOOKUP(F$2,'Depreciation Schedules'!$A$3:$A$42,'Depreciation Schedules'!$B$3:$B$42)</f>
        <v>#N/A</v>
      </c>
      <c r="G500" s="170" t="e">
        <f>LOOKUP(G$2,'Depreciation Schedules'!$A$3:$A$42,'Depreciation Schedules'!$B$3:$B$42)</f>
        <v>#N/A</v>
      </c>
      <c r="H500" s="170" t="e">
        <f>LOOKUP(H$2,'Depreciation Schedules'!$A$3:$A$42,'Depreciation Schedules'!$B$3:$B$42)</f>
        <v>#N/A</v>
      </c>
      <c r="I500" s="170" t="e">
        <f>LOOKUP(I$2,'Depreciation Schedules'!$A$3:$A$42,'Depreciation Schedules'!$B$3:$B$42)</f>
        <v>#N/A</v>
      </c>
      <c r="J500" s="170" t="e">
        <f>LOOKUP(J$2,'Depreciation Schedules'!$A$3:$A$42,'Depreciation Schedules'!$B$3:$B$42)</f>
        <v>#N/A</v>
      </c>
      <c r="K500" s="170" t="e">
        <f>LOOKUP(K$2,'Depreciation Schedules'!$A$3:$A$42,'Depreciation Schedules'!$B$3:$B$42)</f>
        <v>#N/A</v>
      </c>
      <c r="L500" s="170" t="e">
        <f>LOOKUP(L$2,'Depreciation Schedules'!$A$3:$A$42,'Depreciation Schedules'!$B$3:$B$42)</f>
        <v>#N/A</v>
      </c>
      <c r="M500" s="170" t="e">
        <f>LOOKUP(M$2,'Depreciation Schedules'!$A$3:$A$42,'Depreciation Schedules'!$B$3:$B$42)</f>
        <v>#N/A</v>
      </c>
      <c r="N500" s="170" t="e">
        <f>LOOKUP(N$2,'Depreciation Schedules'!$A$3:$A$42,'Depreciation Schedules'!$B$3:$B$42)</f>
        <v>#N/A</v>
      </c>
      <c r="O500" s="170" t="e">
        <f>LOOKUP(O$2,'Depreciation Schedules'!$A$3:$A$42,'Depreciation Schedules'!$B$3:$B$42)</f>
        <v>#N/A</v>
      </c>
      <c r="P500" s="170" t="e">
        <f>LOOKUP(P$2,'Depreciation Schedules'!$A$3:$A$42,'Depreciation Schedules'!$B$3:$B$42)</f>
        <v>#N/A</v>
      </c>
      <c r="Q500" s="170" t="e">
        <f>LOOKUP(Q$2,'Depreciation Schedules'!$A$3:$A$42,'Depreciation Schedules'!$B$3:$B$42)</f>
        <v>#N/A</v>
      </c>
      <c r="R500" s="170" t="e">
        <f>LOOKUP(R$2,'Depreciation Schedules'!$A$3:$A$42,'Depreciation Schedules'!$B$3:$B$42)</f>
        <v>#N/A</v>
      </c>
      <c r="S500" s="170" t="e">
        <f>LOOKUP(S$2,'Depreciation Schedules'!$A$3:$A$42,'Depreciation Schedules'!$B$3:$B$42)</f>
        <v>#N/A</v>
      </c>
      <c r="T500" s="170" t="e">
        <f>LOOKUP(T$2,'Depreciation Schedules'!$A$3:$A$42,'Depreciation Schedules'!$B$3:$B$42)</f>
        <v>#N/A</v>
      </c>
      <c r="U500" s="170" t="e">
        <f>LOOKUP(U$2,'Depreciation Schedules'!$A$3:$A$42,'Depreciation Schedules'!$B$3:$B$42)</f>
        <v>#N/A</v>
      </c>
      <c r="V500" s="170" t="e">
        <f>LOOKUP(V$2,'Depreciation Schedules'!$A$3:$A$42,'Depreciation Schedules'!$B$3:$B$42)</f>
        <v>#N/A</v>
      </c>
      <c r="W500" s="170" t="e">
        <f>LOOKUP(W$2,'Depreciation Schedules'!$A$3:$A$42,'Depreciation Schedules'!$B$3:$B$42)</f>
        <v>#N/A</v>
      </c>
      <c r="X500" s="170" t="e">
        <f>LOOKUP(X$2,'Depreciation Schedules'!$A$3:$A$42,'Depreciation Schedules'!$B$3:$B$42)</f>
        <v>#N/A</v>
      </c>
      <c r="Y500" s="170" t="e">
        <f>LOOKUP(Y$2,'Depreciation Schedules'!$A$3:$A$42,'Depreciation Schedules'!$B$3:$B$42)</f>
        <v>#N/A</v>
      </c>
      <c r="Z500" s="170" t="e">
        <f>LOOKUP(Z$2,'Depreciation Schedules'!$A$3:$A$42,'Depreciation Schedules'!$B$3:$B$42)</f>
        <v>#N/A</v>
      </c>
      <c r="AA500" s="170" t="e">
        <f>LOOKUP(AA$2,'Depreciation Schedules'!$A$3:$A$42,'Depreciation Schedules'!$B$3:$B$42)</f>
        <v>#N/A</v>
      </c>
      <c r="AB500" s="170" t="e">
        <f>LOOKUP(AB$2,'Depreciation Schedules'!$A$3:$A$42,'Depreciation Schedules'!$B$3:$B$42)</f>
        <v>#N/A</v>
      </c>
      <c r="AC500" s="170" t="e">
        <f>LOOKUP(AC$2,'Depreciation Schedules'!$A$3:$A$42,'Depreciation Schedules'!$B$3:$B$42)</f>
        <v>#N/A</v>
      </c>
      <c r="AD500" s="170" t="e">
        <f>LOOKUP(AD$2,'Depreciation Schedules'!$A$3:$A$42,'Depreciation Schedules'!$B$3:$B$42)</f>
        <v>#N/A</v>
      </c>
      <c r="AE500" s="170" t="e">
        <f>LOOKUP(AE$2,'Depreciation Schedules'!$A$3:$A$42,'Depreciation Schedules'!$B$3:$B$42)</f>
        <v>#N/A</v>
      </c>
      <c r="AF500" s="170" t="e">
        <f>LOOKUP(AF$2,'Depreciation Schedules'!$A$3:$A$42,'Depreciation Schedules'!$B$3:$B$42)</f>
        <v>#N/A</v>
      </c>
      <c r="AG500" s="170" t="e">
        <f>LOOKUP(AG$2,'Depreciation Schedules'!$A$3:$A$42,'Depreciation Schedules'!$B$3:$B$42)</f>
        <v>#N/A</v>
      </c>
      <c r="AH500" s="170" t="e">
        <f>LOOKUP(AH$2,'Depreciation Schedules'!$A$3:$A$42,'Depreciation Schedules'!$B$3:$B$42)</f>
        <v>#N/A</v>
      </c>
      <c r="AI500" s="170" t="e">
        <f>LOOKUP(AI$2,'Depreciation Schedules'!$A$3:$A$42,'Depreciation Schedules'!$B$3:$B$42)</f>
        <v>#N/A</v>
      </c>
      <c r="AJ500" s="170" t="e">
        <f>LOOKUP(AJ$2,'Depreciation Schedules'!$A$3:$A$42,'Depreciation Schedules'!$B$3:$B$42)</f>
        <v>#N/A</v>
      </c>
      <c r="AK500" s="170" t="e">
        <f>LOOKUP(AK$2,'Depreciation Schedules'!$A$3:$A$42,'Depreciation Schedules'!$B$3:$B$42)</f>
        <v>#N/A</v>
      </c>
      <c r="AL500" s="170" t="e">
        <f>LOOKUP(AL$2,'Depreciation Schedules'!$A$3:$A$42,'Depreciation Schedules'!$B$3:$B$42)</f>
        <v>#N/A</v>
      </c>
      <c r="AM500" s="170" t="e">
        <f>LOOKUP(AM$2,'Depreciation Schedules'!$A$3:$A$42,'Depreciation Schedules'!$B$3:$B$42)</f>
        <v>#N/A</v>
      </c>
      <c r="AN500" s="170" t="e">
        <f>LOOKUP(AN$2,'Depreciation Schedules'!$A$3:$A$42,'Depreciation Schedules'!$B$3:$B$42)</f>
        <v>#N/A</v>
      </c>
      <c r="AO500" s="170" t="e">
        <f>LOOKUP(AO$2,'Depreciation Schedules'!$A$3:$A$42,'Depreciation Schedules'!$B$3:$B$42)</f>
        <v>#N/A</v>
      </c>
      <c r="AP500" s="170" t="e">
        <f>LOOKUP(AP$2,'Depreciation Schedules'!$A$3:$A$42,'Depreciation Schedules'!$B$3:$B$42)</f>
        <v>#N/A</v>
      </c>
    </row>
    <row r="501" spans="1:42" x14ac:dyDescent="0.2">
      <c r="A501" s="22" t="str">
        <f t="shared" si="208"/>
        <v>15-yr MACRS</v>
      </c>
      <c r="B501" s="169">
        <f t="array" ref="B501">SUM(IF(ISNUMBER(C501:AP501),C501:AP501))</f>
        <v>0</v>
      </c>
      <c r="C501" s="170" t="e">
        <f>LOOKUP(C$2,'Depreciation Schedules'!$A$3:$A$42,'Depreciation Schedules'!$C$3:$C$42)</f>
        <v>#N/A</v>
      </c>
      <c r="D501" s="170" t="e">
        <f>LOOKUP(D$2,'Depreciation Schedules'!$A$3:$A$42,'Depreciation Schedules'!$C$3:$C$42)</f>
        <v>#N/A</v>
      </c>
      <c r="E501" s="170" t="e">
        <f>LOOKUP(E$2,'Depreciation Schedules'!$A$3:$A$42,'Depreciation Schedules'!$C$3:$C$42)</f>
        <v>#N/A</v>
      </c>
      <c r="F501" s="170" t="e">
        <f>LOOKUP(F$2,'Depreciation Schedules'!$A$3:$A$42,'Depreciation Schedules'!$C$3:$C$42)</f>
        <v>#N/A</v>
      </c>
      <c r="G501" s="170" t="e">
        <f>LOOKUP(G$2,'Depreciation Schedules'!$A$3:$A$42,'Depreciation Schedules'!$C$3:$C$42)</f>
        <v>#N/A</v>
      </c>
      <c r="H501" s="170" t="e">
        <f>LOOKUP(H$2,'Depreciation Schedules'!$A$3:$A$42,'Depreciation Schedules'!$C$3:$C$42)</f>
        <v>#N/A</v>
      </c>
      <c r="I501" s="170" t="e">
        <f>LOOKUP(I$2,'Depreciation Schedules'!$A$3:$A$42,'Depreciation Schedules'!$C$3:$C$42)</f>
        <v>#N/A</v>
      </c>
      <c r="J501" s="170" t="e">
        <f>LOOKUP(J$2,'Depreciation Schedules'!$A$3:$A$42,'Depreciation Schedules'!$C$3:$C$42)</f>
        <v>#N/A</v>
      </c>
      <c r="K501" s="170" t="e">
        <f>LOOKUP(K$2,'Depreciation Schedules'!$A$3:$A$42,'Depreciation Schedules'!$C$3:$C$42)</f>
        <v>#N/A</v>
      </c>
      <c r="L501" s="170" t="e">
        <f>LOOKUP(L$2,'Depreciation Schedules'!$A$3:$A$42,'Depreciation Schedules'!$C$3:$C$42)</f>
        <v>#N/A</v>
      </c>
      <c r="M501" s="170" t="e">
        <f>LOOKUP(M$2,'Depreciation Schedules'!$A$3:$A$42,'Depreciation Schedules'!$C$3:$C$42)</f>
        <v>#N/A</v>
      </c>
      <c r="N501" s="170" t="e">
        <f>LOOKUP(N$2,'Depreciation Schedules'!$A$3:$A$42,'Depreciation Schedules'!$C$3:$C$42)</f>
        <v>#N/A</v>
      </c>
      <c r="O501" s="170" t="e">
        <f>LOOKUP(O$2,'Depreciation Schedules'!$A$3:$A$42,'Depreciation Schedules'!$C$3:$C$42)</f>
        <v>#N/A</v>
      </c>
      <c r="P501" s="170" t="e">
        <f>LOOKUP(P$2,'Depreciation Schedules'!$A$3:$A$42,'Depreciation Schedules'!$C$3:$C$42)</f>
        <v>#N/A</v>
      </c>
      <c r="Q501" s="170" t="e">
        <f>LOOKUP(Q$2,'Depreciation Schedules'!$A$3:$A$42,'Depreciation Schedules'!$C$3:$C$42)</f>
        <v>#N/A</v>
      </c>
      <c r="R501" s="170" t="e">
        <f>LOOKUP(R$2,'Depreciation Schedules'!$A$3:$A$42,'Depreciation Schedules'!$C$3:$C$42)</f>
        <v>#N/A</v>
      </c>
      <c r="S501" s="170" t="e">
        <f>LOOKUP(S$2,'Depreciation Schedules'!$A$3:$A$42,'Depreciation Schedules'!$C$3:$C$42)</f>
        <v>#N/A</v>
      </c>
      <c r="T501" s="170" t="e">
        <f>LOOKUP(T$2,'Depreciation Schedules'!$A$3:$A$42,'Depreciation Schedules'!$C$3:$C$42)</f>
        <v>#N/A</v>
      </c>
      <c r="U501" s="170" t="e">
        <f>LOOKUP(U$2,'Depreciation Schedules'!$A$3:$A$42,'Depreciation Schedules'!$C$3:$C$42)</f>
        <v>#N/A</v>
      </c>
      <c r="V501" s="170" t="e">
        <f>LOOKUP(V$2,'Depreciation Schedules'!$A$3:$A$42,'Depreciation Schedules'!$C$3:$C$42)</f>
        <v>#N/A</v>
      </c>
      <c r="W501" s="170" t="e">
        <f>LOOKUP(W$2,'Depreciation Schedules'!$A$3:$A$42,'Depreciation Schedules'!$C$3:$C$42)</f>
        <v>#N/A</v>
      </c>
      <c r="X501" s="170" t="e">
        <f>LOOKUP(X$2,'Depreciation Schedules'!$A$3:$A$42,'Depreciation Schedules'!$C$3:$C$42)</f>
        <v>#N/A</v>
      </c>
      <c r="Y501" s="170" t="e">
        <f>LOOKUP(Y$2,'Depreciation Schedules'!$A$3:$A$42,'Depreciation Schedules'!$C$3:$C$42)</f>
        <v>#N/A</v>
      </c>
      <c r="Z501" s="170" t="e">
        <f>LOOKUP(Z$2,'Depreciation Schedules'!$A$3:$A$42,'Depreciation Schedules'!$C$3:$C$42)</f>
        <v>#N/A</v>
      </c>
      <c r="AA501" s="170" t="e">
        <f>LOOKUP(AA$2,'Depreciation Schedules'!$A$3:$A$42,'Depreciation Schedules'!$C$3:$C$42)</f>
        <v>#N/A</v>
      </c>
      <c r="AB501" s="170" t="e">
        <f>LOOKUP(AB$2,'Depreciation Schedules'!$A$3:$A$42,'Depreciation Schedules'!$C$3:$C$42)</f>
        <v>#N/A</v>
      </c>
      <c r="AC501" s="170" t="e">
        <f>LOOKUP(AC$2,'Depreciation Schedules'!$A$3:$A$42,'Depreciation Schedules'!$C$3:$C$42)</f>
        <v>#N/A</v>
      </c>
      <c r="AD501" s="170" t="e">
        <f>LOOKUP(AD$2,'Depreciation Schedules'!$A$3:$A$42,'Depreciation Schedules'!$C$3:$C$42)</f>
        <v>#N/A</v>
      </c>
      <c r="AE501" s="170" t="e">
        <f>LOOKUP(AE$2,'Depreciation Schedules'!$A$3:$A$42,'Depreciation Schedules'!$C$3:$C$42)</f>
        <v>#N/A</v>
      </c>
      <c r="AF501" s="170" t="e">
        <f>LOOKUP(AF$2,'Depreciation Schedules'!$A$3:$A$42,'Depreciation Schedules'!$C$3:$C$42)</f>
        <v>#N/A</v>
      </c>
      <c r="AG501" s="170" t="e">
        <f>LOOKUP(AG$2,'Depreciation Schedules'!$A$3:$A$42,'Depreciation Schedules'!$C$3:$C$42)</f>
        <v>#N/A</v>
      </c>
      <c r="AH501" s="170" t="e">
        <f>LOOKUP(AH$2,'Depreciation Schedules'!$A$3:$A$42,'Depreciation Schedules'!$C$3:$C$42)</f>
        <v>#N/A</v>
      </c>
      <c r="AI501" s="170" t="e">
        <f>LOOKUP(AI$2,'Depreciation Schedules'!$A$3:$A$42,'Depreciation Schedules'!$C$3:$C$42)</f>
        <v>#N/A</v>
      </c>
      <c r="AJ501" s="170" t="e">
        <f>LOOKUP(AJ$2,'Depreciation Schedules'!$A$3:$A$42,'Depreciation Schedules'!$C$3:$C$42)</f>
        <v>#N/A</v>
      </c>
      <c r="AK501" s="170" t="e">
        <f>LOOKUP(AK$2,'Depreciation Schedules'!$A$3:$A$42,'Depreciation Schedules'!$C$3:$C$42)</f>
        <v>#N/A</v>
      </c>
      <c r="AL501" s="170" t="e">
        <f>LOOKUP(AL$2,'Depreciation Schedules'!$A$3:$A$42,'Depreciation Schedules'!$C$3:$C$42)</f>
        <v>#N/A</v>
      </c>
      <c r="AM501" s="170" t="e">
        <f>LOOKUP(AM$2,'Depreciation Schedules'!$A$3:$A$42,'Depreciation Schedules'!$C$3:$C$42)</f>
        <v>#N/A</v>
      </c>
      <c r="AN501" s="170" t="e">
        <f>LOOKUP(AN$2,'Depreciation Schedules'!$A$3:$A$42,'Depreciation Schedules'!$C$3:$C$42)</f>
        <v>#N/A</v>
      </c>
      <c r="AO501" s="170" t="e">
        <f>LOOKUP(AO$2,'Depreciation Schedules'!$A$3:$A$42,'Depreciation Schedules'!$C$3:$C$42)</f>
        <v>#N/A</v>
      </c>
      <c r="AP501" s="170" t="e">
        <f>LOOKUP(AP$2,'Depreciation Schedules'!$A$3:$A$42,'Depreciation Schedules'!$C$3:$C$42)</f>
        <v>#N/A</v>
      </c>
    </row>
    <row r="502" spans="1:42" x14ac:dyDescent="0.2">
      <c r="A502" s="22" t="str">
        <f t="shared" si="208"/>
        <v>5-yr SL</v>
      </c>
      <c r="B502" s="169">
        <f t="array" ref="B502">SUM(IF(ISNUMBER(C502:AP502),C502:AP502))</f>
        <v>0</v>
      </c>
      <c r="C502" s="170" t="e">
        <f>LOOKUP(C$2,'Depreciation Schedules'!$A$3:$A$42,'Depreciation Schedules'!$D$3:$D$42)</f>
        <v>#N/A</v>
      </c>
      <c r="D502" s="170" t="e">
        <f>LOOKUP(D$2,'Depreciation Schedules'!$A$3:$A$42,'Depreciation Schedules'!$D$3:$D$42)</f>
        <v>#N/A</v>
      </c>
      <c r="E502" s="170" t="e">
        <f>LOOKUP(E$2,'Depreciation Schedules'!$A$3:$A$42,'Depreciation Schedules'!$D$3:$D$42)</f>
        <v>#N/A</v>
      </c>
      <c r="F502" s="170" t="e">
        <f>LOOKUP(F$2,'Depreciation Schedules'!$A$3:$A$42,'Depreciation Schedules'!$D$3:$D$42)</f>
        <v>#N/A</v>
      </c>
      <c r="G502" s="170" t="e">
        <f>LOOKUP(G$2,'Depreciation Schedules'!$A$3:$A$42,'Depreciation Schedules'!$D$3:$D$42)</f>
        <v>#N/A</v>
      </c>
      <c r="H502" s="170" t="e">
        <f>LOOKUP(H$2,'Depreciation Schedules'!$A$3:$A$42,'Depreciation Schedules'!$D$3:$D$42)</f>
        <v>#N/A</v>
      </c>
      <c r="I502" s="170" t="e">
        <f>LOOKUP(I$2,'Depreciation Schedules'!$A$3:$A$42,'Depreciation Schedules'!$D$3:$D$42)</f>
        <v>#N/A</v>
      </c>
      <c r="J502" s="170" t="e">
        <f>LOOKUP(J$2,'Depreciation Schedules'!$A$3:$A$42,'Depreciation Schedules'!$D$3:$D$42)</f>
        <v>#N/A</v>
      </c>
      <c r="K502" s="170" t="e">
        <f>LOOKUP(K$2,'Depreciation Schedules'!$A$3:$A$42,'Depreciation Schedules'!$D$3:$D$42)</f>
        <v>#N/A</v>
      </c>
      <c r="L502" s="170" t="e">
        <f>LOOKUP(L$2,'Depreciation Schedules'!$A$3:$A$42,'Depreciation Schedules'!$D$3:$D$42)</f>
        <v>#N/A</v>
      </c>
      <c r="M502" s="170" t="e">
        <f>LOOKUP(M$2,'Depreciation Schedules'!$A$3:$A$42,'Depreciation Schedules'!$D$3:$D$42)</f>
        <v>#N/A</v>
      </c>
      <c r="N502" s="170" t="e">
        <f>LOOKUP(N$2,'Depreciation Schedules'!$A$3:$A$42,'Depreciation Schedules'!$D$3:$D$42)</f>
        <v>#N/A</v>
      </c>
      <c r="O502" s="170" t="e">
        <f>LOOKUP(O$2,'Depreciation Schedules'!$A$3:$A$42,'Depreciation Schedules'!$D$3:$D$42)</f>
        <v>#N/A</v>
      </c>
      <c r="P502" s="170" t="e">
        <f>LOOKUP(P$2,'Depreciation Schedules'!$A$3:$A$42,'Depreciation Schedules'!$D$3:$D$42)</f>
        <v>#N/A</v>
      </c>
      <c r="Q502" s="170" t="e">
        <f>LOOKUP(Q$2,'Depreciation Schedules'!$A$3:$A$42,'Depreciation Schedules'!$D$3:$D$42)</f>
        <v>#N/A</v>
      </c>
      <c r="R502" s="170" t="e">
        <f>LOOKUP(R$2,'Depreciation Schedules'!$A$3:$A$42,'Depreciation Schedules'!$D$3:$D$42)</f>
        <v>#N/A</v>
      </c>
      <c r="S502" s="170" t="e">
        <f>LOOKUP(S$2,'Depreciation Schedules'!$A$3:$A$42,'Depreciation Schedules'!$D$3:$D$42)</f>
        <v>#N/A</v>
      </c>
      <c r="T502" s="170" t="e">
        <f>LOOKUP(T$2,'Depreciation Schedules'!$A$3:$A$42,'Depreciation Schedules'!$D$3:$D$42)</f>
        <v>#N/A</v>
      </c>
      <c r="U502" s="170" t="e">
        <f>LOOKUP(U$2,'Depreciation Schedules'!$A$3:$A$42,'Depreciation Schedules'!$D$3:$D$42)</f>
        <v>#N/A</v>
      </c>
      <c r="V502" s="170" t="e">
        <f>LOOKUP(V$2,'Depreciation Schedules'!$A$3:$A$42,'Depreciation Schedules'!$D$3:$D$42)</f>
        <v>#N/A</v>
      </c>
      <c r="W502" s="170" t="e">
        <f>LOOKUP(W$2,'Depreciation Schedules'!$A$3:$A$42,'Depreciation Schedules'!$D$3:$D$42)</f>
        <v>#N/A</v>
      </c>
      <c r="X502" s="170" t="e">
        <f>LOOKUP(X$2,'Depreciation Schedules'!$A$3:$A$42,'Depreciation Schedules'!$D$3:$D$42)</f>
        <v>#N/A</v>
      </c>
      <c r="Y502" s="170" t="e">
        <f>LOOKUP(Y$2,'Depreciation Schedules'!$A$3:$A$42,'Depreciation Schedules'!$D$3:$D$42)</f>
        <v>#N/A</v>
      </c>
      <c r="Z502" s="170" t="e">
        <f>LOOKUP(Z$2,'Depreciation Schedules'!$A$3:$A$42,'Depreciation Schedules'!$D$3:$D$42)</f>
        <v>#N/A</v>
      </c>
      <c r="AA502" s="170" t="e">
        <f>LOOKUP(AA$2,'Depreciation Schedules'!$A$3:$A$42,'Depreciation Schedules'!$D$3:$D$42)</f>
        <v>#N/A</v>
      </c>
      <c r="AB502" s="170" t="e">
        <f>LOOKUP(AB$2,'Depreciation Schedules'!$A$3:$A$42,'Depreciation Schedules'!$D$3:$D$42)</f>
        <v>#N/A</v>
      </c>
      <c r="AC502" s="170" t="e">
        <f>LOOKUP(AC$2,'Depreciation Schedules'!$A$3:$A$42,'Depreciation Schedules'!$D$3:$D$42)</f>
        <v>#N/A</v>
      </c>
      <c r="AD502" s="170" t="e">
        <f>LOOKUP(AD$2,'Depreciation Schedules'!$A$3:$A$42,'Depreciation Schedules'!$D$3:$D$42)</f>
        <v>#N/A</v>
      </c>
      <c r="AE502" s="170" t="e">
        <f>LOOKUP(AE$2,'Depreciation Schedules'!$A$3:$A$42,'Depreciation Schedules'!$D$3:$D$42)</f>
        <v>#N/A</v>
      </c>
      <c r="AF502" s="170" t="e">
        <f>LOOKUP(AF$2,'Depreciation Schedules'!$A$3:$A$42,'Depreciation Schedules'!$D$3:$D$42)</f>
        <v>#N/A</v>
      </c>
      <c r="AG502" s="170" t="e">
        <f>LOOKUP(AG$2,'Depreciation Schedules'!$A$3:$A$42,'Depreciation Schedules'!$D$3:$D$42)</f>
        <v>#N/A</v>
      </c>
      <c r="AH502" s="170" t="e">
        <f>LOOKUP(AH$2,'Depreciation Schedules'!$A$3:$A$42,'Depreciation Schedules'!$D$3:$D$42)</f>
        <v>#N/A</v>
      </c>
      <c r="AI502" s="170" t="e">
        <f>LOOKUP(AI$2,'Depreciation Schedules'!$A$3:$A$42,'Depreciation Schedules'!$D$3:$D$42)</f>
        <v>#N/A</v>
      </c>
      <c r="AJ502" s="170" t="e">
        <f>LOOKUP(AJ$2,'Depreciation Schedules'!$A$3:$A$42,'Depreciation Schedules'!$D$3:$D$42)</f>
        <v>#N/A</v>
      </c>
      <c r="AK502" s="170" t="e">
        <f>LOOKUP(AK$2,'Depreciation Schedules'!$A$3:$A$42,'Depreciation Schedules'!$D$3:$D$42)</f>
        <v>#N/A</v>
      </c>
      <c r="AL502" s="170" t="e">
        <f>LOOKUP(AL$2,'Depreciation Schedules'!$A$3:$A$42,'Depreciation Schedules'!$D$3:$D$42)</f>
        <v>#N/A</v>
      </c>
      <c r="AM502" s="170" t="e">
        <f>LOOKUP(AM$2,'Depreciation Schedules'!$A$3:$A$42,'Depreciation Schedules'!$D$3:$D$42)</f>
        <v>#N/A</v>
      </c>
      <c r="AN502" s="170" t="e">
        <f>LOOKUP(AN$2,'Depreciation Schedules'!$A$3:$A$42,'Depreciation Schedules'!$D$3:$D$42)</f>
        <v>#N/A</v>
      </c>
      <c r="AO502" s="170" t="e">
        <f>LOOKUP(AO$2,'Depreciation Schedules'!$A$3:$A$42,'Depreciation Schedules'!$D$3:$D$42)</f>
        <v>#N/A</v>
      </c>
      <c r="AP502" s="170" t="e">
        <f>LOOKUP(AP$2,'Depreciation Schedules'!$A$3:$A$42,'Depreciation Schedules'!$D$3:$D$42)</f>
        <v>#N/A</v>
      </c>
    </row>
    <row r="503" spans="1:42" x14ac:dyDescent="0.2">
      <c r="A503" s="22" t="str">
        <f t="shared" si="208"/>
        <v>15-yr SL</v>
      </c>
      <c r="B503" s="169">
        <f t="array" ref="B503">SUM(IF(ISNUMBER(C503:AP503),C503:AP503))</f>
        <v>0</v>
      </c>
      <c r="C503" s="170" t="e">
        <f>LOOKUP(C$2,'Depreciation Schedules'!$A$3:$A$42,'Depreciation Schedules'!$E$3:$E$42)</f>
        <v>#N/A</v>
      </c>
      <c r="D503" s="170" t="e">
        <f>LOOKUP(D$2,'Depreciation Schedules'!$A$3:$A$42,'Depreciation Schedules'!$E$3:$E$42)</f>
        <v>#N/A</v>
      </c>
      <c r="E503" s="170" t="e">
        <f>LOOKUP(E$2,'Depreciation Schedules'!$A$3:$A$42,'Depreciation Schedules'!$E$3:$E$42)</f>
        <v>#N/A</v>
      </c>
      <c r="F503" s="170" t="e">
        <f>LOOKUP(F$2,'Depreciation Schedules'!$A$3:$A$42,'Depreciation Schedules'!$E$3:$E$42)</f>
        <v>#N/A</v>
      </c>
      <c r="G503" s="170" t="e">
        <f>LOOKUP(G$2,'Depreciation Schedules'!$A$3:$A$42,'Depreciation Schedules'!$E$3:$E$42)</f>
        <v>#N/A</v>
      </c>
      <c r="H503" s="170" t="e">
        <f>LOOKUP(H$2,'Depreciation Schedules'!$A$3:$A$42,'Depreciation Schedules'!$E$3:$E$42)</f>
        <v>#N/A</v>
      </c>
      <c r="I503" s="170" t="e">
        <f>LOOKUP(I$2,'Depreciation Schedules'!$A$3:$A$42,'Depreciation Schedules'!$E$3:$E$42)</f>
        <v>#N/A</v>
      </c>
      <c r="J503" s="170" t="e">
        <f>LOOKUP(J$2,'Depreciation Schedules'!$A$3:$A$42,'Depreciation Schedules'!$E$3:$E$42)</f>
        <v>#N/A</v>
      </c>
      <c r="K503" s="170" t="e">
        <f>LOOKUP(K$2,'Depreciation Schedules'!$A$3:$A$42,'Depreciation Schedules'!$E$3:$E$42)</f>
        <v>#N/A</v>
      </c>
      <c r="L503" s="170" t="e">
        <f>LOOKUP(L$2,'Depreciation Schedules'!$A$3:$A$42,'Depreciation Schedules'!$E$3:$E$42)</f>
        <v>#N/A</v>
      </c>
      <c r="M503" s="170" t="e">
        <f>LOOKUP(M$2,'Depreciation Schedules'!$A$3:$A$42,'Depreciation Schedules'!$E$3:$E$42)</f>
        <v>#N/A</v>
      </c>
      <c r="N503" s="170" t="e">
        <f>LOOKUP(N$2,'Depreciation Schedules'!$A$3:$A$42,'Depreciation Schedules'!$E$3:$E$42)</f>
        <v>#N/A</v>
      </c>
      <c r="O503" s="170" t="e">
        <f>LOOKUP(O$2,'Depreciation Schedules'!$A$3:$A$42,'Depreciation Schedules'!$E$3:$E$42)</f>
        <v>#N/A</v>
      </c>
      <c r="P503" s="170" t="e">
        <f>LOOKUP(P$2,'Depreciation Schedules'!$A$3:$A$42,'Depreciation Schedules'!$E$3:$E$42)</f>
        <v>#N/A</v>
      </c>
      <c r="Q503" s="170" t="e">
        <f>LOOKUP(Q$2,'Depreciation Schedules'!$A$3:$A$42,'Depreciation Schedules'!$E$3:$E$42)</f>
        <v>#N/A</v>
      </c>
      <c r="R503" s="170" t="e">
        <f>LOOKUP(R$2,'Depreciation Schedules'!$A$3:$A$42,'Depreciation Schedules'!$E$3:$E$42)</f>
        <v>#N/A</v>
      </c>
      <c r="S503" s="170" t="e">
        <f>LOOKUP(S$2,'Depreciation Schedules'!$A$3:$A$42,'Depreciation Schedules'!$E$3:$E$42)</f>
        <v>#N/A</v>
      </c>
      <c r="T503" s="170" t="e">
        <f>LOOKUP(T$2,'Depreciation Schedules'!$A$3:$A$42,'Depreciation Schedules'!$E$3:$E$42)</f>
        <v>#N/A</v>
      </c>
      <c r="U503" s="170" t="e">
        <f>LOOKUP(U$2,'Depreciation Schedules'!$A$3:$A$42,'Depreciation Schedules'!$E$3:$E$42)</f>
        <v>#N/A</v>
      </c>
      <c r="V503" s="170" t="e">
        <f>LOOKUP(V$2,'Depreciation Schedules'!$A$3:$A$42,'Depreciation Schedules'!$E$3:$E$42)</f>
        <v>#N/A</v>
      </c>
      <c r="W503" s="170" t="e">
        <f>LOOKUP(W$2,'Depreciation Schedules'!$A$3:$A$42,'Depreciation Schedules'!$E$3:$E$42)</f>
        <v>#N/A</v>
      </c>
      <c r="X503" s="170" t="e">
        <f>LOOKUP(X$2,'Depreciation Schedules'!$A$3:$A$42,'Depreciation Schedules'!$E$3:$E$42)</f>
        <v>#N/A</v>
      </c>
      <c r="Y503" s="170" t="e">
        <f>LOOKUP(Y$2,'Depreciation Schedules'!$A$3:$A$42,'Depreciation Schedules'!$E$3:$E$42)</f>
        <v>#N/A</v>
      </c>
      <c r="Z503" s="170" t="e">
        <f>LOOKUP(Z$2,'Depreciation Schedules'!$A$3:$A$42,'Depreciation Schedules'!$E$3:$E$42)</f>
        <v>#N/A</v>
      </c>
      <c r="AA503" s="170" t="e">
        <f>LOOKUP(AA$2,'Depreciation Schedules'!$A$3:$A$42,'Depreciation Schedules'!$E$3:$E$42)</f>
        <v>#N/A</v>
      </c>
      <c r="AB503" s="170" t="e">
        <f>LOOKUP(AB$2,'Depreciation Schedules'!$A$3:$A$42,'Depreciation Schedules'!$E$3:$E$42)</f>
        <v>#N/A</v>
      </c>
      <c r="AC503" s="170" t="e">
        <f>LOOKUP(AC$2,'Depreciation Schedules'!$A$3:$A$42,'Depreciation Schedules'!$E$3:$E$42)</f>
        <v>#N/A</v>
      </c>
      <c r="AD503" s="170" t="e">
        <f>LOOKUP(AD$2,'Depreciation Schedules'!$A$3:$A$42,'Depreciation Schedules'!$E$3:$E$42)</f>
        <v>#N/A</v>
      </c>
      <c r="AE503" s="170" t="e">
        <f>LOOKUP(AE$2,'Depreciation Schedules'!$A$3:$A$42,'Depreciation Schedules'!$E$3:$E$42)</f>
        <v>#N/A</v>
      </c>
      <c r="AF503" s="170" t="e">
        <f>LOOKUP(AF$2,'Depreciation Schedules'!$A$3:$A$42,'Depreciation Schedules'!$E$3:$E$42)</f>
        <v>#N/A</v>
      </c>
      <c r="AG503" s="170" t="e">
        <f>LOOKUP(AG$2,'Depreciation Schedules'!$A$3:$A$42,'Depreciation Schedules'!$E$3:$E$42)</f>
        <v>#N/A</v>
      </c>
      <c r="AH503" s="170" t="e">
        <f>LOOKUP(AH$2,'Depreciation Schedules'!$A$3:$A$42,'Depreciation Schedules'!$E$3:$E$42)</f>
        <v>#N/A</v>
      </c>
      <c r="AI503" s="170" t="e">
        <f>LOOKUP(AI$2,'Depreciation Schedules'!$A$3:$A$42,'Depreciation Schedules'!$E$3:$E$42)</f>
        <v>#N/A</v>
      </c>
      <c r="AJ503" s="170" t="e">
        <f>LOOKUP(AJ$2,'Depreciation Schedules'!$A$3:$A$42,'Depreciation Schedules'!$E$3:$E$42)</f>
        <v>#N/A</v>
      </c>
      <c r="AK503" s="170" t="e">
        <f>LOOKUP(AK$2,'Depreciation Schedules'!$A$3:$A$42,'Depreciation Schedules'!$E$3:$E$42)</f>
        <v>#N/A</v>
      </c>
      <c r="AL503" s="170" t="e">
        <f>LOOKUP(AL$2,'Depreciation Schedules'!$A$3:$A$42,'Depreciation Schedules'!$E$3:$E$42)</f>
        <v>#N/A</v>
      </c>
      <c r="AM503" s="170" t="e">
        <f>LOOKUP(AM$2,'Depreciation Schedules'!$A$3:$A$42,'Depreciation Schedules'!$E$3:$E$42)</f>
        <v>#N/A</v>
      </c>
      <c r="AN503" s="170" t="e">
        <f>LOOKUP(AN$2,'Depreciation Schedules'!$A$3:$A$42,'Depreciation Schedules'!$E$3:$E$42)</f>
        <v>#N/A</v>
      </c>
      <c r="AO503" s="170" t="e">
        <f>LOOKUP(AO$2,'Depreciation Schedules'!$A$3:$A$42,'Depreciation Schedules'!$E$3:$E$42)</f>
        <v>#N/A</v>
      </c>
      <c r="AP503" s="170" t="e">
        <f>LOOKUP(AP$2,'Depreciation Schedules'!$A$3:$A$42,'Depreciation Schedules'!$E$3:$E$42)</f>
        <v>#N/A</v>
      </c>
    </row>
    <row r="504" spans="1:42" x14ac:dyDescent="0.2">
      <c r="A504" s="22" t="str">
        <f t="shared" si="208"/>
        <v>20-yr SL</v>
      </c>
      <c r="B504" s="169">
        <f t="array" ref="B504">SUM(IF(ISNUMBER(C504:AP504),C504:AP504))</f>
        <v>0</v>
      </c>
      <c r="C504" s="170" t="e">
        <f>LOOKUP(C$2,'Depreciation Schedules'!$A$3:$A$42,'Depreciation Schedules'!$F$3:$F$42)</f>
        <v>#N/A</v>
      </c>
      <c r="D504" s="170" t="e">
        <f>LOOKUP(D$2,'Depreciation Schedules'!$A$3:$A$42,'Depreciation Schedules'!$F$3:$F$42)</f>
        <v>#N/A</v>
      </c>
      <c r="E504" s="170" t="e">
        <f>LOOKUP(E$2,'Depreciation Schedules'!$A$3:$A$42,'Depreciation Schedules'!$F$3:$F$42)</f>
        <v>#N/A</v>
      </c>
      <c r="F504" s="170" t="e">
        <f>LOOKUP(F$2,'Depreciation Schedules'!$A$3:$A$42,'Depreciation Schedules'!$F$3:$F$42)</f>
        <v>#N/A</v>
      </c>
      <c r="G504" s="170" t="e">
        <f>LOOKUP(G$2,'Depreciation Schedules'!$A$3:$A$42,'Depreciation Schedules'!$F$3:$F$42)</f>
        <v>#N/A</v>
      </c>
      <c r="H504" s="170" t="e">
        <f>LOOKUP(H$2,'Depreciation Schedules'!$A$3:$A$42,'Depreciation Schedules'!$F$3:$F$42)</f>
        <v>#N/A</v>
      </c>
      <c r="I504" s="170" t="e">
        <f>LOOKUP(I$2,'Depreciation Schedules'!$A$3:$A$42,'Depreciation Schedules'!$F$3:$F$42)</f>
        <v>#N/A</v>
      </c>
      <c r="J504" s="170" t="e">
        <f>LOOKUP(J$2,'Depreciation Schedules'!$A$3:$A$42,'Depreciation Schedules'!$F$3:$F$42)</f>
        <v>#N/A</v>
      </c>
      <c r="K504" s="170" t="e">
        <f>LOOKUP(K$2,'Depreciation Schedules'!$A$3:$A$42,'Depreciation Schedules'!$F$3:$F$42)</f>
        <v>#N/A</v>
      </c>
      <c r="L504" s="170" t="e">
        <f>LOOKUP(L$2,'Depreciation Schedules'!$A$3:$A$42,'Depreciation Schedules'!$F$3:$F$42)</f>
        <v>#N/A</v>
      </c>
      <c r="M504" s="170" t="e">
        <f>LOOKUP(M$2,'Depreciation Schedules'!$A$3:$A$42,'Depreciation Schedules'!$F$3:$F$42)</f>
        <v>#N/A</v>
      </c>
      <c r="N504" s="170" t="e">
        <f>LOOKUP(N$2,'Depreciation Schedules'!$A$3:$A$42,'Depreciation Schedules'!$F$3:$F$42)</f>
        <v>#N/A</v>
      </c>
      <c r="O504" s="170" t="e">
        <f>LOOKUP(O$2,'Depreciation Schedules'!$A$3:$A$42,'Depreciation Schedules'!$F$3:$F$42)</f>
        <v>#N/A</v>
      </c>
      <c r="P504" s="170" t="e">
        <f>LOOKUP(P$2,'Depreciation Schedules'!$A$3:$A$42,'Depreciation Schedules'!$F$3:$F$42)</f>
        <v>#N/A</v>
      </c>
      <c r="Q504" s="170" t="e">
        <f>LOOKUP(Q$2,'Depreciation Schedules'!$A$3:$A$42,'Depreciation Schedules'!$F$3:$F$42)</f>
        <v>#N/A</v>
      </c>
      <c r="R504" s="170" t="e">
        <f>LOOKUP(R$2,'Depreciation Schedules'!$A$3:$A$42,'Depreciation Schedules'!$F$3:$F$42)</f>
        <v>#N/A</v>
      </c>
      <c r="S504" s="170" t="e">
        <f>LOOKUP(S$2,'Depreciation Schedules'!$A$3:$A$42,'Depreciation Schedules'!$F$3:$F$42)</f>
        <v>#N/A</v>
      </c>
      <c r="T504" s="170" t="e">
        <f>LOOKUP(T$2,'Depreciation Schedules'!$A$3:$A$42,'Depreciation Schedules'!$F$3:$F$42)</f>
        <v>#N/A</v>
      </c>
      <c r="U504" s="170" t="e">
        <f>LOOKUP(U$2,'Depreciation Schedules'!$A$3:$A$42,'Depreciation Schedules'!$F$3:$F$42)</f>
        <v>#N/A</v>
      </c>
      <c r="V504" s="170" t="e">
        <f>LOOKUP(V$2,'Depreciation Schedules'!$A$3:$A$42,'Depreciation Schedules'!$F$3:$F$42)</f>
        <v>#N/A</v>
      </c>
      <c r="W504" s="170" t="e">
        <f>LOOKUP(W$2,'Depreciation Schedules'!$A$3:$A$42,'Depreciation Schedules'!$F$3:$F$42)</f>
        <v>#N/A</v>
      </c>
      <c r="X504" s="170" t="e">
        <f>LOOKUP(X$2,'Depreciation Schedules'!$A$3:$A$42,'Depreciation Schedules'!$F$3:$F$42)</f>
        <v>#N/A</v>
      </c>
      <c r="Y504" s="170" t="e">
        <f>LOOKUP(Y$2,'Depreciation Schedules'!$A$3:$A$42,'Depreciation Schedules'!$F$3:$F$42)</f>
        <v>#N/A</v>
      </c>
      <c r="Z504" s="170" t="e">
        <f>LOOKUP(Z$2,'Depreciation Schedules'!$A$3:$A$42,'Depreciation Schedules'!$F$3:$F$42)</f>
        <v>#N/A</v>
      </c>
      <c r="AA504" s="170" t="e">
        <f>LOOKUP(AA$2,'Depreciation Schedules'!$A$3:$A$42,'Depreciation Schedules'!$F$3:$F$42)</f>
        <v>#N/A</v>
      </c>
      <c r="AB504" s="170" t="e">
        <f>LOOKUP(AB$2,'Depreciation Schedules'!$A$3:$A$42,'Depreciation Schedules'!$F$3:$F$42)</f>
        <v>#N/A</v>
      </c>
      <c r="AC504" s="170" t="e">
        <f>LOOKUP(AC$2,'Depreciation Schedules'!$A$3:$A$42,'Depreciation Schedules'!$F$3:$F$42)</f>
        <v>#N/A</v>
      </c>
      <c r="AD504" s="170" t="e">
        <f>LOOKUP(AD$2,'Depreciation Schedules'!$A$3:$A$42,'Depreciation Schedules'!$F$3:$F$42)</f>
        <v>#N/A</v>
      </c>
      <c r="AE504" s="170" t="e">
        <f>LOOKUP(AE$2,'Depreciation Schedules'!$A$3:$A$42,'Depreciation Schedules'!$F$3:$F$42)</f>
        <v>#N/A</v>
      </c>
      <c r="AF504" s="170" t="e">
        <f>LOOKUP(AF$2,'Depreciation Schedules'!$A$3:$A$42,'Depreciation Schedules'!$F$3:$F$42)</f>
        <v>#N/A</v>
      </c>
      <c r="AG504" s="170" t="e">
        <f>LOOKUP(AG$2,'Depreciation Schedules'!$A$3:$A$42,'Depreciation Schedules'!$F$3:$F$42)</f>
        <v>#N/A</v>
      </c>
      <c r="AH504" s="170" t="e">
        <f>LOOKUP(AH$2,'Depreciation Schedules'!$A$3:$A$42,'Depreciation Schedules'!$F$3:$F$42)</f>
        <v>#N/A</v>
      </c>
      <c r="AI504" s="170" t="e">
        <f>LOOKUP(AI$2,'Depreciation Schedules'!$A$3:$A$42,'Depreciation Schedules'!$F$3:$F$42)</f>
        <v>#N/A</v>
      </c>
      <c r="AJ504" s="170" t="e">
        <f>LOOKUP(AJ$2,'Depreciation Schedules'!$A$3:$A$42,'Depreciation Schedules'!$F$3:$F$42)</f>
        <v>#N/A</v>
      </c>
      <c r="AK504" s="170" t="e">
        <f>LOOKUP(AK$2,'Depreciation Schedules'!$A$3:$A$42,'Depreciation Schedules'!$F$3:$F$42)</f>
        <v>#N/A</v>
      </c>
      <c r="AL504" s="170" t="e">
        <f>LOOKUP(AL$2,'Depreciation Schedules'!$A$3:$A$42,'Depreciation Schedules'!$F$3:$F$42)</f>
        <v>#N/A</v>
      </c>
      <c r="AM504" s="170" t="e">
        <f>LOOKUP(AM$2,'Depreciation Schedules'!$A$3:$A$42,'Depreciation Schedules'!$F$3:$F$42)</f>
        <v>#N/A</v>
      </c>
      <c r="AN504" s="170" t="e">
        <f>LOOKUP(AN$2,'Depreciation Schedules'!$A$3:$A$42,'Depreciation Schedules'!$F$3:$F$42)</f>
        <v>#N/A</v>
      </c>
      <c r="AO504" s="170" t="e">
        <f>LOOKUP(AO$2,'Depreciation Schedules'!$A$3:$A$42,'Depreciation Schedules'!$F$3:$F$42)</f>
        <v>#N/A</v>
      </c>
      <c r="AP504" s="170" t="e">
        <f>LOOKUP(AP$2,'Depreciation Schedules'!$A$3:$A$42,'Depreciation Schedules'!$F$3:$F$42)</f>
        <v>#N/A</v>
      </c>
    </row>
    <row r="505" spans="1:42" x14ac:dyDescent="0.2">
      <c r="A505" s="22" t="str">
        <f t="shared" si="208"/>
        <v>39-yr SL</v>
      </c>
      <c r="B505" s="173">
        <f t="array" ref="B505">SUM(IF(ISNUMBER(C505:AP505),C505:AP505))</f>
        <v>0</v>
      </c>
      <c r="C505" s="170" t="e">
        <f>LOOKUP(C$2,'Depreciation Schedules'!$A$3:$A$42,'Depreciation Schedules'!$G$3:$G$42)</f>
        <v>#N/A</v>
      </c>
      <c r="D505" s="170" t="e">
        <f>LOOKUP(D$2,'Depreciation Schedules'!$A$3:$A$42,'Depreciation Schedules'!$G$3:$G$42)</f>
        <v>#N/A</v>
      </c>
      <c r="E505" s="170" t="e">
        <f>LOOKUP(E$2,'Depreciation Schedules'!$A$3:$A$42,'Depreciation Schedules'!$G$3:$G$42)</f>
        <v>#N/A</v>
      </c>
      <c r="F505" s="170" t="e">
        <f>LOOKUP(F$2,'Depreciation Schedules'!$A$3:$A$42,'Depreciation Schedules'!$G$3:$G$42)</f>
        <v>#N/A</v>
      </c>
      <c r="G505" s="170" t="e">
        <f>LOOKUP(G$2,'Depreciation Schedules'!$A$3:$A$42,'Depreciation Schedules'!$G$3:$G$42)</f>
        <v>#N/A</v>
      </c>
      <c r="H505" s="170" t="e">
        <f>LOOKUP(H$2,'Depreciation Schedules'!$A$3:$A$42,'Depreciation Schedules'!$G$3:$G$42)</f>
        <v>#N/A</v>
      </c>
      <c r="I505" s="170" t="e">
        <f>LOOKUP(I$2,'Depreciation Schedules'!$A$3:$A$42,'Depreciation Schedules'!$G$3:$G$42)</f>
        <v>#N/A</v>
      </c>
      <c r="J505" s="170" t="e">
        <f>LOOKUP(J$2,'Depreciation Schedules'!$A$3:$A$42,'Depreciation Schedules'!$G$3:$G$42)</f>
        <v>#N/A</v>
      </c>
      <c r="K505" s="170" t="e">
        <f>LOOKUP(K$2,'Depreciation Schedules'!$A$3:$A$42,'Depreciation Schedules'!$G$3:$G$42)</f>
        <v>#N/A</v>
      </c>
      <c r="L505" s="170" t="e">
        <f>LOOKUP(L$2,'Depreciation Schedules'!$A$3:$A$42,'Depreciation Schedules'!$G$3:$G$42)</f>
        <v>#N/A</v>
      </c>
      <c r="M505" s="170" t="e">
        <f>LOOKUP(M$2,'Depreciation Schedules'!$A$3:$A$42,'Depreciation Schedules'!$G$3:$G$42)</f>
        <v>#N/A</v>
      </c>
      <c r="N505" s="170" t="e">
        <f>LOOKUP(N$2,'Depreciation Schedules'!$A$3:$A$42,'Depreciation Schedules'!$G$3:$G$42)</f>
        <v>#N/A</v>
      </c>
      <c r="O505" s="170" t="e">
        <f>LOOKUP(O$2,'Depreciation Schedules'!$A$3:$A$42,'Depreciation Schedules'!$G$3:$G$42)</f>
        <v>#N/A</v>
      </c>
      <c r="P505" s="170" t="e">
        <f>LOOKUP(P$2,'Depreciation Schedules'!$A$3:$A$42,'Depreciation Schedules'!$G$3:$G$42)</f>
        <v>#N/A</v>
      </c>
      <c r="Q505" s="170" t="e">
        <f>LOOKUP(Q$2,'Depreciation Schedules'!$A$3:$A$42,'Depreciation Schedules'!$G$3:$G$42)</f>
        <v>#N/A</v>
      </c>
      <c r="R505" s="170" t="e">
        <f>LOOKUP(R$2,'Depreciation Schedules'!$A$3:$A$42,'Depreciation Schedules'!$G$3:$G$42)</f>
        <v>#N/A</v>
      </c>
      <c r="S505" s="170" t="e">
        <f>LOOKUP(S$2,'Depreciation Schedules'!$A$3:$A$42,'Depreciation Schedules'!$G$3:$G$42)</f>
        <v>#N/A</v>
      </c>
      <c r="T505" s="170" t="e">
        <f>LOOKUP(T$2,'Depreciation Schedules'!$A$3:$A$42,'Depreciation Schedules'!$G$3:$G$42)</f>
        <v>#N/A</v>
      </c>
      <c r="U505" s="170" t="e">
        <f>LOOKUP(U$2,'Depreciation Schedules'!$A$3:$A$42,'Depreciation Schedules'!$G$3:$G$42)</f>
        <v>#N/A</v>
      </c>
      <c r="V505" s="170" t="e">
        <f>LOOKUP(V$2,'Depreciation Schedules'!$A$3:$A$42,'Depreciation Schedules'!$G$3:$G$42)</f>
        <v>#N/A</v>
      </c>
      <c r="W505" s="170" t="e">
        <f>LOOKUP(W$2,'Depreciation Schedules'!$A$3:$A$42,'Depreciation Schedules'!$G$3:$G$42)</f>
        <v>#N/A</v>
      </c>
      <c r="X505" s="170" t="e">
        <f>LOOKUP(X$2,'Depreciation Schedules'!$A$3:$A$42,'Depreciation Schedules'!$G$3:$G$42)</f>
        <v>#N/A</v>
      </c>
      <c r="Y505" s="170" t="e">
        <f>LOOKUP(Y$2,'Depreciation Schedules'!$A$3:$A$42,'Depreciation Schedules'!$G$3:$G$42)</f>
        <v>#N/A</v>
      </c>
      <c r="Z505" s="170" t="e">
        <f>LOOKUP(Z$2,'Depreciation Schedules'!$A$3:$A$42,'Depreciation Schedules'!$G$3:$G$42)</f>
        <v>#N/A</v>
      </c>
      <c r="AA505" s="170" t="e">
        <f>LOOKUP(AA$2,'Depreciation Schedules'!$A$3:$A$42,'Depreciation Schedules'!$G$3:$G$42)</f>
        <v>#N/A</v>
      </c>
      <c r="AB505" s="170" t="e">
        <f>LOOKUP(AB$2,'Depreciation Schedules'!$A$3:$A$42,'Depreciation Schedules'!$G$3:$G$42)</f>
        <v>#N/A</v>
      </c>
      <c r="AC505" s="170" t="e">
        <f>LOOKUP(AC$2,'Depreciation Schedules'!$A$3:$A$42,'Depreciation Schedules'!$G$3:$G$42)</f>
        <v>#N/A</v>
      </c>
      <c r="AD505" s="170" t="e">
        <f>LOOKUP(AD$2,'Depreciation Schedules'!$A$3:$A$42,'Depreciation Schedules'!$G$3:$G$42)</f>
        <v>#N/A</v>
      </c>
      <c r="AE505" s="170" t="e">
        <f>LOOKUP(AE$2,'Depreciation Schedules'!$A$3:$A$42,'Depreciation Schedules'!$G$3:$G$42)</f>
        <v>#N/A</v>
      </c>
      <c r="AF505" s="170" t="e">
        <f>LOOKUP(AF$2,'Depreciation Schedules'!$A$3:$A$42,'Depreciation Schedules'!$G$3:$G$42)</f>
        <v>#N/A</v>
      </c>
      <c r="AG505" s="170" t="e">
        <f>LOOKUP(AG$2,'Depreciation Schedules'!$A$3:$A$42,'Depreciation Schedules'!$G$3:$G$42)</f>
        <v>#N/A</v>
      </c>
      <c r="AH505" s="170" t="e">
        <f>LOOKUP(AH$2,'Depreciation Schedules'!$A$3:$A$42,'Depreciation Schedules'!$G$3:$G$42)</f>
        <v>#N/A</v>
      </c>
      <c r="AI505" s="170" t="e">
        <f>LOOKUP(AI$2,'Depreciation Schedules'!$A$3:$A$42,'Depreciation Schedules'!$G$3:$G$42)</f>
        <v>#N/A</v>
      </c>
      <c r="AJ505" s="170" t="e">
        <f>LOOKUP(AJ$2,'Depreciation Schedules'!$A$3:$A$42,'Depreciation Schedules'!$G$3:$G$42)</f>
        <v>#N/A</v>
      </c>
      <c r="AK505" s="170" t="e">
        <f>LOOKUP(AK$2,'Depreciation Schedules'!$A$3:$A$42,'Depreciation Schedules'!$G$3:$G$42)</f>
        <v>#N/A</v>
      </c>
      <c r="AL505" s="170" t="e">
        <f>LOOKUP(AL$2,'Depreciation Schedules'!$A$3:$A$42,'Depreciation Schedules'!$G$3:$G$42)</f>
        <v>#N/A</v>
      </c>
      <c r="AM505" s="170" t="e">
        <f>LOOKUP(AM$2,'Depreciation Schedules'!$A$3:$A$42,'Depreciation Schedules'!$G$3:$G$42)</f>
        <v>#N/A</v>
      </c>
      <c r="AN505" s="170" t="e">
        <f>LOOKUP(AN$2,'Depreciation Schedules'!$A$3:$A$42,'Depreciation Schedules'!$G$3:$G$42)</f>
        <v>#N/A</v>
      </c>
      <c r="AO505" s="170" t="e">
        <f>LOOKUP(AO$2,'Depreciation Schedules'!$A$3:$A$42,'Depreciation Schedules'!$G$3:$G$42)</f>
        <v>#N/A</v>
      </c>
      <c r="AP505" s="170" t="e">
        <f>LOOKUP(AP$2,'Depreciation Schedules'!$A$3:$A$42,'Depreciation Schedules'!$G$3:$G$42)</f>
        <v>#N/A</v>
      </c>
    </row>
    <row r="506" spans="1:42" x14ac:dyDescent="0.2">
      <c r="A506" s="22" t="s">
        <v>308</v>
      </c>
      <c r="B506" s="173">
        <f t="array" ref="B506">SUM(IF(ISNUMBER(C506:AP506),C506:AP506))</f>
        <v>0</v>
      </c>
      <c r="C506" s="170">
        <f t="array" ref="C506:AP506">Inputs!D236:AQ236</f>
        <v>0</v>
      </c>
      <c r="D506" s="170">
        <v>0</v>
      </c>
      <c r="E506" s="170">
        <v>0</v>
      </c>
      <c r="F506" s="170">
        <v>0</v>
      </c>
      <c r="G506" s="170">
        <v>0</v>
      </c>
      <c r="H506" s="170">
        <v>0</v>
      </c>
      <c r="I506" s="170">
        <v>0</v>
      </c>
      <c r="J506" s="170">
        <v>0</v>
      </c>
      <c r="K506" s="170">
        <v>0</v>
      </c>
      <c r="L506" s="170">
        <v>0</v>
      </c>
      <c r="M506" s="170">
        <v>0</v>
      </c>
      <c r="N506" s="170">
        <v>0</v>
      </c>
      <c r="O506" s="170">
        <v>0</v>
      </c>
      <c r="P506" s="170">
        <v>0</v>
      </c>
      <c r="Q506" s="170">
        <v>0</v>
      </c>
      <c r="R506" s="170">
        <v>0</v>
      </c>
      <c r="S506" s="170">
        <v>0</v>
      </c>
      <c r="T506" s="170">
        <v>0</v>
      </c>
      <c r="U506" s="170">
        <v>0</v>
      </c>
      <c r="V506" s="170">
        <v>0</v>
      </c>
      <c r="W506" s="170">
        <v>0</v>
      </c>
      <c r="X506" s="170">
        <v>0</v>
      </c>
      <c r="Y506" s="170">
        <v>0</v>
      </c>
      <c r="Z506" s="170">
        <v>0</v>
      </c>
      <c r="AA506" s="170">
        <v>0</v>
      </c>
      <c r="AB506" s="170">
        <v>0</v>
      </c>
      <c r="AC506" s="170">
        <v>0</v>
      </c>
      <c r="AD506" s="170">
        <v>0</v>
      </c>
      <c r="AE506" s="170">
        <v>0</v>
      </c>
      <c r="AF506" s="170">
        <v>0</v>
      </c>
      <c r="AG506" s="170">
        <v>0</v>
      </c>
      <c r="AH506" s="170">
        <v>0</v>
      </c>
      <c r="AI506" s="170">
        <v>0</v>
      </c>
      <c r="AJ506" s="170">
        <v>0</v>
      </c>
      <c r="AK506" s="170">
        <v>0</v>
      </c>
      <c r="AL506" s="170">
        <v>0</v>
      </c>
      <c r="AM506" s="170">
        <v>0</v>
      </c>
      <c r="AN506" s="170">
        <v>0</v>
      </c>
      <c r="AO506" s="170">
        <v>0</v>
      </c>
      <c r="AP506" s="170">
        <v>0</v>
      </c>
    </row>
    <row r="507" spans="1:42" x14ac:dyDescent="0.2">
      <c r="A507" s="21" t="s">
        <v>3</v>
      </c>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spans="1:42" x14ac:dyDescent="0.2">
      <c r="A508" s="22" t="str">
        <f t="shared" ref="A508:A513" si="209">A500</f>
        <v>5-yr MACRS</v>
      </c>
      <c r="B508" s="182">
        <f t="array" ref="B508">SUM(IF(ISNUMBER(C508:AP508),C508:AP508))</f>
        <v>0</v>
      </c>
      <c r="C508" s="122" t="e">
        <f>C500/100*$Q$467</f>
        <v>#N/A</v>
      </c>
      <c r="D508" s="122" t="e">
        <f t="shared" ref="D508:AP508" si="210">D500/100*$Q$467</f>
        <v>#N/A</v>
      </c>
      <c r="E508" s="122" t="e">
        <f t="shared" si="210"/>
        <v>#N/A</v>
      </c>
      <c r="F508" s="122" t="e">
        <f t="shared" si="210"/>
        <v>#N/A</v>
      </c>
      <c r="G508" s="122" t="e">
        <f t="shared" si="210"/>
        <v>#N/A</v>
      </c>
      <c r="H508" s="122" t="e">
        <f t="shared" si="210"/>
        <v>#N/A</v>
      </c>
      <c r="I508" s="122" t="e">
        <f t="shared" si="210"/>
        <v>#N/A</v>
      </c>
      <c r="J508" s="122" t="e">
        <f t="shared" si="210"/>
        <v>#N/A</v>
      </c>
      <c r="K508" s="122" t="e">
        <f t="shared" si="210"/>
        <v>#N/A</v>
      </c>
      <c r="L508" s="122" t="e">
        <f t="shared" si="210"/>
        <v>#N/A</v>
      </c>
      <c r="M508" s="122" t="e">
        <f t="shared" si="210"/>
        <v>#N/A</v>
      </c>
      <c r="N508" s="122" t="e">
        <f t="shared" si="210"/>
        <v>#N/A</v>
      </c>
      <c r="O508" s="122" t="e">
        <f t="shared" si="210"/>
        <v>#N/A</v>
      </c>
      <c r="P508" s="122" t="e">
        <f t="shared" si="210"/>
        <v>#N/A</v>
      </c>
      <c r="Q508" s="122" t="e">
        <f t="shared" si="210"/>
        <v>#N/A</v>
      </c>
      <c r="R508" s="122" t="e">
        <f t="shared" si="210"/>
        <v>#N/A</v>
      </c>
      <c r="S508" s="122" t="e">
        <f t="shared" si="210"/>
        <v>#N/A</v>
      </c>
      <c r="T508" s="122" t="e">
        <f t="shared" si="210"/>
        <v>#N/A</v>
      </c>
      <c r="U508" s="122" t="e">
        <f t="shared" si="210"/>
        <v>#N/A</v>
      </c>
      <c r="V508" s="122" t="e">
        <f t="shared" si="210"/>
        <v>#N/A</v>
      </c>
      <c r="W508" s="122" t="e">
        <f t="shared" si="210"/>
        <v>#N/A</v>
      </c>
      <c r="X508" s="122" t="e">
        <f t="shared" si="210"/>
        <v>#N/A</v>
      </c>
      <c r="Y508" s="122" t="e">
        <f t="shared" si="210"/>
        <v>#N/A</v>
      </c>
      <c r="Z508" s="122" t="e">
        <f t="shared" si="210"/>
        <v>#N/A</v>
      </c>
      <c r="AA508" s="122" t="e">
        <f t="shared" si="210"/>
        <v>#N/A</v>
      </c>
      <c r="AB508" s="122" t="e">
        <f t="shared" si="210"/>
        <v>#N/A</v>
      </c>
      <c r="AC508" s="122" t="e">
        <f t="shared" si="210"/>
        <v>#N/A</v>
      </c>
      <c r="AD508" s="122" t="e">
        <f t="shared" si="210"/>
        <v>#N/A</v>
      </c>
      <c r="AE508" s="122" t="e">
        <f t="shared" si="210"/>
        <v>#N/A</v>
      </c>
      <c r="AF508" s="122" t="e">
        <f t="shared" si="210"/>
        <v>#N/A</v>
      </c>
      <c r="AG508" s="122" t="e">
        <f t="shared" si="210"/>
        <v>#N/A</v>
      </c>
      <c r="AH508" s="122" t="e">
        <f t="shared" si="210"/>
        <v>#N/A</v>
      </c>
      <c r="AI508" s="122" t="e">
        <f t="shared" si="210"/>
        <v>#N/A</v>
      </c>
      <c r="AJ508" s="122" t="e">
        <f t="shared" si="210"/>
        <v>#N/A</v>
      </c>
      <c r="AK508" s="122" t="e">
        <f t="shared" si="210"/>
        <v>#N/A</v>
      </c>
      <c r="AL508" s="122" t="e">
        <f t="shared" si="210"/>
        <v>#N/A</v>
      </c>
      <c r="AM508" s="122" t="e">
        <f t="shared" si="210"/>
        <v>#N/A</v>
      </c>
      <c r="AN508" s="122" t="e">
        <f t="shared" si="210"/>
        <v>#N/A</v>
      </c>
      <c r="AO508" s="122" t="e">
        <f t="shared" si="210"/>
        <v>#N/A</v>
      </c>
      <c r="AP508" s="122" t="e">
        <f t="shared" si="210"/>
        <v>#N/A</v>
      </c>
    </row>
    <row r="509" spans="1:42" x14ac:dyDescent="0.2">
      <c r="A509" s="22" t="str">
        <f t="shared" si="209"/>
        <v>15-yr MACRS</v>
      </c>
      <c r="B509" s="182">
        <f t="array" ref="B509">SUM(IF(ISNUMBER(C509:AP509),C509:AP509))</f>
        <v>0</v>
      </c>
      <c r="C509" s="122" t="e">
        <f>C501/100*$Q$468</f>
        <v>#N/A</v>
      </c>
      <c r="D509" s="122" t="e">
        <f t="shared" ref="D509:AP509" si="211">D501/100*$Q$468</f>
        <v>#N/A</v>
      </c>
      <c r="E509" s="122" t="e">
        <f t="shared" si="211"/>
        <v>#N/A</v>
      </c>
      <c r="F509" s="122" t="e">
        <f t="shared" si="211"/>
        <v>#N/A</v>
      </c>
      <c r="G509" s="122" t="e">
        <f t="shared" si="211"/>
        <v>#N/A</v>
      </c>
      <c r="H509" s="122" t="e">
        <f t="shared" si="211"/>
        <v>#N/A</v>
      </c>
      <c r="I509" s="122" t="e">
        <f t="shared" si="211"/>
        <v>#N/A</v>
      </c>
      <c r="J509" s="122" t="e">
        <f t="shared" si="211"/>
        <v>#N/A</v>
      </c>
      <c r="K509" s="122" t="e">
        <f t="shared" si="211"/>
        <v>#N/A</v>
      </c>
      <c r="L509" s="122" t="e">
        <f t="shared" si="211"/>
        <v>#N/A</v>
      </c>
      <c r="M509" s="122" t="e">
        <f t="shared" si="211"/>
        <v>#N/A</v>
      </c>
      <c r="N509" s="122" t="e">
        <f t="shared" si="211"/>
        <v>#N/A</v>
      </c>
      <c r="O509" s="122" t="e">
        <f t="shared" si="211"/>
        <v>#N/A</v>
      </c>
      <c r="P509" s="122" t="e">
        <f t="shared" si="211"/>
        <v>#N/A</v>
      </c>
      <c r="Q509" s="122" t="e">
        <f t="shared" si="211"/>
        <v>#N/A</v>
      </c>
      <c r="R509" s="122" t="e">
        <f t="shared" si="211"/>
        <v>#N/A</v>
      </c>
      <c r="S509" s="122" t="e">
        <f t="shared" si="211"/>
        <v>#N/A</v>
      </c>
      <c r="T509" s="122" t="e">
        <f t="shared" si="211"/>
        <v>#N/A</v>
      </c>
      <c r="U509" s="122" t="e">
        <f t="shared" si="211"/>
        <v>#N/A</v>
      </c>
      <c r="V509" s="122" t="e">
        <f t="shared" si="211"/>
        <v>#N/A</v>
      </c>
      <c r="W509" s="122" t="e">
        <f t="shared" si="211"/>
        <v>#N/A</v>
      </c>
      <c r="X509" s="122" t="e">
        <f t="shared" si="211"/>
        <v>#N/A</v>
      </c>
      <c r="Y509" s="122" t="e">
        <f t="shared" si="211"/>
        <v>#N/A</v>
      </c>
      <c r="Z509" s="122" t="e">
        <f t="shared" si="211"/>
        <v>#N/A</v>
      </c>
      <c r="AA509" s="122" t="e">
        <f t="shared" si="211"/>
        <v>#N/A</v>
      </c>
      <c r="AB509" s="122" t="e">
        <f t="shared" si="211"/>
        <v>#N/A</v>
      </c>
      <c r="AC509" s="122" t="e">
        <f t="shared" si="211"/>
        <v>#N/A</v>
      </c>
      <c r="AD509" s="122" t="e">
        <f t="shared" si="211"/>
        <v>#N/A</v>
      </c>
      <c r="AE509" s="122" t="e">
        <f t="shared" si="211"/>
        <v>#N/A</v>
      </c>
      <c r="AF509" s="122" t="e">
        <f t="shared" si="211"/>
        <v>#N/A</v>
      </c>
      <c r="AG509" s="122" t="e">
        <f t="shared" si="211"/>
        <v>#N/A</v>
      </c>
      <c r="AH509" s="122" t="e">
        <f t="shared" si="211"/>
        <v>#N/A</v>
      </c>
      <c r="AI509" s="122" t="e">
        <f t="shared" si="211"/>
        <v>#N/A</v>
      </c>
      <c r="AJ509" s="122" t="e">
        <f t="shared" si="211"/>
        <v>#N/A</v>
      </c>
      <c r="AK509" s="122" t="e">
        <f t="shared" si="211"/>
        <v>#N/A</v>
      </c>
      <c r="AL509" s="122" t="e">
        <f t="shared" si="211"/>
        <v>#N/A</v>
      </c>
      <c r="AM509" s="122" t="e">
        <f t="shared" si="211"/>
        <v>#N/A</v>
      </c>
      <c r="AN509" s="122" t="e">
        <f t="shared" si="211"/>
        <v>#N/A</v>
      </c>
      <c r="AO509" s="122" t="e">
        <f t="shared" si="211"/>
        <v>#N/A</v>
      </c>
      <c r="AP509" s="122" t="e">
        <f t="shared" si="211"/>
        <v>#N/A</v>
      </c>
    </row>
    <row r="510" spans="1:42" x14ac:dyDescent="0.2">
      <c r="A510" s="22" t="str">
        <f t="shared" si="209"/>
        <v>5-yr SL</v>
      </c>
      <c r="B510" s="182">
        <f t="array" ref="B510">SUM(IF(ISNUMBER(C510:AP510),C510:AP510))</f>
        <v>0</v>
      </c>
      <c r="C510" s="122" t="e">
        <f>C502/100*$Q$469</f>
        <v>#N/A</v>
      </c>
      <c r="D510" s="122" t="e">
        <f t="shared" ref="D510:AP510" si="212">D502/100*$Q$469</f>
        <v>#N/A</v>
      </c>
      <c r="E510" s="122" t="e">
        <f t="shared" si="212"/>
        <v>#N/A</v>
      </c>
      <c r="F510" s="122" t="e">
        <f t="shared" si="212"/>
        <v>#N/A</v>
      </c>
      <c r="G510" s="122" t="e">
        <f t="shared" si="212"/>
        <v>#N/A</v>
      </c>
      <c r="H510" s="122" t="e">
        <f t="shared" si="212"/>
        <v>#N/A</v>
      </c>
      <c r="I510" s="122" t="e">
        <f t="shared" si="212"/>
        <v>#N/A</v>
      </c>
      <c r="J510" s="122" t="e">
        <f t="shared" si="212"/>
        <v>#N/A</v>
      </c>
      <c r="K510" s="122" t="e">
        <f t="shared" si="212"/>
        <v>#N/A</v>
      </c>
      <c r="L510" s="122" t="e">
        <f t="shared" si="212"/>
        <v>#N/A</v>
      </c>
      <c r="M510" s="122" t="e">
        <f t="shared" si="212"/>
        <v>#N/A</v>
      </c>
      <c r="N510" s="122" t="e">
        <f t="shared" si="212"/>
        <v>#N/A</v>
      </c>
      <c r="O510" s="122" t="e">
        <f t="shared" si="212"/>
        <v>#N/A</v>
      </c>
      <c r="P510" s="122" t="e">
        <f t="shared" si="212"/>
        <v>#N/A</v>
      </c>
      <c r="Q510" s="122" t="e">
        <f t="shared" si="212"/>
        <v>#N/A</v>
      </c>
      <c r="R510" s="122" t="e">
        <f t="shared" si="212"/>
        <v>#N/A</v>
      </c>
      <c r="S510" s="122" t="e">
        <f t="shared" si="212"/>
        <v>#N/A</v>
      </c>
      <c r="T510" s="122" t="e">
        <f t="shared" si="212"/>
        <v>#N/A</v>
      </c>
      <c r="U510" s="122" t="e">
        <f t="shared" si="212"/>
        <v>#N/A</v>
      </c>
      <c r="V510" s="122" t="e">
        <f t="shared" si="212"/>
        <v>#N/A</v>
      </c>
      <c r="W510" s="122" t="e">
        <f t="shared" si="212"/>
        <v>#N/A</v>
      </c>
      <c r="X510" s="122" t="e">
        <f t="shared" si="212"/>
        <v>#N/A</v>
      </c>
      <c r="Y510" s="122" t="e">
        <f t="shared" si="212"/>
        <v>#N/A</v>
      </c>
      <c r="Z510" s="122" t="e">
        <f t="shared" si="212"/>
        <v>#N/A</v>
      </c>
      <c r="AA510" s="122" t="e">
        <f t="shared" si="212"/>
        <v>#N/A</v>
      </c>
      <c r="AB510" s="122" t="e">
        <f t="shared" si="212"/>
        <v>#N/A</v>
      </c>
      <c r="AC510" s="122" t="e">
        <f t="shared" si="212"/>
        <v>#N/A</v>
      </c>
      <c r="AD510" s="122" t="e">
        <f t="shared" si="212"/>
        <v>#N/A</v>
      </c>
      <c r="AE510" s="122" t="e">
        <f t="shared" si="212"/>
        <v>#N/A</v>
      </c>
      <c r="AF510" s="122" t="e">
        <f t="shared" si="212"/>
        <v>#N/A</v>
      </c>
      <c r="AG510" s="122" t="e">
        <f t="shared" si="212"/>
        <v>#N/A</v>
      </c>
      <c r="AH510" s="122" t="e">
        <f t="shared" si="212"/>
        <v>#N/A</v>
      </c>
      <c r="AI510" s="122" t="e">
        <f t="shared" si="212"/>
        <v>#N/A</v>
      </c>
      <c r="AJ510" s="122" t="e">
        <f t="shared" si="212"/>
        <v>#N/A</v>
      </c>
      <c r="AK510" s="122" t="e">
        <f t="shared" si="212"/>
        <v>#N/A</v>
      </c>
      <c r="AL510" s="122" t="e">
        <f t="shared" si="212"/>
        <v>#N/A</v>
      </c>
      <c r="AM510" s="122" t="e">
        <f t="shared" si="212"/>
        <v>#N/A</v>
      </c>
      <c r="AN510" s="122" t="e">
        <f t="shared" si="212"/>
        <v>#N/A</v>
      </c>
      <c r="AO510" s="122" t="e">
        <f t="shared" si="212"/>
        <v>#N/A</v>
      </c>
      <c r="AP510" s="122" t="e">
        <f t="shared" si="212"/>
        <v>#N/A</v>
      </c>
    </row>
    <row r="511" spans="1:42" x14ac:dyDescent="0.2">
      <c r="A511" s="22" t="str">
        <f t="shared" si="209"/>
        <v>15-yr SL</v>
      </c>
      <c r="B511" s="182">
        <f t="array" ref="B511">SUM(IF(ISNUMBER(C511:AP511),C511:AP511))</f>
        <v>0</v>
      </c>
      <c r="C511" s="122" t="e">
        <f>C503/100*$Q$470</f>
        <v>#N/A</v>
      </c>
      <c r="D511" s="122" t="e">
        <f t="shared" ref="D511:AP511" si="213">D503/100*$Q$470</f>
        <v>#N/A</v>
      </c>
      <c r="E511" s="122" t="e">
        <f t="shared" si="213"/>
        <v>#N/A</v>
      </c>
      <c r="F511" s="122" t="e">
        <f t="shared" si="213"/>
        <v>#N/A</v>
      </c>
      <c r="G511" s="122" t="e">
        <f t="shared" si="213"/>
        <v>#N/A</v>
      </c>
      <c r="H511" s="122" t="e">
        <f t="shared" si="213"/>
        <v>#N/A</v>
      </c>
      <c r="I511" s="122" t="e">
        <f t="shared" si="213"/>
        <v>#N/A</v>
      </c>
      <c r="J511" s="122" t="e">
        <f t="shared" si="213"/>
        <v>#N/A</v>
      </c>
      <c r="K511" s="122" t="e">
        <f t="shared" si="213"/>
        <v>#N/A</v>
      </c>
      <c r="L511" s="122" t="e">
        <f t="shared" si="213"/>
        <v>#N/A</v>
      </c>
      <c r="M511" s="122" t="e">
        <f t="shared" si="213"/>
        <v>#N/A</v>
      </c>
      <c r="N511" s="122" t="e">
        <f t="shared" si="213"/>
        <v>#N/A</v>
      </c>
      <c r="O511" s="122" t="e">
        <f t="shared" si="213"/>
        <v>#N/A</v>
      </c>
      <c r="P511" s="122" t="e">
        <f t="shared" si="213"/>
        <v>#N/A</v>
      </c>
      <c r="Q511" s="122" t="e">
        <f t="shared" si="213"/>
        <v>#N/A</v>
      </c>
      <c r="R511" s="122" t="e">
        <f t="shared" si="213"/>
        <v>#N/A</v>
      </c>
      <c r="S511" s="122" t="e">
        <f t="shared" si="213"/>
        <v>#N/A</v>
      </c>
      <c r="T511" s="122" t="e">
        <f t="shared" si="213"/>
        <v>#N/A</v>
      </c>
      <c r="U511" s="122" t="e">
        <f t="shared" si="213"/>
        <v>#N/A</v>
      </c>
      <c r="V511" s="122" t="e">
        <f t="shared" si="213"/>
        <v>#N/A</v>
      </c>
      <c r="W511" s="122" t="e">
        <f t="shared" si="213"/>
        <v>#N/A</v>
      </c>
      <c r="X511" s="122" t="e">
        <f t="shared" si="213"/>
        <v>#N/A</v>
      </c>
      <c r="Y511" s="122" t="e">
        <f t="shared" si="213"/>
        <v>#N/A</v>
      </c>
      <c r="Z511" s="122" t="e">
        <f t="shared" si="213"/>
        <v>#N/A</v>
      </c>
      <c r="AA511" s="122" t="e">
        <f t="shared" si="213"/>
        <v>#N/A</v>
      </c>
      <c r="AB511" s="122" t="e">
        <f t="shared" si="213"/>
        <v>#N/A</v>
      </c>
      <c r="AC511" s="122" t="e">
        <f t="shared" si="213"/>
        <v>#N/A</v>
      </c>
      <c r="AD511" s="122" t="e">
        <f t="shared" si="213"/>
        <v>#N/A</v>
      </c>
      <c r="AE511" s="122" t="e">
        <f t="shared" si="213"/>
        <v>#N/A</v>
      </c>
      <c r="AF511" s="122" t="e">
        <f t="shared" si="213"/>
        <v>#N/A</v>
      </c>
      <c r="AG511" s="122" t="e">
        <f t="shared" si="213"/>
        <v>#N/A</v>
      </c>
      <c r="AH511" s="122" t="e">
        <f t="shared" si="213"/>
        <v>#N/A</v>
      </c>
      <c r="AI511" s="122" t="e">
        <f t="shared" si="213"/>
        <v>#N/A</v>
      </c>
      <c r="AJ511" s="122" t="e">
        <f t="shared" si="213"/>
        <v>#N/A</v>
      </c>
      <c r="AK511" s="122" t="e">
        <f t="shared" si="213"/>
        <v>#N/A</v>
      </c>
      <c r="AL511" s="122" t="e">
        <f t="shared" si="213"/>
        <v>#N/A</v>
      </c>
      <c r="AM511" s="122" t="e">
        <f t="shared" si="213"/>
        <v>#N/A</v>
      </c>
      <c r="AN511" s="122" t="e">
        <f t="shared" si="213"/>
        <v>#N/A</v>
      </c>
      <c r="AO511" s="122" t="e">
        <f t="shared" si="213"/>
        <v>#N/A</v>
      </c>
      <c r="AP511" s="122" t="e">
        <f t="shared" si="213"/>
        <v>#N/A</v>
      </c>
    </row>
    <row r="512" spans="1:42" x14ac:dyDescent="0.2">
      <c r="A512" s="22" t="str">
        <f t="shared" si="209"/>
        <v>20-yr SL</v>
      </c>
      <c r="B512" s="182">
        <f t="array" ref="B512">SUM(IF(ISNUMBER(C512:AP512),C512:AP512))</f>
        <v>0</v>
      </c>
      <c r="C512" s="122" t="e">
        <f>C504/100*$Q$471</f>
        <v>#N/A</v>
      </c>
      <c r="D512" s="122" t="e">
        <f t="shared" ref="D512:AP512" si="214">D504/100*$Q$471</f>
        <v>#N/A</v>
      </c>
      <c r="E512" s="122" t="e">
        <f t="shared" si="214"/>
        <v>#N/A</v>
      </c>
      <c r="F512" s="122" t="e">
        <f t="shared" si="214"/>
        <v>#N/A</v>
      </c>
      <c r="G512" s="122" t="e">
        <f t="shared" si="214"/>
        <v>#N/A</v>
      </c>
      <c r="H512" s="122" t="e">
        <f t="shared" si="214"/>
        <v>#N/A</v>
      </c>
      <c r="I512" s="122" t="e">
        <f t="shared" si="214"/>
        <v>#N/A</v>
      </c>
      <c r="J512" s="122" t="e">
        <f t="shared" si="214"/>
        <v>#N/A</v>
      </c>
      <c r="K512" s="122" t="e">
        <f t="shared" si="214"/>
        <v>#N/A</v>
      </c>
      <c r="L512" s="122" t="e">
        <f t="shared" si="214"/>
        <v>#N/A</v>
      </c>
      <c r="M512" s="122" t="e">
        <f t="shared" si="214"/>
        <v>#N/A</v>
      </c>
      <c r="N512" s="122" t="e">
        <f t="shared" si="214"/>
        <v>#N/A</v>
      </c>
      <c r="O512" s="122" t="e">
        <f t="shared" si="214"/>
        <v>#N/A</v>
      </c>
      <c r="P512" s="122" t="e">
        <f t="shared" si="214"/>
        <v>#N/A</v>
      </c>
      <c r="Q512" s="122" t="e">
        <f t="shared" si="214"/>
        <v>#N/A</v>
      </c>
      <c r="R512" s="122" t="e">
        <f t="shared" si="214"/>
        <v>#N/A</v>
      </c>
      <c r="S512" s="122" t="e">
        <f t="shared" si="214"/>
        <v>#N/A</v>
      </c>
      <c r="T512" s="122" t="e">
        <f t="shared" si="214"/>
        <v>#N/A</v>
      </c>
      <c r="U512" s="122" t="e">
        <f t="shared" si="214"/>
        <v>#N/A</v>
      </c>
      <c r="V512" s="122" t="e">
        <f t="shared" si="214"/>
        <v>#N/A</v>
      </c>
      <c r="W512" s="122" t="e">
        <f t="shared" si="214"/>
        <v>#N/A</v>
      </c>
      <c r="X512" s="122" t="e">
        <f t="shared" si="214"/>
        <v>#N/A</v>
      </c>
      <c r="Y512" s="122" t="e">
        <f t="shared" si="214"/>
        <v>#N/A</v>
      </c>
      <c r="Z512" s="122" t="e">
        <f t="shared" si="214"/>
        <v>#N/A</v>
      </c>
      <c r="AA512" s="122" t="e">
        <f t="shared" si="214"/>
        <v>#N/A</v>
      </c>
      <c r="AB512" s="122" t="e">
        <f t="shared" si="214"/>
        <v>#N/A</v>
      </c>
      <c r="AC512" s="122" t="e">
        <f t="shared" si="214"/>
        <v>#N/A</v>
      </c>
      <c r="AD512" s="122" t="e">
        <f t="shared" si="214"/>
        <v>#N/A</v>
      </c>
      <c r="AE512" s="122" t="e">
        <f t="shared" si="214"/>
        <v>#N/A</v>
      </c>
      <c r="AF512" s="122" t="e">
        <f t="shared" si="214"/>
        <v>#N/A</v>
      </c>
      <c r="AG512" s="122" t="e">
        <f t="shared" si="214"/>
        <v>#N/A</v>
      </c>
      <c r="AH512" s="122" t="e">
        <f t="shared" si="214"/>
        <v>#N/A</v>
      </c>
      <c r="AI512" s="122" t="e">
        <f t="shared" si="214"/>
        <v>#N/A</v>
      </c>
      <c r="AJ512" s="122" t="e">
        <f t="shared" si="214"/>
        <v>#N/A</v>
      </c>
      <c r="AK512" s="122" t="e">
        <f t="shared" si="214"/>
        <v>#N/A</v>
      </c>
      <c r="AL512" s="122" t="e">
        <f t="shared" si="214"/>
        <v>#N/A</v>
      </c>
      <c r="AM512" s="122" t="e">
        <f t="shared" si="214"/>
        <v>#N/A</v>
      </c>
      <c r="AN512" s="122" t="e">
        <f t="shared" si="214"/>
        <v>#N/A</v>
      </c>
      <c r="AO512" s="122" t="e">
        <f t="shared" si="214"/>
        <v>#N/A</v>
      </c>
      <c r="AP512" s="122" t="e">
        <f t="shared" si="214"/>
        <v>#N/A</v>
      </c>
    </row>
    <row r="513" spans="1:42" x14ac:dyDescent="0.2">
      <c r="A513" s="22" t="str">
        <f t="shared" si="209"/>
        <v>39-yr SL</v>
      </c>
      <c r="B513" s="182">
        <f>SUM(IF(ISNUMBER(C513:AP513),C513:AP513))</f>
        <v>0</v>
      </c>
      <c r="C513" s="122" t="e">
        <f>C505/100*$Q$472</f>
        <v>#N/A</v>
      </c>
      <c r="D513" s="122" t="e">
        <f t="shared" ref="D513:AP513" si="215">D505/100*$Q$472</f>
        <v>#N/A</v>
      </c>
      <c r="E513" s="122" t="e">
        <f t="shared" si="215"/>
        <v>#N/A</v>
      </c>
      <c r="F513" s="122" t="e">
        <f t="shared" si="215"/>
        <v>#N/A</v>
      </c>
      <c r="G513" s="122" t="e">
        <f t="shared" si="215"/>
        <v>#N/A</v>
      </c>
      <c r="H513" s="122" t="e">
        <f t="shared" si="215"/>
        <v>#N/A</v>
      </c>
      <c r="I513" s="122" t="e">
        <f t="shared" si="215"/>
        <v>#N/A</v>
      </c>
      <c r="J513" s="122" t="e">
        <f t="shared" si="215"/>
        <v>#N/A</v>
      </c>
      <c r="K513" s="122" t="e">
        <f t="shared" si="215"/>
        <v>#N/A</v>
      </c>
      <c r="L513" s="122" t="e">
        <f t="shared" si="215"/>
        <v>#N/A</v>
      </c>
      <c r="M513" s="122" t="e">
        <f t="shared" si="215"/>
        <v>#N/A</v>
      </c>
      <c r="N513" s="122" t="e">
        <f t="shared" si="215"/>
        <v>#N/A</v>
      </c>
      <c r="O513" s="122" t="e">
        <f t="shared" si="215"/>
        <v>#N/A</v>
      </c>
      <c r="P513" s="122" t="e">
        <f t="shared" si="215"/>
        <v>#N/A</v>
      </c>
      <c r="Q513" s="122" t="e">
        <f t="shared" si="215"/>
        <v>#N/A</v>
      </c>
      <c r="R513" s="122" t="e">
        <f t="shared" si="215"/>
        <v>#N/A</v>
      </c>
      <c r="S513" s="122" t="e">
        <f t="shared" si="215"/>
        <v>#N/A</v>
      </c>
      <c r="T513" s="122" t="e">
        <f t="shared" si="215"/>
        <v>#N/A</v>
      </c>
      <c r="U513" s="122" t="e">
        <f t="shared" si="215"/>
        <v>#N/A</v>
      </c>
      <c r="V513" s="122" t="e">
        <f t="shared" si="215"/>
        <v>#N/A</v>
      </c>
      <c r="W513" s="122" t="e">
        <f t="shared" si="215"/>
        <v>#N/A</v>
      </c>
      <c r="X513" s="122" t="e">
        <f t="shared" si="215"/>
        <v>#N/A</v>
      </c>
      <c r="Y513" s="122" t="e">
        <f t="shared" si="215"/>
        <v>#N/A</v>
      </c>
      <c r="Z513" s="122" t="e">
        <f t="shared" si="215"/>
        <v>#N/A</v>
      </c>
      <c r="AA513" s="122" t="e">
        <f t="shared" si="215"/>
        <v>#N/A</v>
      </c>
      <c r="AB513" s="122" t="e">
        <f t="shared" si="215"/>
        <v>#N/A</v>
      </c>
      <c r="AC513" s="122" t="e">
        <f t="shared" si="215"/>
        <v>#N/A</v>
      </c>
      <c r="AD513" s="122" t="e">
        <f t="shared" si="215"/>
        <v>#N/A</v>
      </c>
      <c r="AE513" s="122" t="e">
        <f t="shared" si="215"/>
        <v>#N/A</v>
      </c>
      <c r="AF513" s="122" t="e">
        <f t="shared" si="215"/>
        <v>#N/A</v>
      </c>
      <c r="AG513" s="122" t="e">
        <f t="shared" si="215"/>
        <v>#N/A</v>
      </c>
      <c r="AH513" s="122" t="e">
        <f t="shared" si="215"/>
        <v>#N/A</v>
      </c>
      <c r="AI513" s="122" t="e">
        <f t="shared" si="215"/>
        <v>#N/A</v>
      </c>
      <c r="AJ513" s="122" t="e">
        <f t="shared" si="215"/>
        <v>#N/A</v>
      </c>
      <c r="AK513" s="122" t="e">
        <f t="shared" si="215"/>
        <v>#N/A</v>
      </c>
      <c r="AL513" s="122" t="e">
        <f t="shared" si="215"/>
        <v>#N/A</v>
      </c>
      <c r="AM513" s="122" t="e">
        <f t="shared" si="215"/>
        <v>#N/A</v>
      </c>
      <c r="AN513" s="122" t="e">
        <f t="shared" si="215"/>
        <v>#N/A</v>
      </c>
      <c r="AO513" s="122" t="e">
        <f t="shared" si="215"/>
        <v>#N/A</v>
      </c>
      <c r="AP513" s="122" t="e">
        <f t="shared" si="215"/>
        <v>#N/A</v>
      </c>
    </row>
    <row r="514" spans="1:42" x14ac:dyDescent="0.2">
      <c r="A514" s="22" t="s">
        <v>308</v>
      </c>
      <c r="B514" s="182">
        <f>SUM(IF(ISNUMBER(C514:AP514),C514:AP514))</f>
        <v>0</v>
      </c>
      <c r="C514" s="122">
        <f t="shared" ref="C514:AP514" si="216">IF(C2&lt;=analysis_period,C506/100*$Q$473,0)</f>
        <v>0</v>
      </c>
      <c r="D514" s="122">
        <f t="shared" si="216"/>
        <v>0</v>
      </c>
      <c r="E514" s="122">
        <f t="shared" si="216"/>
        <v>0</v>
      </c>
      <c r="F514" s="122">
        <f t="shared" si="216"/>
        <v>0</v>
      </c>
      <c r="G514" s="122">
        <f t="shared" si="216"/>
        <v>0</v>
      </c>
      <c r="H514" s="122">
        <f t="shared" si="216"/>
        <v>0</v>
      </c>
      <c r="I514" s="122">
        <f t="shared" si="216"/>
        <v>0</v>
      </c>
      <c r="J514" s="122">
        <f t="shared" si="216"/>
        <v>0</v>
      </c>
      <c r="K514" s="122">
        <f t="shared" si="216"/>
        <v>0</v>
      </c>
      <c r="L514" s="122">
        <f t="shared" si="216"/>
        <v>0</v>
      </c>
      <c r="M514" s="122">
        <f t="shared" si="216"/>
        <v>0</v>
      </c>
      <c r="N514" s="122">
        <f t="shared" si="216"/>
        <v>0</v>
      </c>
      <c r="O514" s="122">
        <f t="shared" si="216"/>
        <v>0</v>
      </c>
      <c r="P514" s="122">
        <f t="shared" si="216"/>
        <v>0</v>
      </c>
      <c r="Q514" s="122">
        <f t="shared" si="216"/>
        <v>0</v>
      </c>
      <c r="R514" s="122">
        <f t="shared" si="216"/>
        <v>0</v>
      </c>
      <c r="S514" s="122">
        <f t="shared" si="216"/>
        <v>0</v>
      </c>
      <c r="T514" s="122">
        <f t="shared" si="216"/>
        <v>0</v>
      </c>
      <c r="U514" s="122">
        <f t="shared" si="216"/>
        <v>0</v>
      </c>
      <c r="V514" s="122">
        <f t="shared" si="216"/>
        <v>0</v>
      </c>
      <c r="W514" s="122">
        <f t="shared" si="216"/>
        <v>0</v>
      </c>
      <c r="X514" s="122">
        <f t="shared" si="216"/>
        <v>0</v>
      </c>
      <c r="Y514" s="122">
        <f t="shared" si="216"/>
        <v>0</v>
      </c>
      <c r="Z514" s="122">
        <f t="shared" si="216"/>
        <v>0</v>
      </c>
      <c r="AA514" s="122">
        <f t="shared" si="216"/>
        <v>0</v>
      </c>
      <c r="AB514" s="122">
        <f t="shared" si="216"/>
        <v>0</v>
      </c>
      <c r="AC514" s="122">
        <f t="shared" si="216"/>
        <v>0</v>
      </c>
      <c r="AD514" s="122">
        <f t="shared" si="216"/>
        <v>0</v>
      </c>
      <c r="AE514" s="122">
        <f t="shared" si="216"/>
        <v>0</v>
      </c>
      <c r="AF514" s="122">
        <f t="shared" si="216"/>
        <v>0</v>
      </c>
      <c r="AG514" s="122">
        <f t="shared" si="216"/>
        <v>0</v>
      </c>
      <c r="AH514" s="122">
        <f t="shared" si="216"/>
        <v>0</v>
      </c>
      <c r="AI514" s="122">
        <f t="shared" si="216"/>
        <v>0</v>
      </c>
      <c r="AJ514" s="122">
        <f t="shared" si="216"/>
        <v>0</v>
      </c>
      <c r="AK514" s="122">
        <f t="shared" si="216"/>
        <v>0</v>
      </c>
      <c r="AL514" s="122">
        <f t="shared" si="216"/>
        <v>0</v>
      </c>
      <c r="AM514" s="122">
        <f t="shared" si="216"/>
        <v>0</v>
      </c>
      <c r="AN514" s="122">
        <f t="shared" si="216"/>
        <v>0</v>
      </c>
      <c r="AO514" s="122">
        <f t="shared" si="216"/>
        <v>0</v>
      </c>
      <c r="AP514" s="122">
        <f t="shared" si="216"/>
        <v>0</v>
      </c>
    </row>
    <row r="515" spans="1:42" x14ac:dyDescent="0.2">
      <c r="A515" s="22" t="s">
        <v>88</v>
      </c>
      <c r="B515" s="182">
        <f t="array" ref="B515">SUM(IF(ISNUMBER(C515:AP515),C515:AP515))</f>
        <v>0</v>
      </c>
      <c r="C515" s="123">
        <f>P474</f>
        <v>0</v>
      </c>
      <c r="D515" s="123">
        <v>0</v>
      </c>
      <c r="E515" s="123">
        <v>0</v>
      </c>
      <c r="F515" s="123">
        <v>0</v>
      </c>
      <c r="G515" s="123">
        <v>0</v>
      </c>
      <c r="H515" s="123">
        <v>0</v>
      </c>
      <c r="I515" s="123">
        <v>0</v>
      </c>
      <c r="J515" s="123">
        <v>0</v>
      </c>
      <c r="K515" s="123">
        <v>0</v>
      </c>
      <c r="L515" s="123">
        <v>0</v>
      </c>
      <c r="M515" s="123">
        <v>0</v>
      </c>
      <c r="N515" s="123">
        <v>0</v>
      </c>
      <c r="O515" s="123">
        <v>0</v>
      </c>
      <c r="P515" s="123">
        <v>0</v>
      </c>
      <c r="Q515" s="123">
        <v>0</v>
      </c>
      <c r="R515" s="123">
        <v>0</v>
      </c>
      <c r="S515" s="123">
        <v>0</v>
      </c>
      <c r="T515" s="123">
        <v>0</v>
      </c>
      <c r="U515" s="123">
        <v>0</v>
      </c>
      <c r="V515" s="123">
        <v>0</v>
      </c>
      <c r="W515" s="123">
        <v>0</v>
      </c>
      <c r="X515" s="123">
        <v>0</v>
      </c>
      <c r="Y515" s="123">
        <v>0</v>
      </c>
      <c r="Z515" s="123">
        <v>0</v>
      </c>
      <c r="AA515" s="123">
        <v>0</v>
      </c>
      <c r="AB515" s="123">
        <v>0</v>
      </c>
      <c r="AC515" s="123">
        <v>0</v>
      </c>
      <c r="AD515" s="123">
        <v>0</v>
      </c>
      <c r="AE515" s="123">
        <v>0</v>
      </c>
      <c r="AF515" s="123">
        <v>0</v>
      </c>
      <c r="AG515" s="123">
        <v>0</v>
      </c>
      <c r="AH515" s="123">
        <v>0</v>
      </c>
      <c r="AI515" s="123">
        <v>0</v>
      </c>
      <c r="AJ515" s="123">
        <v>0</v>
      </c>
      <c r="AK515" s="123">
        <v>0</v>
      </c>
      <c r="AL515" s="123">
        <v>0</v>
      </c>
      <c r="AM515" s="123">
        <v>0</v>
      </c>
      <c r="AN515" s="123">
        <v>0</v>
      </c>
      <c r="AO515" s="123">
        <v>0</v>
      </c>
      <c r="AP515" s="123">
        <v>0</v>
      </c>
    </row>
    <row r="516" spans="1:42" x14ac:dyDescent="0.2">
      <c r="A516" s="21"/>
      <c r="B516" s="183">
        <f t="array" ref="B516">SUM(IF(ISNUMBER(C516:AP516),C516:AP516))</f>
        <v>0</v>
      </c>
      <c r="C516" s="122" t="e">
        <f>SUM(C508:C515)</f>
        <v>#N/A</v>
      </c>
      <c r="D516" s="122" t="e">
        <f t="shared" ref="D516:AP516" si="217">SUM(D508:D515)</f>
        <v>#N/A</v>
      </c>
      <c r="E516" s="122" t="e">
        <f t="shared" si="217"/>
        <v>#N/A</v>
      </c>
      <c r="F516" s="122" t="e">
        <f t="shared" si="217"/>
        <v>#N/A</v>
      </c>
      <c r="G516" s="122" t="e">
        <f t="shared" si="217"/>
        <v>#N/A</v>
      </c>
      <c r="H516" s="122" t="e">
        <f t="shared" si="217"/>
        <v>#N/A</v>
      </c>
      <c r="I516" s="122" t="e">
        <f t="shared" si="217"/>
        <v>#N/A</v>
      </c>
      <c r="J516" s="122" t="e">
        <f t="shared" si="217"/>
        <v>#N/A</v>
      </c>
      <c r="K516" s="122" t="e">
        <f t="shared" si="217"/>
        <v>#N/A</v>
      </c>
      <c r="L516" s="122" t="e">
        <f t="shared" si="217"/>
        <v>#N/A</v>
      </c>
      <c r="M516" s="122" t="e">
        <f t="shared" si="217"/>
        <v>#N/A</v>
      </c>
      <c r="N516" s="122" t="e">
        <f t="shared" si="217"/>
        <v>#N/A</v>
      </c>
      <c r="O516" s="122" t="e">
        <f t="shared" si="217"/>
        <v>#N/A</v>
      </c>
      <c r="P516" s="122" t="e">
        <f t="shared" si="217"/>
        <v>#N/A</v>
      </c>
      <c r="Q516" s="122" t="e">
        <f t="shared" si="217"/>
        <v>#N/A</v>
      </c>
      <c r="R516" s="122" t="e">
        <f t="shared" si="217"/>
        <v>#N/A</v>
      </c>
      <c r="S516" s="122" t="e">
        <f t="shared" si="217"/>
        <v>#N/A</v>
      </c>
      <c r="T516" s="122" t="e">
        <f t="shared" si="217"/>
        <v>#N/A</v>
      </c>
      <c r="U516" s="122" t="e">
        <f t="shared" si="217"/>
        <v>#N/A</v>
      </c>
      <c r="V516" s="122" t="e">
        <f t="shared" si="217"/>
        <v>#N/A</v>
      </c>
      <c r="W516" s="122" t="e">
        <f t="shared" si="217"/>
        <v>#N/A</v>
      </c>
      <c r="X516" s="122" t="e">
        <f t="shared" si="217"/>
        <v>#N/A</v>
      </c>
      <c r="Y516" s="122" t="e">
        <f t="shared" si="217"/>
        <v>#N/A</v>
      </c>
      <c r="Z516" s="122" t="e">
        <f t="shared" si="217"/>
        <v>#N/A</v>
      </c>
      <c r="AA516" s="122" t="e">
        <f t="shared" si="217"/>
        <v>#N/A</v>
      </c>
      <c r="AB516" s="122" t="e">
        <f t="shared" si="217"/>
        <v>#N/A</v>
      </c>
      <c r="AC516" s="122" t="e">
        <f t="shared" si="217"/>
        <v>#N/A</v>
      </c>
      <c r="AD516" s="122" t="e">
        <f t="shared" si="217"/>
        <v>#N/A</v>
      </c>
      <c r="AE516" s="122" t="e">
        <f t="shared" si="217"/>
        <v>#N/A</v>
      </c>
      <c r="AF516" s="122" t="e">
        <f t="shared" si="217"/>
        <v>#N/A</v>
      </c>
      <c r="AG516" s="122" t="e">
        <f t="shared" si="217"/>
        <v>#N/A</v>
      </c>
      <c r="AH516" s="122" t="e">
        <f t="shared" si="217"/>
        <v>#N/A</v>
      </c>
      <c r="AI516" s="122" t="e">
        <f t="shared" si="217"/>
        <v>#N/A</v>
      </c>
      <c r="AJ516" s="122" t="e">
        <f t="shared" si="217"/>
        <v>#N/A</v>
      </c>
      <c r="AK516" s="122" t="e">
        <f t="shared" si="217"/>
        <v>#N/A</v>
      </c>
      <c r="AL516" s="122" t="e">
        <f t="shared" si="217"/>
        <v>#N/A</v>
      </c>
      <c r="AM516" s="122" t="e">
        <f t="shared" si="217"/>
        <v>#N/A</v>
      </c>
      <c r="AN516" s="122" t="e">
        <f t="shared" si="217"/>
        <v>#N/A</v>
      </c>
      <c r="AO516" s="122" t="e">
        <f t="shared" si="217"/>
        <v>#N/A</v>
      </c>
      <c r="AP516" s="122" t="e">
        <f t="shared" si="217"/>
        <v>#N/A</v>
      </c>
    </row>
    <row r="517" spans="1:42" x14ac:dyDescent="0.2">
      <c r="A517" s="21"/>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row>
    <row r="518" spans="1:42" x14ac:dyDescent="0.2">
      <c r="A518" s="18" t="s">
        <v>75</v>
      </c>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row>
    <row r="519" spans="1:42" x14ac:dyDescent="0.2">
      <c r="A519" s="21" t="s">
        <v>77</v>
      </c>
      <c r="B519" s="26" t="str">
        <f>equip_reserve_depr_fed</f>
        <v>5-yr MACRS</v>
      </c>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row>
    <row r="520" spans="1:42" x14ac:dyDescent="0.2">
      <c r="A520" s="21" t="s">
        <v>78</v>
      </c>
      <c r="B520" s="178">
        <f t="shared" ref="B520:AP520" si="218">B2</f>
        <v>0</v>
      </c>
      <c r="C520" s="178" t="str">
        <f t="shared" si="218"/>
        <v/>
      </c>
      <c r="D520" s="178" t="str">
        <f t="shared" si="218"/>
        <v/>
      </c>
      <c r="E520" s="178" t="str">
        <f t="shared" si="218"/>
        <v/>
      </c>
      <c r="F520" s="178" t="str">
        <f t="shared" si="218"/>
        <v/>
      </c>
      <c r="G520" s="178" t="str">
        <f t="shared" si="218"/>
        <v/>
      </c>
      <c r="H520" s="178" t="str">
        <f t="shared" si="218"/>
        <v/>
      </c>
      <c r="I520" s="178" t="str">
        <f t="shared" si="218"/>
        <v/>
      </c>
      <c r="J520" s="178" t="str">
        <f t="shared" si="218"/>
        <v/>
      </c>
      <c r="K520" s="178" t="str">
        <f t="shared" si="218"/>
        <v/>
      </c>
      <c r="L520" s="178" t="str">
        <f t="shared" si="218"/>
        <v/>
      </c>
      <c r="M520" s="178" t="str">
        <f t="shared" si="218"/>
        <v/>
      </c>
      <c r="N520" s="178" t="str">
        <f t="shared" si="218"/>
        <v/>
      </c>
      <c r="O520" s="178" t="str">
        <f t="shared" si="218"/>
        <v/>
      </c>
      <c r="P520" s="178" t="str">
        <f t="shared" si="218"/>
        <v/>
      </c>
      <c r="Q520" s="178" t="str">
        <f t="shared" si="218"/>
        <v/>
      </c>
      <c r="R520" s="178" t="str">
        <f t="shared" si="218"/>
        <v/>
      </c>
      <c r="S520" s="178" t="str">
        <f t="shared" si="218"/>
        <v/>
      </c>
      <c r="T520" s="178" t="str">
        <f t="shared" si="218"/>
        <v/>
      </c>
      <c r="U520" s="178" t="str">
        <f t="shared" si="218"/>
        <v/>
      </c>
      <c r="V520" s="178" t="str">
        <f t="shared" si="218"/>
        <v/>
      </c>
      <c r="W520" s="178" t="str">
        <f t="shared" si="218"/>
        <v/>
      </c>
      <c r="X520" s="178" t="str">
        <f t="shared" si="218"/>
        <v/>
      </c>
      <c r="Y520" s="178" t="str">
        <f t="shared" si="218"/>
        <v/>
      </c>
      <c r="Z520" s="178" t="str">
        <f t="shared" si="218"/>
        <v/>
      </c>
      <c r="AA520" s="178" t="str">
        <f t="shared" si="218"/>
        <v/>
      </c>
      <c r="AB520" s="178" t="str">
        <f t="shared" si="218"/>
        <v/>
      </c>
      <c r="AC520" s="178" t="str">
        <f t="shared" si="218"/>
        <v/>
      </c>
      <c r="AD520" s="178" t="str">
        <f t="shared" si="218"/>
        <v/>
      </c>
      <c r="AE520" s="178" t="str">
        <f t="shared" si="218"/>
        <v/>
      </c>
      <c r="AF520" s="178" t="str">
        <f t="shared" si="218"/>
        <v/>
      </c>
      <c r="AG520" s="178" t="str">
        <f t="shared" si="218"/>
        <v/>
      </c>
      <c r="AH520" s="178" t="str">
        <f t="shared" si="218"/>
        <v/>
      </c>
      <c r="AI520" s="178" t="str">
        <f t="shared" si="218"/>
        <v/>
      </c>
      <c r="AJ520" s="178" t="str">
        <f t="shared" si="218"/>
        <v/>
      </c>
      <c r="AK520" s="178" t="str">
        <f t="shared" si="218"/>
        <v/>
      </c>
      <c r="AL520" s="178" t="str">
        <f t="shared" si="218"/>
        <v/>
      </c>
      <c r="AM520" s="178" t="str">
        <f t="shared" si="218"/>
        <v/>
      </c>
      <c r="AN520" s="178" t="str">
        <f t="shared" si="218"/>
        <v/>
      </c>
      <c r="AO520" s="178" t="str">
        <f t="shared" si="218"/>
        <v/>
      </c>
      <c r="AP520" s="178" t="str">
        <f t="shared" si="218"/>
        <v/>
      </c>
    </row>
    <row r="521" spans="1:42" x14ac:dyDescent="0.2">
      <c r="A521" s="21" t="s">
        <v>79</v>
      </c>
      <c r="B521" s="177">
        <v>0</v>
      </c>
      <c r="C521" s="170" t="e">
        <f t="shared" ref="C521:AP521" si="219">IF($B$519=$A500,C500,0)+IF($B$519=$A501,C501,0)+IF($B$519=$A502,C502,0)+IF($B$519=$A503,C503,0)+IF($B$519=$A504,C504,0)+IF($B$519=$A505,C505,0)</f>
        <v>#N/A</v>
      </c>
      <c r="D521" s="170" t="e">
        <f t="shared" si="219"/>
        <v>#N/A</v>
      </c>
      <c r="E521" s="170" t="e">
        <f t="shared" si="219"/>
        <v>#N/A</v>
      </c>
      <c r="F521" s="170" t="e">
        <f t="shared" si="219"/>
        <v>#N/A</v>
      </c>
      <c r="G521" s="170" t="e">
        <f t="shared" si="219"/>
        <v>#N/A</v>
      </c>
      <c r="H521" s="170" t="e">
        <f t="shared" si="219"/>
        <v>#N/A</v>
      </c>
      <c r="I521" s="170" t="e">
        <f t="shared" si="219"/>
        <v>#N/A</v>
      </c>
      <c r="J521" s="170" t="e">
        <f t="shared" si="219"/>
        <v>#N/A</v>
      </c>
      <c r="K521" s="170" t="e">
        <f t="shared" si="219"/>
        <v>#N/A</v>
      </c>
      <c r="L521" s="170" t="e">
        <f t="shared" si="219"/>
        <v>#N/A</v>
      </c>
      <c r="M521" s="170" t="e">
        <f t="shared" si="219"/>
        <v>#N/A</v>
      </c>
      <c r="N521" s="170" t="e">
        <f t="shared" si="219"/>
        <v>#N/A</v>
      </c>
      <c r="O521" s="170" t="e">
        <f t="shared" si="219"/>
        <v>#N/A</v>
      </c>
      <c r="P521" s="170" t="e">
        <f t="shared" si="219"/>
        <v>#N/A</v>
      </c>
      <c r="Q521" s="170" t="e">
        <f t="shared" si="219"/>
        <v>#N/A</v>
      </c>
      <c r="R521" s="170" t="e">
        <f t="shared" si="219"/>
        <v>#N/A</v>
      </c>
      <c r="S521" s="170" t="e">
        <f t="shared" si="219"/>
        <v>#N/A</v>
      </c>
      <c r="T521" s="170" t="e">
        <f t="shared" si="219"/>
        <v>#N/A</v>
      </c>
      <c r="U521" s="170" t="e">
        <f t="shared" si="219"/>
        <v>#N/A</v>
      </c>
      <c r="V521" s="170" t="e">
        <f t="shared" si="219"/>
        <v>#N/A</v>
      </c>
      <c r="W521" s="170" t="e">
        <f t="shared" si="219"/>
        <v>#N/A</v>
      </c>
      <c r="X521" s="170" t="e">
        <f t="shared" si="219"/>
        <v>#N/A</v>
      </c>
      <c r="Y521" s="170" t="e">
        <f t="shared" si="219"/>
        <v>#N/A</v>
      </c>
      <c r="Z521" s="170" t="e">
        <f t="shared" si="219"/>
        <v>#N/A</v>
      </c>
      <c r="AA521" s="170" t="e">
        <f t="shared" si="219"/>
        <v>#N/A</v>
      </c>
      <c r="AB521" s="170" t="e">
        <f t="shared" si="219"/>
        <v>#N/A</v>
      </c>
      <c r="AC521" s="170" t="e">
        <f t="shared" si="219"/>
        <v>#N/A</v>
      </c>
      <c r="AD521" s="170" t="e">
        <f t="shared" si="219"/>
        <v>#N/A</v>
      </c>
      <c r="AE521" s="170" t="e">
        <f t="shared" si="219"/>
        <v>#N/A</v>
      </c>
      <c r="AF521" s="170" t="e">
        <f t="shared" si="219"/>
        <v>#N/A</v>
      </c>
      <c r="AG521" s="170" t="e">
        <f t="shared" si="219"/>
        <v>#N/A</v>
      </c>
      <c r="AH521" s="170" t="e">
        <f t="shared" si="219"/>
        <v>#N/A</v>
      </c>
      <c r="AI521" s="170" t="e">
        <f t="shared" si="219"/>
        <v>#N/A</v>
      </c>
      <c r="AJ521" s="170" t="e">
        <f t="shared" si="219"/>
        <v>#N/A</v>
      </c>
      <c r="AK521" s="170" t="e">
        <f t="shared" si="219"/>
        <v>#N/A</v>
      </c>
      <c r="AL521" s="170" t="e">
        <f t="shared" si="219"/>
        <v>#N/A</v>
      </c>
      <c r="AM521" s="170" t="e">
        <f t="shared" si="219"/>
        <v>#N/A</v>
      </c>
      <c r="AN521" s="170" t="e">
        <f t="shared" si="219"/>
        <v>#N/A</v>
      </c>
      <c r="AO521" s="170" t="e">
        <f t="shared" si="219"/>
        <v>#N/A</v>
      </c>
      <c r="AP521" s="170" t="e">
        <f t="shared" si="219"/>
        <v>#N/A</v>
      </c>
    </row>
    <row r="522" spans="1:42" x14ac:dyDescent="0.2">
      <c r="A522" s="18"/>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row>
    <row r="523" spans="1:42" x14ac:dyDescent="0.2">
      <c r="A523" s="18" t="s">
        <v>90</v>
      </c>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row>
    <row r="524" spans="1:42" x14ac:dyDescent="0.2">
      <c r="A524" s="21" t="s">
        <v>76</v>
      </c>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row>
    <row r="525" spans="1:42" x14ac:dyDescent="0.2">
      <c r="A525" s="4">
        <v>1</v>
      </c>
      <c r="C525" s="161">
        <f t="shared" ref="C525:AP525" si="220">C389</f>
        <v>0</v>
      </c>
      <c r="D525" s="161">
        <f t="shared" si="220"/>
        <v>0</v>
      </c>
      <c r="E525" s="161">
        <f t="shared" si="220"/>
        <v>0</v>
      </c>
      <c r="F525" s="161">
        <f t="shared" si="220"/>
        <v>0</v>
      </c>
      <c r="G525" s="161">
        <f t="shared" si="220"/>
        <v>0</v>
      </c>
      <c r="H525" s="161">
        <f t="shared" si="220"/>
        <v>0</v>
      </c>
      <c r="I525" s="161">
        <f t="shared" si="220"/>
        <v>0</v>
      </c>
      <c r="J525" s="161">
        <f t="shared" si="220"/>
        <v>0</v>
      </c>
      <c r="K525" s="161">
        <f t="shared" si="220"/>
        <v>0</v>
      </c>
      <c r="L525" s="161">
        <f t="shared" si="220"/>
        <v>0</v>
      </c>
      <c r="M525" s="161">
        <f t="shared" si="220"/>
        <v>0</v>
      </c>
      <c r="N525" s="161">
        <f t="shared" si="220"/>
        <v>0</v>
      </c>
      <c r="O525" s="161">
        <f t="shared" si="220"/>
        <v>0</v>
      </c>
      <c r="P525" s="161">
        <f t="shared" si="220"/>
        <v>0</v>
      </c>
      <c r="Q525" s="161">
        <f t="shared" si="220"/>
        <v>0</v>
      </c>
      <c r="R525" s="161">
        <f t="shared" si="220"/>
        <v>0</v>
      </c>
      <c r="S525" s="161">
        <f t="shared" si="220"/>
        <v>0</v>
      </c>
      <c r="T525" s="161">
        <f t="shared" si="220"/>
        <v>0</v>
      </c>
      <c r="U525" s="161">
        <f t="shared" si="220"/>
        <v>0</v>
      </c>
      <c r="V525" s="161">
        <f t="shared" si="220"/>
        <v>0</v>
      </c>
      <c r="W525" s="161">
        <f t="shared" si="220"/>
        <v>0</v>
      </c>
      <c r="X525" s="161">
        <f t="shared" si="220"/>
        <v>0</v>
      </c>
      <c r="Y525" s="161">
        <f t="shared" si="220"/>
        <v>0</v>
      </c>
      <c r="Z525" s="161">
        <f t="shared" si="220"/>
        <v>0</v>
      </c>
      <c r="AA525" s="161">
        <f t="shared" si="220"/>
        <v>0</v>
      </c>
      <c r="AB525" s="161">
        <f t="shared" si="220"/>
        <v>0</v>
      </c>
      <c r="AC525" s="161">
        <f t="shared" si="220"/>
        <v>0</v>
      </c>
      <c r="AD525" s="161">
        <f t="shared" si="220"/>
        <v>0</v>
      </c>
      <c r="AE525" s="161">
        <f t="shared" si="220"/>
        <v>0</v>
      </c>
      <c r="AF525" s="161">
        <f t="shared" si="220"/>
        <v>0</v>
      </c>
      <c r="AG525" s="161">
        <f t="shared" si="220"/>
        <v>0</v>
      </c>
      <c r="AH525" s="161">
        <f t="shared" si="220"/>
        <v>0</v>
      </c>
      <c r="AI525" s="161">
        <f t="shared" si="220"/>
        <v>0</v>
      </c>
      <c r="AJ525" s="161">
        <f t="shared" si="220"/>
        <v>0</v>
      </c>
      <c r="AK525" s="161">
        <f t="shared" si="220"/>
        <v>0</v>
      </c>
      <c r="AL525" s="161">
        <f t="shared" si="220"/>
        <v>0</v>
      </c>
      <c r="AM525" s="161">
        <f t="shared" si="220"/>
        <v>0</v>
      </c>
      <c r="AN525" s="161">
        <f t="shared" si="220"/>
        <v>0</v>
      </c>
      <c r="AO525" s="161">
        <f t="shared" si="220"/>
        <v>0</v>
      </c>
      <c r="AP525" s="161">
        <f t="shared" si="220"/>
        <v>0</v>
      </c>
    </row>
    <row r="526" spans="1:42" x14ac:dyDescent="0.2">
      <c r="A526" s="4">
        <f>A525+1</f>
        <v>2</v>
      </c>
      <c r="C526" s="161">
        <f t="shared" ref="C526:AP526" si="221">C390</f>
        <v>0</v>
      </c>
      <c r="D526" s="161">
        <f t="shared" si="221"/>
        <v>0</v>
      </c>
      <c r="E526" s="161">
        <f t="shared" si="221"/>
        <v>0</v>
      </c>
      <c r="F526" s="161">
        <f t="shared" si="221"/>
        <v>0</v>
      </c>
      <c r="G526" s="161">
        <f t="shared" si="221"/>
        <v>0</v>
      </c>
      <c r="H526" s="161">
        <f t="shared" si="221"/>
        <v>0</v>
      </c>
      <c r="I526" s="161">
        <f t="shared" si="221"/>
        <v>0</v>
      </c>
      <c r="J526" s="161">
        <f t="shared" si="221"/>
        <v>0</v>
      </c>
      <c r="K526" s="161">
        <f t="shared" si="221"/>
        <v>0</v>
      </c>
      <c r="L526" s="161">
        <f t="shared" si="221"/>
        <v>0</v>
      </c>
      <c r="M526" s="161">
        <f t="shared" si="221"/>
        <v>0</v>
      </c>
      <c r="N526" s="161">
        <f t="shared" si="221"/>
        <v>0</v>
      </c>
      <c r="O526" s="161">
        <f t="shared" si="221"/>
        <v>0</v>
      </c>
      <c r="P526" s="161">
        <f t="shared" si="221"/>
        <v>0</v>
      </c>
      <c r="Q526" s="161">
        <f t="shared" si="221"/>
        <v>0</v>
      </c>
      <c r="R526" s="161">
        <f t="shared" si="221"/>
        <v>0</v>
      </c>
      <c r="S526" s="161">
        <f t="shared" si="221"/>
        <v>0</v>
      </c>
      <c r="T526" s="161">
        <f t="shared" si="221"/>
        <v>0</v>
      </c>
      <c r="U526" s="161">
        <f t="shared" si="221"/>
        <v>0</v>
      </c>
      <c r="V526" s="161">
        <f t="shared" si="221"/>
        <v>0</v>
      </c>
      <c r="W526" s="161">
        <f t="shared" si="221"/>
        <v>0</v>
      </c>
      <c r="X526" s="161">
        <f t="shared" si="221"/>
        <v>0</v>
      </c>
      <c r="Y526" s="161">
        <f t="shared" si="221"/>
        <v>0</v>
      </c>
      <c r="Z526" s="161">
        <f t="shared" si="221"/>
        <v>0</v>
      </c>
      <c r="AA526" s="161">
        <f t="shared" si="221"/>
        <v>0</v>
      </c>
      <c r="AB526" s="161">
        <f t="shared" si="221"/>
        <v>0</v>
      </c>
      <c r="AC526" s="161">
        <f t="shared" si="221"/>
        <v>0</v>
      </c>
      <c r="AD526" s="161">
        <f t="shared" si="221"/>
        <v>0</v>
      </c>
      <c r="AE526" s="161">
        <f t="shared" si="221"/>
        <v>0</v>
      </c>
      <c r="AF526" s="161">
        <f t="shared" si="221"/>
        <v>0</v>
      </c>
      <c r="AG526" s="161">
        <f t="shared" si="221"/>
        <v>0</v>
      </c>
      <c r="AH526" s="161">
        <f t="shared" si="221"/>
        <v>0</v>
      </c>
      <c r="AI526" s="161">
        <f t="shared" si="221"/>
        <v>0</v>
      </c>
      <c r="AJ526" s="161">
        <f t="shared" si="221"/>
        <v>0</v>
      </c>
      <c r="AK526" s="161">
        <f t="shared" si="221"/>
        <v>0</v>
      </c>
      <c r="AL526" s="161">
        <f t="shared" si="221"/>
        <v>0</v>
      </c>
      <c r="AM526" s="161">
        <f t="shared" si="221"/>
        <v>0</v>
      </c>
      <c r="AN526" s="161">
        <f t="shared" si="221"/>
        <v>0</v>
      </c>
      <c r="AO526" s="161">
        <f t="shared" si="221"/>
        <v>0</v>
      </c>
      <c r="AP526" s="161">
        <f t="shared" si="221"/>
        <v>0</v>
      </c>
    </row>
    <row r="527" spans="1:42" x14ac:dyDescent="0.2">
      <c r="A527" s="4">
        <f t="shared" ref="A527:A532" si="222">A526+1</f>
        <v>3</v>
      </c>
      <c r="C527" s="161">
        <f t="shared" ref="C527:AP527" si="223">C391</f>
        <v>0</v>
      </c>
      <c r="D527" s="161">
        <f t="shared" si="223"/>
        <v>0</v>
      </c>
      <c r="E527" s="161">
        <f t="shared" si="223"/>
        <v>0</v>
      </c>
      <c r="F527" s="161">
        <f t="shared" si="223"/>
        <v>0</v>
      </c>
      <c r="G527" s="161">
        <f t="shared" si="223"/>
        <v>0</v>
      </c>
      <c r="H527" s="161">
        <f t="shared" si="223"/>
        <v>0</v>
      </c>
      <c r="I527" s="161">
        <f t="shared" si="223"/>
        <v>0</v>
      </c>
      <c r="J527" s="161">
        <f t="shared" si="223"/>
        <v>0</v>
      </c>
      <c r="K527" s="161">
        <f t="shared" si="223"/>
        <v>0</v>
      </c>
      <c r="L527" s="161">
        <f t="shared" si="223"/>
        <v>0</v>
      </c>
      <c r="M527" s="161">
        <f t="shared" si="223"/>
        <v>0</v>
      </c>
      <c r="N527" s="161">
        <f t="shared" si="223"/>
        <v>0</v>
      </c>
      <c r="O527" s="161">
        <f t="shared" si="223"/>
        <v>0</v>
      </c>
      <c r="P527" s="161">
        <f t="shared" si="223"/>
        <v>0</v>
      </c>
      <c r="Q527" s="161">
        <f t="shared" si="223"/>
        <v>0</v>
      </c>
      <c r="R527" s="161">
        <f t="shared" si="223"/>
        <v>0</v>
      </c>
      <c r="S527" s="161">
        <f t="shared" si="223"/>
        <v>0</v>
      </c>
      <c r="T527" s="161">
        <f t="shared" si="223"/>
        <v>0</v>
      </c>
      <c r="U527" s="161">
        <f t="shared" si="223"/>
        <v>0</v>
      </c>
      <c r="V527" s="161">
        <f t="shared" si="223"/>
        <v>0</v>
      </c>
      <c r="W527" s="161">
        <f t="shared" si="223"/>
        <v>0</v>
      </c>
      <c r="X527" s="161">
        <f t="shared" si="223"/>
        <v>0</v>
      </c>
      <c r="Y527" s="161">
        <f t="shared" si="223"/>
        <v>0</v>
      </c>
      <c r="Z527" s="161">
        <f t="shared" si="223"/>
        <v>0</v>
      </c>
      <c r="AA527" s="161">
        <f t="shared" si="223"/>
        <v>0</v>
      </c>
      <c r="AB527" s="161">
        <f t="shared" si="223"/>
        <v>0</v>
      </c>
      <c r="AC527" s="161">
        <f t="shared" si="223"/>
        <v>0</v>
      </c>
      <c r="AD527" s="161">
        <f t="shared" si="223"/>
        <v>0</v>
      </c>
      <c r="AE527" s="161">
        <f t="shared" si="223"/>
        <v>0</v>
      </c>
      <c r="AF527" s="161">
        <f t="shared" si="223"/>
        <v>0</v>
      </c>
      <c r="AG527" s="161">
        <f t="shared" si="223"/>
        <v>0</v>
      </c>
      <c r="AH527" s="161">
        <f t="shared" si="223"/>
        <v>0</v>
      </c>
      <c r="AI527" s="161">
        <f t="shared" si="223"/>
        <v>0</v>
      </c>
      <c r="AJ527" s="161">
        <f t="shared" si="223"/>
        <v>0</v>
      </c>
      <c r="AK527" s="161">
        <f t="shared" si="223"/>
        <v>0</v>
      </c>
      <c r="AL527" s="161">
        <f t="shared" si="223"/>
        <v>0</v>
      </c>
      <c r="AM527" s="161">
        <f t="shared" si="223"/>
        <v>0</v>
      </c>
      <c r="AN527" s="161">
        <f t="shared" si="223"/>
        <v>0</v>
      </c>
      <c r="AO527" s="161">
        <f t="shared" si="223"/>
        <v>0</v>
      </c>
      <c r="AP527" s="161">
        <f t="shared" si="223"/>
        <v>0</v>
      </c>
    </row>
    <row r="528" spans="1:42" x14ac:dyDescent="0.2">
      <c r="A528" s="4">
        <f t="shared" si="222"/>
        <v>4</v>
      </c>
      <c r="C528" s="161">
        <f t="shared" ref="C528:AP528" si="224">C392</f>
        <v>0</v>
      </c>
      <c r="D528" s="161">
        <f t="shared" si="224"/>
        <v>0</v>
      </c>
      <c r="E528" s="161">
        <f t="shared" si="224"/>
        <v>0</v>
      </c>
      <c r="F528" s="161">
        <f t="shared" si="224"/>
        <v>0</v>
      </c>
      <c r="G528" s="161">
        <f t="shared" si="224"/>
        <v>0</v>
      </c>
      <c r="H528" s="161">
        <f t="shared" si="224"/>
        <v>0</v>
      </c>
      <c r="I528" s="161">
        <f t="shared" si="224"/>
        <v>0</v>
      </c>
      <c r="J528" s="161">
        <f t="shared" si="224"/>
        <v>0</v>
      </c>
      <c r="K528" s="161">
        <f t="shared" si="224"/>
        <v>0</v>
      </c>
      <c r="L528" s="161">
        <f t="shared" si="224"/>
        <v>0</v>
      </c>
      <c r="M528" s="161">
        <f t="shared" si="224"/>
        <v>0</v>
      </c>
      <c r="N528" s="161">
        <f t="shared" si="224"/>
        <v>0</v>
      </c>
      <c r="O528" s="161">
        <f t="shared" si="224"/>
        <v>0</v>
      </c>
      <c r="P528" s="161">
        <f t="shared" si="224"/>
        <v>0</v>
      </c>
      <c r="Q528" s="161">
        <f t="shared" si="224"/>
        <v>0</v>
      </c>
      <c r="R528" s="161">
        <f t="shared" si="224"/>
        <v>0</v>
      </c>
      <c r="S528" s="161">
        <f t="shared" si="224"/>
        <v>0</v>
      </c>
      <c r="T528" s="161">
        <f t="shared" si="224"/>
        <v>0</v>
      </c>
      <c r="U528" s="161">
        <f t="shared" si="224"/>
        <v>0</v>
      </c>
      <c r="V528" s="161">
        <f t="shared" si="224"/>
        <v>0</v>
      </c>
      <c r="W528" s="161">
        <f t="shared" si="224"/>
        <v>0</v>
      </c>
      <c r="X528" s="161">
        <f t="shared" si="224"/>
        <v>0</v>
      </c>
      <c r="Y528" s="161">
        <f t="shared" si="224"/>
        <v>0</v>
      </c>
      <c r="Z528" s="161">
        <f t="shared" si="224"/>
        <v>0</v>
      </c>
      <c r="AA528" s="161">
        <f t="shared" si="224"/>
        <v>0</v>
      </c>
      <c r="AB528" s="161">
        <f t="shared" si="224"/>
        <v>0</v>
      </c>
      <c r="AC528" s="161">
        <f t="shared" si="224"/>
        <v>0</v>
      </c>
      <c r="AD528" s="161">
        <f t="shared" si="224"/>
        <v>0</v>
      </c>
      <c r="AE528" s="161">
        <f t="shared" si="224"/>
        <v>0</v>
      </c>
      <c r="AF528" s="161">
        <f t="shared" si="224"/>
        <v>0</v>
      </c>
      <c r="AG528" s="161">
        <f t="shared" si="224"/>
        <v>0</v>
      </c>
      <c r="AH528" s="161">
        <f t="shared" si="224"/>
        <v>0</v>
      </c>
      <c r="AI528" s="161">
        <f t="shared" si="224"/>
        <v>0</v>
      </c>
      <c r="AJ528" s="161">
        <f t="shared" si="224"/>
        <v>0</v>
      </c>
      <c r="AK528" s="161">
        <f t="shared" si="224"/>
        <v>0</v>
      </c>
      <c r="AL528" s="161">
        <f t="shared" si="224"/>
        <v>0</v>
      </c>
      <c r="AM528" s="161">
        <f t="shared" si="224"/>
        <v>0</v>
      </c>
      <c r="AN528" s="161">
        <f t="shared" si="224"/>
        <v>0</v>
      </c>
      <c r="AO528" s="161">
        <f t="shared" si="224"/>
        <v>0</v>
      </c>
      <c r="AP528" s="161">
        <f t="shared" si="224"/>
        <v>0</v>
      </c>
    </row>
    <row r="529" spans="1:42" x14ac:dyDescent="0.2">
      <c r="A529" s="4">
        <f t="shared" si="222"/>
        <v>5</v>
      </c>
      <c r="C529" s="161">
        <f t="shared" ref="C529:AP529" si="225">C393</f>
        <v>0</v>
      </c>
      <c r="D529" s="161">
        <f t="shared" si="225"/>
        <v>0</v>
      </c>
      <c r="E529" s="161">
        <f t="shared" si="225"/>
        <v>0</v>
      </c>
      <c r="F529" s="161">
        <f t="shared" si="225"/>
        <v>0</v>
      </c>
      <c r="G529" s="161">
        <f t="shared" si="225"/>
        <v>0</v>
      </c>
      <c r="H529" s="161">
        <f t="shared" si="225"/>
        <v>0</v>
      </c>
      <c r="I529" s="161">
        <f t="shared" si="225"/>
        <v>0</v>
      </c>
      <c r="J529" s="161">
        <f t="shared" si="225"/>
        <v>0</v>
      </c>
      <c r="K529" s="161">
        <f t="shared" si="225"/>
        <v>0</v>
      </c>
      <c r="L529" s="161">
        <f t="shared" si="225"/>
        <v>0</v>
      </c>
      <c r="M529" s="161">
        <f t="shared" si="225"/>
        <v>0</v>
      </c>
      <c r="N529" s="161">
        <f t="shared" si="225"/>
        <v>0</v>
      </c>
      <c r="O529" s="161">
        <f t="shared" si="225"/>
        <v>0</v>
      </c>
      <c r="P529" s="161">
        <f t="shared" si="225"/>
        <v>0</v>
      </c>
      <c r="Q529" s="161">
        <f t="shared" si="225"/>
        <v>0</v>
      </c>
      <c r="R529" s="161">
        <f t="shared" si="225"/>
        <v>0</v>
      </c>
      <c r="S529" s="161">
        <f t="shared" si="225"/>
        <v>0</v>
      </c>
      <c r="T529" s="161">
        <f t="shared" si="225"/>
        <v>0</v>
      </c>
      <c r="U529" s="161">
        <f t="shared" si="225"/>
        <v>0</v>
      </c>
      <c r="V529" s="161">
        <f t="shared" si="225"/>
        <v>0</v>
      </c>
      <c r="W529" s="161">
        <f t="shared" si="225"/>
        <v>0</v>
      </c>
      <c r="X529" s="161">
        <f t="shared" si="225"/>
        <v>0</v>
      </c>
      <c r="Y529" s="161">
        <f t="shared" si="225"/>
        <v>0</v>
      </c>
      <c r="Z529" s="161">
        <f t="shared" si="225"/>
        <v>0</v>
      </c>
      <c r="AA529" s="161">
        <f t="shared" si="225"/>
        <v>0</v>
      </c>
      <c r="AB529" s="161">
        <f t="shared" si="225"/>
        <v>0</v>
      </c>
      <c r="AC529" s="161">
        <f t="shared" si="225"/>
        <v>0</v>
      </c>
      <c r="AD529" s="161">
        <f t="shared" si="225"/>
        <v>0</v>
      </c>
      <c r="AE529" s="161">
        <f t="shared" si="225"/>
        <v>0</v>
      </c>
      <c r="AF529" s="161">
        <f t="shared" si="225"/>
        <v>0</v>
      </c>
      <c r="AG529" s="161">
        <f t="shared" si="225"/>
        <v>0</v>
      </c>
      <c r="AH529" s="161">
        <f t="shared" si="225"/>
        <v>0</v>
      </c>
      <c r="AI529" s="161">
        <f t="shared" si="225"/>
        <v>0</v>
      </c>
      <c r="AJ529" s="161">
        <f t="shared" si="225"/>
        <v>0</v>
      </c>
      <c r="AK529" s="161">
        <f t="shared" si="225"/>
        <v>0</v>
      </c>
      <c r="AL529" s="161">
        <f t="shared" si="225"/>
        <v>0</v>
      </c>
      <c r="AM529" s="161">
        <f t="shared" si="225"/>
        <v>0</v>
      </c>
      <c r="AN529" s="161">
        <f t="shared" si="225"/>
        <v>0</v>
      </c>
      <c r="AO529" s="161">
        <f t="shared" si="225"/>
        <v>0</v>
      </c>
      <c r="AP529" s="161">
        <f t="shared" si="225"/>
        <v>0</v>
      </c>
    </row>
    <row r="530" spans="1:42" x14ac:dyDescent="0.2">
      <c r="A530" s="4">
        <f t="shared" si="222"/>
        <v>6</v>
      </c>
      <c r="C530" s="161">
        <f t="shared" ref="C530:AP530" si="226">C394</f>
        <v>0</v>
      </c>
      <c r="D530" s="161">
        <f t="shared" si="226"/>
        <v>0</v>
      </c>
      <c r="E530" s="161">
        <f t="shared" si="226"/>
        <v>0</v>
      </c>
      <c r="F530" s="161">
        <f t="shared" si="226"/>
        <v>0</v>
      </c>
      <c r="G530" s="161">
        <f t="shared" si="226"/>
        <v>0</v>
      </c>
      <c r="H530" s="161">
        <f t="shared" si="226"/>
        <v>0</v>
      </c>
      <c r="I530" s="161">
        <f t="shared" si="226"/>
        <v>0</v>
      </c>
      <c r="J530" s="161">
        <f t="shared" si="226"/>
        <v>0</v>
      </c>
      <c r="K530" s="161">
        <f t="shared" si="226"/>
        <v>0</v>
      </c>
      <c r="L530" s="161">
        <f t="shared" si="226"/>
        <v>0</v>
      </c>
      <c r="M530" s="161">
        <f t="shared" si="226"/>
        <v>0</v>
      </c>
      <c r="N530" s="161">
        <f t="shared" si="226"/>
        <v>0</v>
      </c>
      <c r="O530" s="161">
        <f t="shared" si="226"/>
        <v>0</v>
      </c>
      <c r="P530" s="161">
        <f t="shared" si="226"/>
        <v>0</v>
      </c>
      <c r="Q530" s="161">
        <f t="shared" si="226"/>
        <v>0</v>
      </c>
      <c r="R530" s="161">
        <f t="shared" si="226"/>
        <v>0</v>
      </c>
      <c r="S530" s="161">
        <f t="shared" si="226"/>
        <v>0</v>
      </c>
      <c r="T530" s="161">
        <f t="shared" si="226"/>
        <v>0</v>
      </c>
      <c r="U530" s="161">
        <f t="shared" si="226"/>
        <v>0</v>
      </c>
      <c r="V530" s="161">
        <f t="shared" si="226"/>
        <v>0</v>
      </c>
      <c r="W530" s="161">
        <f t="shared" si="226"/>
        <v>0</v>
      </c>
      <c r="X530" s="161">
        <f t="shared" si="226"/>
        <v>0</v>
      </c>
      <c r="Y530" s="161">
        <f t="shared" si="226"/>
        <v>0</v>
      </c>
      <c r="Z530" s="161">
        <f t="shared" si="226"/>
        <v>0</v>
      </c>
      <c r="AA530" s="161">
        <f t="shared" si="226"/>
        <v>0</v>
      </c>
      <c r="AB530" s="161">
        <f t="shared" si="226"/>
        <v>0</v>
      </c>
      <c r="AC530" s="161">
        <f t="shared" si="226"/>
        <v>0</v>
      </c>
      <c r="AD530" s="161">
        <f t="shared" si="226"/>
        <v>0</v>
      </c>
      <c r="AE530" s="161">
        <f t="shared" si="226"/>
        <v>0</v>
      </c>
      <c r="AF530" s="161">
        <f t="shared" si="226"/>
        <v>0</v>
      </c>
      <c r="AG530" s="161">
        <f t="shared" si="226"/>
        <v>0</v>
      </c>
      <c r="AH530" s="161">
        <f t="shared" si="226"/>
        <v>0</v>
      </c>
      <c r="AI530" s="161">
        <f t="shared" si="226"/>
        <v>0</v>
      </c>
      <c r="AJ530" s="161">
        <f t="shared" si="226"/>
        <v>0</v>
      </c>
      <c r="AK530" s="161">
        <f t="shared" si="226"/>
        <v>0</v>
      </c>
      <c r="AL530" s="161">
        <f t="shared" si="226"/>
        <v>0</v>
      </c>
      <c r="AM530" s="161">
        <f t="shared" si="226"/>
        <v>0</v>
      </c>
      <c r="AN530" s="161">
        <f t="shared" si="226"/>
        <v>0</v>
      </c>
      <c r="AO530" s="161">
        <f t="shared" si="226"/>
        <v>0</v>
      </c>
      <c r="AP530" s="161">
        <f t="shared" si="226"/>
        <v>0</v>
      </c>
    </row>
    <row r="531" spans="1:42" x14ac:dyDescent="0.2">
      <c r="A531" s="4">
        <f t="shared" si="222"/>
        <v>7</v>
      </c>
      <c r="C531" s="161">
        <f t="shared" ref="C531:AP531" si="227">C395</f>
        <v>0</v>
      </c>
      <c r="D531" s="161">
        <f t="shared" si="227"/>
        <v>0</v>
      </c>
      <c r="E531" s="161">
        <f t="shared" si="227"/>
        <v>0</v>
      </c>
      <c r="F531" s="161">
        <f t="shared" si="227"/>
        <v>0</v>
      </c>
      <c r="G531" s="161">
        <f t="shared" si="227"/>
        <v>0</v>
      </c>
      <c r="H531" s="161">
        <f t="shared" si="227"/>
        <v>0</v>
      </c>
      <c r="I531" s="161">
        <f t="shared" si="227"/>
        <v>0</v>
      </c>
      <c r="J531" s="161">
        <f t="shared" si="227"/>
        <v>0</v>
      </c>
      <c r="K531" s="161">
        <f t="shared" si="227"/>
        <v>0</v>
      </c>
      <c r="L531" s="161">
        <f t="shared" si="227"/>
        <v>0</v>
      </c>
      <c r="M531" s="161">
        <f t="shared" si="227"/>
        <v>0</v>
      </c>
      <c r="N531" s="161">
        <f t="shared" si="227"/>
        <v>0</v>
      </c>
      <c r="O531" s="161">
        <f t="shared" si="227"/>
        <v>0</v>
      </c>
      <c r="P531" s="161">
        <f t="shared" si="227"/>
        <v>0</v>
      </c>
      <c r="Q531" s="161">
        <f t="shared" si="227"/>
        <v>0</v>
      </c>
      <c r="R531" s="161">
        <f t="shared" si="227"/>
        <v>0</v>
      </c>
      <c r="S531" s="161">
        <f t="shared" si="227"/>
        <v>0</v>
      </c>
      <c r="T531" s="161">
        <f t="shared" si="227"/>
        <v>0</v>
      </c>
      <c r="U531" s="161">
        <f t="shared" si="227"/>
        <v>0</v>
      </c>
      <c r="V531" s="161">
        <f t="shared" si="227"/>
        <v>0</v>
      </c>
      <c r="W531" s="161">
        <f t="shared" si="227"/>
        <v>0</v>
      </c>
      <c r="X531" s="161">
        <f t="shared" si="227"/>
        <v>0</v>
      </c>
      <c r="Y531" s="161">
        <f t="shared" si="227"/>
        <v>0</v>
      </c>
      <c r="Z531" s="161">
        <f t="shared" si="227"/>
        <v>0</v>
      </c>
      <c r="AA531" s="161">
        <f t="shared" si="227"/>
        <v>0</v>
      </c>
      <c r="AB531" s="161">
        <f t="shared" si="227"/>
        <v>0</v>
      </c>
      <c r="AC531" s="161">
        <f t="shared" si="227"/>
        <v>0</v>
      </c>
      <c r="AD531" s="161">
        <f t="shared" si="227"/>
        <v>0</v>
      </c>
      <c r="AE531" s="161">
        <f t="shared" si="227"/>
        <v>0</v>
      </c>
      <c r="AF531" s="161">
        <f t="shared" si="227"/>
        <v>0</v>
      </c>
      <c r="AG531" s="161">
        <f t="shared" si="227"/>
        <v>0</v>
      </c>
      <c r="AH531" s="161">
        <f t="shared" si="227"/>
        <v>0</v>
      </c>
      <c r="AI531" s="161">
        <f t="shared" si="227"/>
        <v>0</v>
      </c>
      <c r="AJ531" s="161">
        <f t="shared" si="227"/>
        <v>0</v>
      </c>
      <c r="AK531" s="161">
        <f t="shared" si="227"/>
        <v>0</v>
      </c>
      <c r="AL531" s="161">
        <f t="shared" si="227"/>
        <v>0</v>
      </c>
      <c r="AM531" s="161">
        <f t="shared" si="227"/>
        <v>0</v>
      </c>
      <c r="AN531" s="161">
        <f t="shared" si="227"/>
        <v>0</v>
      </c>
      <c r="AO531" s="161">
        <f t="shared" si="227"/>
        <v>0</v>
      </c>
      <c r="AP531" s="161">
        <f t="shared" si="227"/>
        <v>0</v>
      </c>
    </row>
    <row r="532" spans="1:42" x14ac:dyDescent="0.2">
      <c r="A532" s="4">
        <f t="shared" si="222"/>
        <v>8</v>
      </c>
      <c r="C532" s="161">
        <f t="shared" ref="C532:AP532" si="228">C396</f>
        <v>0</v>
      </c>
      <c r="D532" s="161">
        <f t="shared" si="228"/>
        <v>0</v>
      </c>
      <c r="E532" s="161">
        <f t="shared" si="228"/>
        <v>0</v>
      </c>
      <c r="F532" s="161">
        <f t="shared" si="228"/>
        <v>0</v>
      </c>
      <c r="G532" s="161">
        <f t="shared" si="228"/>
        <v>0</v>
      </c>
      <c r="H532" s="161">
        <f t="shared" si="228"/>
        <v>0</v>
      </c>
      <c r="I532" s="161">
        <f t="shared" si="228"/>
        <v>0</v>
      </c>
      <c r="J532" s="161">
        <f t="shared" si="228"/>
        <v>0</v>
      </c>
      <c r="K532" s="161">
        <f t="shared" si="228"/>
        <v>0</v>
      </c>
      <c r="L532" s="161">
        <f t="shared" si="228"/>
        <v>0</v>
      </c>
      <c r="M532" s="161">
        <f t="shared" si="228"/>
        <v>0</v>
      </c>
      <c r="N532" s="161">
        <f t="shared" si="228"/>
        <v>0</v>
      </c>
      <c r="O532" s="161">
        <f t="shared" si="228"/>
        <v>0</v>
      </c>
      <c r="P532" s="161">
        <f t="shared" si="228"/>
        <v>0</v>
      </c>
      <c r="Q532" s="161">
        <f t="shared" si="228"/>
        <v>0</v>
      </c>
      <c r="R532" s="161">
        <f t="shared" si="228"/>
        <v>0</v>
      </c>
      <c r="S532" s="161">
        <f t="shared" si="228"/>
        <v>0</v>
      </c>
      <c r="T532" s="161">
        <f t="shared" si="228"/>
        <v>0</v>
      </c>
      <c r="U532" s="161">
        <f t="shared" si="228"/>
        <v>0</v>
      </c>
      <c r="V532" s="161">
        <f t="shared" si="228"/>
        <v>0</v>
      </c>
      <c r="W532" s="161">
        <f t="shared" si="228"/>
        <v>0</v>
      </c>
      <c r="X532" s="161">
        <f t="shared" si="228"/>
        <v>0</v>
      </c>
      <c r="Y532" s="161">
        <f t="shared" si="228"/>
        <v>0</v>
      </c>
      <c r="Z532" s="161">
        <f t="shared" si="228"/>
        <v>0</v>
      </c>
      <c r="AA532" s="161">
        <f t="shared" si="228"/>
        <v>0</v>
      </c>
      <c r="AB532" s="161">
        <f t="shared" si="228"/>
        <v>0</v>
      </c>
      <c r="AC532" s="161">
        <f t="shared" si="228"/>
        <v>0</v>
      </c>
      <c r="AD532" s="161">
        <f t="shared" si="228"/>
        <v>0</v>
      </c>
      <c r="AE532" s="161">
        <f t="shared" si="228"/>
        <v>0</v>
      </c>
      <c r="AF532" s="161">
        <f t="shared" si="228"/>
        <v>0</v>
      </c>
      <c r="AG532" s="161">
        <f t="shared" si="228"/>
        <v>0</v>
      </c>
      <c r="AH532" s="161">
        <f t="shared" si="228"/>
        <v>0</v>
      </c>
      <c r="AI532" s="161">
        <f t="shared" si="228"/>
        <v>0</v>
      </c>
      <c r="AJ532" s="161">
        <f t="shared" si="228"/>
        <v>0</v>
      </c>
      <c r="AK532" s="161">
        <f t="shared" si="228"/>
        <v>0</v>
      </c>
      <c r="AL532" s="161">
        <f t="shared" si="228"/>
        <v>0</v>
      </c>
      <c r="AM532" s="161">
        <f t="shared" si="228"/>
        <v>0</v>
      </c>
      <c r="AN532" s="161">
        <f t="shared" si="228"/>
        <v>0</v>
      </c>
      <c r="AO532" s="161">
        <f t="shared" si="228"/>
        <v>0</v>
      </c>
      <c r="AP532" s="161">
        <f t="shared" si="228"/>
        <v>0</v>
      </c>
    </row>
    <row r="533" spans="1:42" x14ac:dyDescent="0.2">
      <c r="A533" s="4">
        <f>A532+1</f>
        <v>9</v>
      </c>
      <c r="C533" s="161">
        <f t="shared" ref="C533:AP533" si="229">C397</f>
        <v>0</v>
      </c>
      <c r="D533" s="161">
        <f t="shared" si="229"/>
        <v>0</v>
      </c>
      <c r="E533" s="161">
        <f t="shared" si="229"/>
        <v>0</v>
      </c>
      <c r="F533" s="161">
        <f t="shared" si="229"/>
        <v>0</v>
      </c>
      <c r="G533" s="161">
        <f t="shared" si="229"/>
        <v>0</v>
      </c>
      <c r="H533" s="161">
        <f t="shared" si="229"/>
        <v>0</v>
      </c>
      <c r="I533" s="161">
        <f t="shared" si="229"/>
        <v>0</v>
      </c>
      <c r="J533" s="161">
        <f t="shared" si="229"/>
        <v>0</v>
      </c>
      <c r="K533" s="161">
        <f t="shared" si="229"/>
        <v>0</v>
      </c>
      <c r="L533" s="161">
        <f t="shared" si="229"/>
        <v>0</v>
      </c>
      <c r="M533" s="161">
        <f t="shared" si="229"/>
        <v>0</v>
      </c>
      <c r="N533" s="161">
        <f t="shared" si="229"/>
        <v>0</v>
      </c>
      <c r="O533" s="161">
        <f t="shared" si="229"/>
        <v>0</v>
      </c>
      <c r="P533" s="161">
        <f t="shared" si="229"/>
        <v>0</v>
      </c>
      <c r="Q533" s="161">
        <f t="shared" si="229"/>
        <v>0</v>
      </c>
      <c r="R533" s="161">
        <f t="shared" si="229"/>
        <v>0</v>
      </c>
      <c r="S533" s="161">
        <f t="shared" si="229"/>
        <v>0</v>
      </c>
      <c r="T533" s="161">
        <f t="shared" si="229"/>
        <v>0</v>
      </c>
      <c r="U533" s="161">
        <f t="shared" si="229"/>
        <v>0</v>
      </c>
      <c r="V533" s="161">
        <f t="shared" si="229"/>
        <v>0</v>
      </c>
      <c r="W533" s="161">
        <f t="shared" si="229"/>
        <v>0</v>
      </c>
      <c r="X533" s="161">
        <f t="shared" si="229"/>
        <v>0</v>
      </c>
      <c r="Y533" s="161">
        <f t="shared" si="229"/>
        <v>0</v>
      </c>
      <c r="Z533" s="161">
        <f t="shared" si="229"/>
        <v>0</v>
      </c>
      <c r="AA533" s="161">
        <f t="shared" si="229"/>
        <v>0</v>
      </c>
      <c r="AB533" s="161">
        <f t="shared" si="229"/>
        <v>0</v>
      </c>
      <c r="AC533" s="161">
        <f t="shared" si="229"/>
        <v>0</v>
      </c>
      <c r="AD533" s="161">
        <f t="shared" si="229"/>
        <v>0</v>
      </c>
      <c r="AE533" s="161">
        <f t="shared" si="229"/>
        <v>0</v>
      </c>
      <c r="AF533" s="161">
        <f t="shared" si="229"/>
        <v>0</v>
      </c>
      <c r="AG533" s="161">
        <f t="shared" si="229"/>
        <v>0</v>
      </c>
      <c r="AH533" s="161">
        <f t="shared" si="229"/>
        <v>0</v>
      </c>
      <c r="AI533" s="161">
        <f t="shared" si="229"/>
        <v>0</v>
      </c>
      <c r="AJ533" s="161">
        <f t="shared" si="229"/>
        <v>0</v>
      </c>
      <c r="AK533" s="161">
        <f t="shared" si="229"/>
        <v>0</v>
      </c>
      <c r="AL533" s="161">
        <f t="shared" si="229"/>
        <v>0</v>
      </c>
      <c r="AM533" s="161">
        <f t="shared" si="229"/>
        <v>0</v>
      </c>
      <c r="AN533" s="161">
        <f t="shared" si="229"/>
        <v>0</v>
      </c>
      <c r="AO533" s="161">
        <f t="shared" si="229"/>
        <v>0</v>
      </c>
      <c r="AP533" s="161">
        <f t="shared" si="229"/>
        <v>0</v>
      </c>
    </row>
    <row r="534" spans="1:42" x14ac:dyDescent="0.2">
      <c r="A534" s="4">
        <f t="shared" ref="A534" si="230">A533+1</f>
        <v>10</v>
      </c>
      <c r="C534" s="161">
        <f t="shared" ref="C534:AP534" si="231">C398</f>
        <v>0</v>
      </c>
      <c r="D534" s="161">
        <f t="shared" si="231"/>
        <v>0</v>
      </c>
      <c r="E534" s="161">
        <f t="shared" si="231"/>
        <v>0</v>
      </c>
      <c r="F534" s="161">
        <f t="shared" si="231"/>
        <v>0</v>
      </c>
      <c r="G534" s="161">
        <f t="shared" si="231"/>
        <v>0</v>
      </c>
      <c r="H534" s="161">
        <f t="shared" si="231"/>
        <v>0</v>
      </c>
      <c r="I534" s="161">
        <f t="shared" si="231"/>
        <v>0</v>
      </c>
      <c r="J534" s="161">
        <f t="shared" si="231"/>
        <v>0</v>
      </c>
      <c r="K534" s="161">
        <f t="shared" si="231"/>
        <v>0</v>
      </c>
      <c r="L534" s="161">
        <f t="shared" si="231"/>
        <v>0</v>
      </c>
      <c r="M534" s="161">
        <f t="shared" si="231"/>
        <v>0</v>
      </c>
      <c r="N534" s="161">
        <f t="shared" si="231"/>
        <v>0</v>
      </c>
      <c r="O534" s="161">
        <f t="shared" si="231"/>
        <v>0</v>
      </c>
      <c r="P534" s="161">
        <f t="shared" si="231"/>
        <v>0</v>
      </c>
      <c r="Q534" s="161">
        <f t="shared" si="231"/>
        <v>0</v>
      </c>
      <c r="R534" s="161">
        <f t="shared" si="231"/>
        <v>0</v>
      </c>
      <c r="S534" s="161">
        <f t="shared" si="231"/>
        <v>0</v>
      </c>
      <c r="T534" s="161">
        <f t="shared" si="231"/>
        <v>0</v>
      </c>
      <c r="U534" s="161">
        <f t="shared" si="231"/>
        <v>0</v>
      </c>
      <c r="V534" s="161">
        <f t="shared" si="231"/>
        <v>0</v>
      </c>
      <c r="W534" s="161">
        <f t="shared" si="231"/>
        <v>0</v>
      </c>
      <c r="X534" s="161">
        <f t="shared" si="231"/>
        <v>0</v>
      </c>
      <c r="Y534" s="161">
        <f t="shared" si="231"/>
        <v>0</v>
      </c>
      <c r="Z534" s="161">
        <f t="shared" si="231"/>
        <v>0</v>
      </c>
      <c r="AA534" s="161">
        <f t="shared" si="231"/>
        <v>0</v>
      </c>
      <c r="AB534" s="161">
        <f t="shared" si="231"/>
        <v>0</v>
      </c>
      <c r="AC534" s="161">
        <f t="shared" si="231"/>
        <v>0</v>
      </c>
      <c r="AD534" s="161">
        <f t="shared" si="231"/>
        <v>0</v>
      </c>
      <c r="AE534" s="161">
        <f t="shared" si="231"/>
        <v>0</v>
      </c>
      <c r="AF534" s="161">
        <f t="shared" si="231"/>
        <v>0</v>
      </c>
      <c r="AG534" s="161">
        <f t="shared" si="231"/>
        <v>0</v>
      </c>
      <c r="AH534" s="161">
        <f t="shared" si="231"/>
        <v>0</v>
      </c>
      <c r="AI534" s="161">
        <f t="shared" si="231"/>
        <v>0</v>
      </c>
      <c r="AJ534" s="161">
        <f t="shared" si="231"/>
        <v>0</v>
      </c>
      <c r="AK534" s="161">
        <f t="shared" si="231"/>
        <v>0</v>
      </c>
      <c r="AL534" s="161">
        <f t="shared" si="231"/>
        <v>0</v>
      </c>
      <c r="AM534" s="161">
        <f t="shared" si="231"/>
        <v>0</v>
      </c>
      <c r="AN534" s="161">
        <f t="shared" si="231"/>
        <v>0</v>
      </c>
      <c r="AO534" s="161">
        <f t="shared" si="231"/>
        <v>0</v>
      </c>
      <c r="AP534" s="161">
        <f t="shared" si="231"/>
        <v>0</v>
      </c>
    </row>
    <row r="535" spans="1:42" x14ac:dyDescent="0.2">
      <c r="A535" s="21"/>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21" t="s">
        <v>80</v>
      </c>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row>
    <row r="537" spans="1:42" x14ac:dyDescent="0.2">
      <c r="A537" s="4">
        <v>1</v>
      </c>
      <c r="B537" s="179">
        <f t="shared" ref="B537:B546" si="232">SUM(C537:AP537)</f>
        <v>0</v>
      </c>
      <c r="C537" s="181">
        <f t="shared" ref="C537:AP537" si="233">LOOKUP(C525,$B$520:$AP$520,$B$521:$AP$521)*$B724/100</f>
        <v>0</v>
      </c>
      <c r="D537" s="181">
        <f t="shared" si="233"/>
        <v>0</v>
      </c>
      <c r="E537" s="181">
        <f t="shared" si="233"/>
        <v>0</v>
      </c>
      <c r="F537" s="181">
        <f t="shared" si="233"/>
        <v>0</v>
      </c>
      <c r="G537" s="181">
        <f t="shared" si="233"/>
        <v>0</v>
      </c>
      <c r="H537" s="181">
        <f t="shared" si="233"/>
        <v>0</v>
      </c>
      <c r="I537" s="181">
        <f t="shared" si="233"/>
        <v>0</v>
      </c>
      <c r="J537" s="181">
        <f t="shared" si="233"/>
        <v>0</v>
      </c>
      <c r="K537" s="181">
        <f t="shared" si="233"/>
        <v>0</v>
      </c>
      <c r="L537" s="181">
        <f t="shared" si="233"/>
        <v>0</v>
      </c>
      <c r="M537" s="181">
        <f t="shared" si="233"/>
        <v>0</v>
      </c>
      <c r="N537" s="181">
        <f t="shared" si="233"/>
        <v>0</v>
      </c>
      <c r="O537" s="181">
        <f t="shared" si="233"/>
        <v>0</v>
      </c>
      <c r="P537" s="181">
        <f t="shared" si="233"/>
        <v>0</v>
      </c>
      <c r="Q537" s="181">
        <f t="shared" si="233"/>
        <v>0</v>
      </c>
      <c r="R537" s="181">
        <f t="shared" si="233"/>
        <v>0</v>
      </c>
      <c r="S537" s="181">
        <f t="shared" si="233"/>
        <v>0</v>
      </c>
      <c r="T537" s="181">
        <f t="shared" si="233"/>
        <v>0</v>
      </c>
      <c r="U537" s="181">
        <f t="shared" si="233"/>
        <v>0</v>
      </c>
      <c r="V537" s="181">
        <f t="shared" si="233"/>
        <v>0</v>
      </c>
      <c r="W537" s="181">
        <f t="shared" si="233"/>
        <v>0</v>
      </c>
      <c r="X537" s="181">
        <f t="shared" si="233"/>
        <v>0</v>
      </c>
      <c r="Y537" s="181">
        <f t="shared" si="233"/>
        <v>0</v>
      </c>
      <c r="Z537" s="181">
        <f t="shared" si="233"/>
        <v>0</v>
      </c>
      <c r="AA537" s="181">
        <f t="shared" si="233"/>
        <v>0</v>
      </c>
      <c r="AB537" s="181">
        <f t="shared" si="233"/>
        <v>0</v>
      </c>
      <c r="AC537" s="181">
        <f t="shared" si="233"/>
        <v>0</v>
      </c>
      <c r="AD537" s="181">
        <f t="shared" si="233"/>
        <v>0</v>
      </c>
      <c r="AE537" s="181">
        <f t="shared" si="233"/>
        <v>0</v>
      </c>
      <c r="AF537" s="181">
        <f t="shared" si="233"/>
        <v>0</v>
      </c>
      <c r="AG537" s="181">
        <f t="shared" si="233"/>
        <v>0</v>
      </c>
      <c r="AH537" s="181">
        <f t="shared" si="233"/>
        <v>0</v>
      </c>
      <c r="AI537" s="181">
        <f t="shared" si="233"/>
        <v>0</v>
      </c>
      <c r="AJ537" s="181">
        <f t="shared" si="233"/>
        <v>0</v>
      </c>
      <c r="AK537" s="181">
        <f t="shared" si="233"/>
        <v>0</v>
      </c>
      <c r="AL537" s="181">
        <f t="shared" si="233"/>
        <v>0</v>
      </c>
      <c r="AM537" s="181">
        <f t="shared" si="233"/>
        <v>0</v>
      </c>
      <c r="AN537" s="181">
        <f t="shared" si="233"/>
        <v>0</v>
      </c>
      <c r="AO537" s="181">
        <f t="shared" si="233"/>
        <v>0</v>
      </c>
      <c r="AP537" s="181">
        <f t="shared" si="233"/>
        <v>0</v>
      </c>
    </row>
    <row r="538" spans="1:42" x14ac:dyDescent="0.2">
      <c r="A538" s="4">
        <f>A537+1</f>
        <v>2</v>
      </c>
      <c r="B538" s="179">
        <f t="shared" si="232"/>
        <v>0</v>
      </c>
      <c r="C538" s="181">
        <f t="shared" ref="C538:AP538" si="234">LOOKUP(C526,$B$520:$AP$520,$B$521:$AP$521)*$B725/100</f>
        <v>0</v>
      </c>
      <c r="D538" s="181">
        <f t="shared" si="234"/>
        <v>0</v>
      </c>
      <c r="E538" s="181">
        <f t="shared" si="234"/>
        <v>0</v>
      </c>
      <c r="F538" s="181">
        <f t="shared" si="234"/>
        <v>0</v>
      </c>
      <c r="G538" s="181">
        <f t="shared" si="234"/>
        <v>0</v>
      </c>
      <c r="H538" s="181">
        <f t="shared" si="234"/>
        <v>0</v>
      </c>
      <c r="I538" s="181">
        <f t="shared" si="234"/>
        <v>0</v>
      </c>
      <c r="J538" s="181">
        <f t="shared" si="234"/>
        <v>0</v>
      </c>
      <c r="K538" s="181">
        <f t="shared" si="234"/>
        <v>0</v>
      </c>
      <c r="L538" s="181">
        <f t="shared" si="234"/>
        <v>0</v>
      </c>
      <c r="M538" s="181">
        <f t="shared" si="234"/>
        <v>0</v>
      </c>
      <c r="N538" s="181">
        <f t="shared" si="234"/>
        <v>0</v>
      </c>
      <c r="O538" s="181">
        <f t="shared" si="234"/>
        <v>0</v>
      </c>
      <c r="P538" s="181">
        <f t="shared" si="234"/>
        <v>0</v>
      </c>
      <c r="Q538" s="181">
        <f t="shared" si="234"/>
        <v>0</v>
      </c>
      <c r="R538" s="181">
        <f t="shared" si="234"/>
        <v>0</v>
      </c>
      <c r="S538" s="181">
        <f t="shared" si="234"/>
        <v>0</v>
      </c>
      <c r="T538" s="181">
        <f t="shared" si="234"/>
        <v>0</v>
      </c>
      <c r="U538" s="181">
        <f t="shared" si="234"/>
        <v>0</v>
      </c>
      <c r="V538" s="181">
        <f t="shared" si="234"/>
        <v>0</v>
      </c>
      <c r="W538" s="181">
        <f t="shared" si="234"/>
        <v>0</v>
      </c>
      <c r="X538" s="181">
        <f t="shared" si="234"/>
        <v>0</v>
      </c>
      <c r="Y538" s="181">
        <f t="shared" si="234"/>
        <v>0</v>
      </c>
      <c r="Z538" s="181">
        <f t="shared" si="234"/>
        <v>0</v>
      </c>
      <c r="AA538" s="181">
        <f t="shared" si="234"/>
        <v>0</v>
      </c>
      <c r="AB538" s="181">
        <f t="shared" si="234"/>
        <v>0</v>
      </c>
      <c r="AC538" s="181">
        <f t="shared" si="234"/>
        <v>0</v>
      </c>
      <c r="AD538" s="181">
        <f t="shared" si="234"/>
        <v>0</v>
      </c>
      <c r="AE538" s="181">
        <f t="shared" si="234"/>
        <v>0</v>
      </c>
      <c r="AF538" s="181">
        <f t="shared" si="234"/>
        <v>0</v>
      </c>
      <c r="AG538" s="181">
        <f t="shared" si="234"/>
        <v>0</v>
      </c>
      <c r="AH538" s="181">
        <f t="shared" si="234"/>
        <v>0</v>
      </c>
      <c r="AI538" s="181">
        <f t="shared" si="234"/>
        <v>0</v>
      </c>
      <c r="AJ538" s="181">
        <f t="shared" si="234"/>
        <v>0</v>
      </c>
      <c r="AK538" s="181">
        <f t="shared" si="234"/>
        <v>0</v>
      </c>
      <c r="AL538" s="181">
        <f t="shared" si="234"/>
        <v>0</v>
      </c>
      <c r="AM538" s="181">
        <f t="shared" si="234"/>
        <v>0</v>
      </c>
      <c r="AN538" s="181">
        <f t="shared" si="234"/>
        <v>0</v>
      </c>
      <c r="AO538" s="181">
        <f t="shared" si="234"/>
        <v>0</v>
      </c>
      <c r="AP538" s="181">
        <f t="shared" si="234"/>
        <v>0</v>
      </c>
    </row>
    <row r="539" spans="1:42" x14ac:dyDescent="0.2">
      <c r="A539" s="4">
        <f t="shared" ref="A539:A544" si="235">A538+1</f>
        <v>3</v>
      </c>
      <c r="B539" s="179">
        <f t="shared" si="232"/>
        <v>0</v>
      </c>
      <c r="C539" s="181">
        <f t="shared" ref="C539:AP539" si="236">LOOKUP(C527,$B$520:$AP$520,$B$521:$AP$521)*$B726/100</f>
        <v>0</v>
      </c>
      <c r="D539" s="181">
        <f t="shared" si="236"/>
        <v>0</v>
      </c>
      <c r="E539" s="181">
        <f t="shared" si="236"/>
        <v>0</v>
      </c>
      <c r="F539" s="181">
        <f t="shared" si="236"/>
        <v>0</v>
      </c>
      <c r="G539" s="181">
        <f t="shared" si="236"/>
        <v>0</v>
      </c>
      <c r="H539" s="181">
        <f t="shared" si="236"/>
        <v>0</v>
      </c>
      <c r="I539" s="181">
        <f t="shared" si="236"/>
        <v>0</v>
      </c>
      <c r="J539" s="181">
        <f t="shared" si="236"/>
        <v>0</v>
      </c>
      <c r="K539" s="181">
        <f t="shared" si="236"/>
        <v>0</v>
      </c>
      <c r="L539" s="181">
        <f t="shared" si="236"/>
        <v>0</v>
      </c>
      <c r="M539" s="181">
        <f t="shared" si="236"/>
        <v>0</v>
      </c>
      <c r="N539" s="181">
        <f t="shared" si="236"/>
        <v>0</v>
      </c>
      <c r="O539" s="181">
        <f t="shared" si="236"/>
        <v>0</v>
      </c>
      <c r="P539" s="181">
        <f t="shared" si="236"/>
        <v>0</v>
      </c>
      <c r="Q539" s="181">
        <f t="shared" si="236"/>
        <v>0</v>
      </c>
      <c r="R539" s="181">
        <f t="shared" si="236"/>
        <v>0</v>
      </c>
      <c r="S539" s="181">
        <f t="shared" si="236"/>
        <v>0</v>
      </c>
      <c r="T539" s="181">
        <f t="shared" si="236"/>
        <v>0</v>
      </c>
      <c r="U539" s="181">
        <f t="shared" si="236"/>
        <v>0</v>
      </c>
      <c r="V539" s="181">
        <f t="shared" si="236"/>
        <v>0</v>
      </c>
      <c r="W539" s="181">
        <f t="shared" si="236"/>
        <v>0</v>
      </c>
      <c r="X539" s="181">
        <f t="shared" si="236"/>
        <v>0</v>
      </c>
      <c r="Y539" s="181">
        <f t="shared" si="236"/>
        <v>0</v>
      </c>
      <c r="Z539" s="181">
        <f t="shared" si="236"/>
        <v>0</v>
      </c>
      <c r="AA539" s="181">
        <f t="shared" si="236"/>
        <v>0</v>
      </c>
      <c r="AB539" s="181">
        <f t="shared" si="236"/>
        <v>0</v>
      </c>
      <c r="AC539" s="181">
        <f t="shared" si="236"/>
        <v>0</v>
      </c>
      <c r="AD539" s="181">
        <f t="shared" si="236"/>
        <v>0</v>
      </c>
      <c r="AE539" s="181">
        <f t="shared" si="236"/>
        <v>0</v>
      </c>
      <c r="AF539" s="181">
        <f t="shared" si="236"/>
        <v>0</v>
      </c>
      <c r="AG539" s="181">
        <f t="shared" si="236"/>
        <v>0</v>
      </c>
      <c r="AH539" s="181">
        <f t="shared" si="236"/>
        <v>0</v>
      </c>
      <c r="AI539" s="181">
        <f t="shared" si="236"/>
        <v>0</v>
      </c>
      <c r="AJ539" s="181">
        <f t="shared" si="236"/>
        <v>0</v>
      </c>
      <c r="AK539" s="181">
        <f t="shared" si="236"/>
        <v>0</v>
      </c>
      <c r="AL539" s="181">
        <f t="shared" si="236"/>
        <v>0</v>
      </c>
      <c r="AM539" s="181">
        <f t="shared" si="236"/>
        <v>0</v>
      </c>
      <c r="AN539" s="181">
        <f t="shared" si="236"/>
        <v>0</v>
      </c>
      <c r="AO539" s="181">
        <f t="shared" si="236"/>
        <v>0</v>
      </c>
      <c r="AP539" s="181">
        <f t="shared" si="236"/>
        <v>0</v>
      </c>
    </row>
    <row r="540" spans="1:42" x14ac:dyDescent="0.2">
      <c r="A540" s="4">
        <f t="shared" si="235"/>
        <v>4</v>
      </c>
      <c r="B540" s="179">
        <f t="shared" si="232"/>
        <v>0</v>
      </c>
      <c r="C540" s="181">
        <f t="shared" ref="C540:AP540" si="237">LOOKUP(C528,$B$520:$AP$520,$B$521:$AP$521)*$B727/100</f>
        <v>0</v>
      </c>
      <c r="D540" s="181">
        <f t="shared" si="237"/>
        <v>0</v>
      </c>
      <c r="E540" s="181">
        <f t="shared" si="237"/>
        <v>0</v>
      </c>
      <c r="F540" s="181">
        <f t="shared" si="237"/>
        <v>0</v>
      </c>
      <c r="G540" s="181">
        <f t="shared" si="237"/>
        <v>0</v>
      </c>
      <c r="H540" s="181">
        <f t="shared" si="237"/>
        <v>0</v>
      </c>
      <c r="I540" s="181">
        <f t="shared" si="237"/>
        <v>0</v>
      </c>
      <c r="J540" s="181">
        <f t="shared" si="237"/>
        <v>0</v>
      </c>
      <c r="K540" s="181">
        <f t="shared" si="237"/>
        <v>0</v>
      </c>
      <c r="L540" s="181">
        <f t="shared" si="237"/>
        <v>0</v>
      </c>
      <c r="M540" s="181">
        <f t="shared" si="237"/>
        <v>0</v>
      </c>
      <c r="N540" s="181">
        <f t="shared" si="237"/>
        <v>0</v>
      </c>
      <c r="O540" s="181">
        <f t="shared" si="237"/>
        <v>0</v>
      </c>
      <c r="P540" s="181">
        <f t="shared" si="237"/>
        <v>0</v>
      </c>
      <c r="Q540" s="181">
        <f t="shared" si="237"/>
        <v>0</v>
      </c>
      <c r="R540" s="181">
        <f t="shared" si="237"/>
        <v>0</v>
      </c>
      <c r="S540" s="181">
        <f t="shared" si="237"/>
        <v>0</v>
      </c>
      <c r="T540" s="181">
        <f t="shared" si="237"/>
        <v>0</v>
      </c>
      <c r="U540" s="181">
        <f t="shared" si="237"/>
        <v>0</v>
      </c>
      <c r="V540" s="181">
        <f t="shared" si="237"/>
        <v>0</v>
      </c>
      <c r="W540" s="181">
        <f t="shared" si="237"/>
        <v>0</v>
      </c>
      <c r="X540" s="181">
        <f t="shared" si="237"/>
        <v>0</v>
      </c>
      <c r="Y540" s="181">
        <f t="shared" si="237"/>
        <v>0</v>
      </c>
      <c r="Z540" s="181">
        <f t="shared" si="237"/>
        <v>0</v>
      </c>
      <c r="AA540" s="181">
        <f t="shared" si="237"/>
        <v>0</v>
      </c>
      <c r="AB540" s="181">
        <f t="shared" si="237"/>
        <v>0</v>
      </c>
      <c r="AC540" s="181">
        <f t="shared" si="237"/>
        <v>0</v>
      </c>
      <c r="AD540" s="181">
        <f t="shared" si="237"/>
        <v>0</v>
      </c>
      <c r="AE540" s="181">
        <f t="shared" si="237"/>
        <v>0</v>
      </c>
      <c r="AF540" s="181">
        <f t="shared" si="237"/>
        <v>0</v>
      </c>
      <c r="AG540" s="181">
        <f t="shared" si="237"/>
        <v>0</v>
      </c>
      <c r="AH540" s="181">
        <f t="shared" si="237"/>
        <v>0</v>
      </c>
      <c r="AI540" s="181">
        <f t="shared" si="237"/>
        <v>0</v>
      </c>
      <c r="AJ540" s="181">
        <f t="shared" si="237"/>
        <v>0</v>
      </c>
      <c r="AK540" s="181">
        <f t="shared" si="237"/>
        <v>0</v>
      </c>
      <c r="AL540" s="181">
        <f t="shared" si="237"/>
        <v>0</v>
      </c>
      <c r="AM540" s="181">
        <f t="shared" si="237"/>
        <v>0</v>
      </c>
      <c r="AN540" s="181">
        <f t="shared" si="237"/>
        <v>0</v>
      </c>
      <c r="AO540" s="181">
        <f t="shared" si="237"/>
        <v>0</v>
      </c>
      <c r="AP540" s="181">
        <f t="shared" si="237"/>
        <v>0</v>
      </c>
    </row>
    <row r="541" spans="1:42" x14ac:dyDescent="0.2">
      <c r="A541" s="4">
        <f t="shared" si="235"/>
        <v>5</v>
      </c>
      <c r="B541" s="179">
        <f t="shared" si="232"/>
        <v>0</v>
      </c>
      <c r="C541" s="181">
        <f t="shared" ref="C541:AP541" si="238">LOOKUP(C529,$B$520:$AP$520,$B$521:$AP$521)*$B728/100</f>
        <v>0</v>
      </c>
      <c r="D541" s="181">
        <f t="shared" si="238"/>
        <v>0</v>
      </c>
      <c r="E541" s="181">
        <f t="shared" si="238"/>
        <v>0</v>
      </c>
      <c r="F541" s="181">
        <f t="shared" si="238"/>
        <v>0</v>
      </c>
      <c r="G541" s="181">
        <f t="shared" si="238"/>
        <v>0</v>
      </c>
      <c r="H541" s="181">
        <f t="shared" si="238"/>
        <v>0</v>
      </c>
      <c r="I541" s="181">
        <f t="shared" si="238"/>
        <v>0</v>
      </c>
      <c r="J541" s="181">
        <f t="shared" si="238"/>
        <v>0</v>
      </c>
      <c r="K541" s="181">
        <f t="shared" si="238"/>
        <v>0</v>
      </c>
      <c r="L541" s="181">
        <f t="shared" si="238"/>
        <v>0</v>
      </c>
      <c r="M541" s="181">
        <f t="shared" si="238"/>
        <v>0</v>
      </c>
      <c r="N541" s="181">
        <f t="shared" si="238"/>
        <v>0</v>
      </c>
      <c r="O541" s="181">
        <f t="shared" si="238"/>
        <v>0</v>
      </c>
      <c r="P541" s="181">
        <f t="shared" si="238"/>
        <v>0</v>
      </c>
      <c r="Q541" s="181">
        <f t="shared" si="238"/>
        <v>0</v>
      </c>
      <c r="R541" s="181">
        <f t="shared" si="238"/>
        <v>0</v>
      </c>
      <c r="S541" s="181">
        <f t="shared" si="238"/>
        <v>0</v>
      </c>
      <c r="T541" s="181">
        <f t="shared" si="238"/>
        <v>0</v>
      </c>
      <c r="U541" s="181">
        <f t="shared" si="238"/>
        <v>0</v>
      </c>
      <c r="V541" s="181">
        <f t="shared" si="238"/>
        <v>0</v>
      </c>
      <c r="W541" s="181">
        <f t="shared" si="238"/>
        <v>0</v>
      </c>
      <c r="X541" s="181">
        <f t="shared" si="238"/>
        <v>0</v>
      </c>
      <c r="Y541" s="181">
        <f t="shared" si="238"/>
        <v>0</v>
      </c>
      <c r="Z541" s="181">
        <f t="shared" si="238"/>
        <v>0</v>
      </c>
      <c r="AA541" s="181">
        <f t="shared" si="238"/>
        <v>0</v>
      </c>
      <c r="AB541" s="181">
        <f t="shared" si="238"/>
        <v>0</v>
      </c>
      <c r="AC541" s="181">
        <f t="shared" si="238"/>
        <v>0</v>
      </c>
      <c r="AD541" s="181">
        <f t="shared" si="238"/>
        <v>0</v>
      </c>
      <c r="AE541" s="181">
        <f t="shared" si="238"/>
        <v>0</v>
      </c>
      <c r="AF541" s="181">
        <f t="shared" si="238"/>
        <v>0</v>
      </c>
      <c r="AG541" s="181">
        <f t="shared" si="238"/>
        <v>0</v>
      </c>
      <c r="AH541" s="181">
        <f t="shared" si="238"/>
        <v>0</v>
      </c>
      <c r="AI541" s="181">
        <f t="shared" si="238"/>
        <v>0</v>
      </c>
      <c r="AJ541" s="181">
        <f t="shared" si="238"/>
        <v>0</v>
      </c>
      <c r="AK541" s="181">
        <f t="shared" si="238"/>
        <v>0</v>
      </c>
      <c r="AL541" s="181">
        <f t="shared" si="238"/>
        <v>0</v>
      </c>
      <c r="AM541" s="181">
        <f t="shared" si="238"/>
        <v>0</v>
      </c>
      <c r="AN541" s="181">
        <f t="shared" si="238"/>
        <v>0</v>
      </c>
      <c r="AO541" s="181">
        <f t="shared" si="238"/>
        <v>0</v>
      </c>
      <c r="AP541" s="181">
        <f t="shared" si="238"/>
        <v>0</v>
      </c>
    </row>
    <row r="542" spans="1:42" x14ac:dyDescent="0.2">
      <c r="A542" s="4">
        <f t="shared" si="235"/>
        <v>6</v>
      </c>
      <c r="B542" s="179">
        <f t="shared" si="232"/>
        <v>0</v>
      </c>
      <c r="C542" s="181">
        <f t="shared" ref="C542:AP542" si="239">LOOKUP(C530,$B$520:$AP$520,$B$521:$AP$521)*$B729/100</f>
        <v>0</v>
      </c>
      <c r="D542" s="181">
        <f t="shared" si="239"/>
        <v>0</v>
      </c>
      <c r="E542" s="181">
        <f t="shared" si="239"/>
        <v>0</v>
      </c>
      <c r="F542" s="181">
        <f t="shared" si="239"/>
        <v>0</v>
      </c>
      <c r="G542" s="181">
        <f t="shared" si="239"/>
        <v>0</v>
      </c>
      <c r="H542" s="181">
        <f t="shared" si="239"/>
        <v>0</v>
      </c>
      <c r="I542" s="181">
        <f t="shared" si="239"/>
        <v>0</v>
      </c>
      <c r="J542" s="181">
        <f t="shared" si="239"/>
        <v>0</v>
      </c>
      <c r="K542" s="181">
        <f t="shared" si="239"/>
        <v>0</v>
      </c>
      <c r="L542" s="181">
        <f t="shared" si="239"/>
        <v>0</v>
      </c>
      <c r="M542" s="181">
        <f t="shared" si="239"/>
        <v>0</v>
      </c>
      <c r="N542" s="181">
        <f t="shared" si="239"/>
        <v>0</v>
      </c>
      <c r="O542" s="181">
        <f t="shared" si="239"/>
        <v>0</v>
      </c>
      <c r="P542" s="181">
        <f t="shared" si="239"/>
        <v>0</v>
      </c>
      <c r="Q542" s="181">
        <f t="shared" si="239"/>
        <v>0</v>
      </c>
      <c r="R542" s="181">
        <f t="shared" si="239"/>
        <v>0</v>
      </c>
      <c r="S542" s="181">
        <f t="shared" si="239"/>
        <v>0</v>
      </c>
      <c r="T542" s="181">
        <f t="shared" si="239"/>
        <v>0</v>
      </c>
      <c r="U542" s="181">
        <f t="shared" si="239"/>
        <v>0</v>
      </c>
      <c r="V542" s="181">
        <f t="shared" si="239"/>
        <v>0</v>
      </c>
      <c r="W542" s="181">
        <f t="shared" si="239"/>
        <v>0</v>
      </c>
      <c r="X542" s="181">
        <f t="shared" si="239"/>
        <v>0</v>
      </c>
      <c r="Y542" s="181">
        <f t="shared" si="239"/>
        <v>0</v>
      </c>
      <c r="Z542" s="181">
        <f t="shared" si="239"/>
        <v>0</v>
      </c>
      <c r="AA542" s="181">
        <f t="shared" si="239"/>
        <v>0</v>
      </c>
      <c r="AB542" s="181">
        <f t="shared" si="239"/>
        <v>0</v>
      </c>
      <c r="AC542" s="181">
        <f t="shared" si="239"/>
        <v>0</v>
      </c>
      <c r="AD542" s="181">
        <f t="shared" si="239"/>
        <v>0</v>
      </c>
      <c r="AE542" s="181">
        <f t="shared" si="239"/>
        <v>0</v>
      </c>
      <c r="AF542" s="181">
        <f t="shared" si="239"/>
        <v>0</v>
      </c>
      <c r="AG542" s="181">
        <f t="shared" si="239"/>
        <v>0</v>
      </c>
      <c r="AH542" s="181">
        <f t="shared" si="239"/>
        <v>0</v>
      </c>
      <c r="AI542" s="181">
        <f t="shared" si="239"/>
        <v>0</v>
      </c>
      <c r="AJ542" s="181">
        <f t="shared" si="239"/>
        <v>0</v>
      </c>
      <c r="AK542" s="181">
        <f t="shared" si="239"/>
        <v>0</v>
      </c>
      <c r="AL542" s="181">
        <f t="shared" si="239"/>
        <v>0</v>
      </c>
      <c r="AM542" s="181">
        <f t="shared" si="239"/>
        <v>0</v>
      </c>
      <c r="AN542" s="181">
        <f t="shared" si="239"/>
        <v>0</v>
      </c>
      <c r="AO542" s="181">
        <f t="shared" si="239"/>
        <v>0</v>
      </c>
      <c r="AP542" s="181">
        <f t="shared" si="239"/>
        <v>0</v>
      </c>
    </row>
    <row r="543" spans="1:42" x14ac:dyDescent="0.2">
      <c r="A543" s="4">
        <f t="shared" si="235"/>
        <v>7</v>
      </c>
      <c r="B543" s="179">
        <f t="shared" si="232"/>
        <v>0</v>
      </c>
      <c r="C543" s="181">
        <f t="shared" ref="C543:AP543" si="240">LOOKUP(C531,$B$520:$AP$520,$B$521:$AP$521)*$B730/100</f>
        <v>0</v>
      </c>
      <c r="D543" s="181">
        <f t="shared" si="240"/>
        <v>0</v>
      </c>
      <c r="E543" s="181">
        <f t="shared" si="240"/>
        <v>0</v>
      </c>
      <c r="F543" s="181">
        <f t="shared" si="240"/>
        <v>0</v>
      </c>
      <c r="G543" s="181">
        <f t="shared" si="240"/>
        <v>0</v>
      </c>
      <c r="H543" s="181">
        <f t="shared" si="240"/>
        <v>0</v>
      </c>
      <c r="I543" s="181">
        <f t="shared" si="240"/>
        <v>0</v>
      </c>
      <c r="J543" s="181">
        <f t="shared" si="240"/>
        <v>0</v>
      </c>
      <c r="K543" s="181">
        <f t="shared" si="240"/>
        <v>0</v>
      </c>
      <c r="L543" s="181">
        <f t="shared" si="240"/>
        <v>0</v>
      </c>
      <c r="M543" s="181">
        <f t="shared" si="240"/>
        <v>0</v>
      </c>
      <c r="N543" s="181">
        <f t="shared" si="240"/>
        <v>0</v>
      </c>
      <c r="O543" s="181">
        <f t="shared" si="240"/>
        <v>0</v>
      </c>
      <c r="P543" s="181">
        <f t="shared" si="240"/>
        <v>0</v>
      </c>
      <c r="Q543" s="181">
        <f t="shared" si="240"/>
        <v>0</v>
      </c>
      <c r="R543" s="181">
        <f t="shared" si="240"/>
        <v>0</v>
      </c>
      <c r="S543" s="181">
        <f t="shared" si="240"/>
        <v>0</v>
      </c>
      <c r="T543" s="181">
        <f t="shared" si="240"/>
        <v>0</v>
      </c>
      <c r="U543" s="181">
        <f t="shared" si="240"/>
        <v>0</v>
      </c>
      <c r="V543" s="181">
        <f t="shared" si="240"/>
        <v>0</v>
      </c>
      <c r="W543" s="181">
        <f t="shared" si="240"/>
        <v>0</v>
      </c>
      <c r="X543" s="181">
        <f t="shared" si="240"/>
        <v>0</v>
      </c>
      <c r="Y543" s="181">
        <f t="shared" si="240"/>
        <v>0</v>
      </c>
      <c r="Z543" s="181">
        <f t="shared" si="240"/>
        <v>0</v>
      </c>
      <c r="AA543" s="181">
        <f t="shared" si="240"/>
        <v>0</v>
      </c>
      <c r="AB543" s="181">
        <f t="shared" si="240"/>
        <v>0</v>
      </c>
      <c r="AC543" s="181">
        <f t="shared" si="240"/>
        <v>0</v>
      </c>
      <c r="AD543" s="181">
        <f t="shared" si="240"/>
        <v>0</v>
      </c>
      <c r="AE543" s="181">
        <f t="shared" si="240"/>
        <v>0</v>
      </c>
      <c r="AF543" s="181">
        <f t="shared" si="240"/>
        <v>0</v>
      </c>
      <c r="AG543" s="181">
        <f t="shared" si="240"/>
        <v>0</v>
      </c>
      <c r="AH543" s="181">
        <f t="shared" si="240"/>
        <v>0</v>
      </c>
      <c r="AI543" s="181">
        <f t="shared" si="240"/>
        <v>0</v>
      </c>
      <c r="AJ543" s="181">
        <f t="shared" si="240"/>
        <v>0</v>
      </c>
      <c r="AK543" s="181">
        <f t="shared" si="240"/>
        <v>0</v>
      </c>
      <c r="AL543" s="181">
        <f t="shared" si="240"/>
        <v>0</v>
      </c>
      <c r="AM543" s="181">
        <f t="shared" si="240"/>
        <v>0</v>
      </c>
      <c r="AN543" s="181">
        <f t="shared" si="240"/>
        <v>0</v>
      </c>
      <c r="AO543" s="181">
        <f t="shared" si="240"/>
        <v>0</v>
      </c>
      <c r="AP543" s="181">
        <f t="shared" si="240"/>
        <v>0</v>
      </c>
    </row>
    <row r="544" spans="1:42" x14ac:dyDescent="0.2">
      <c r="A544" s="4">
        <f t="shared" si="235"/>
        <v>8</v>
      </c>
      <c r="B544" s="179">
        <f t="shared" si="232"/>
        <v>0</v>
      </c>
      <c r="C544" s="181">
        <f t="shared" ref="C544:AP544" si="241">LOOKUP(C532,$B$520:$AP$520,$B$521:$AP$521)*$B731/100</f>
        <v>0</v>
      </c>
      <c r="D544" s="181">
        <f t="shared" si="241"/>
        <v>0</v>
      </c>
      <c r="E544" s="181">
        <f t="shared" si="241"/>
        <v>0</v>
      </c>
      <c r="F544" s="181">
        <f t="shared" si="241"/>
        <v>0</v>
      </c>
      <c r="G544" s="181">
        <f t="shared" si="241"/>
        <v>0</v>
      </c>
      <c r="H544" s="181">
        <f t="shared" si="241"/>
        <v>0</v>
      </c>
      <c r="I544" s="181">
        <f t="shared" si="241"/>
        <v>0</v>
      </c>
      <c r="J544" s="181">
        <f t="shared" si="241"/>
        <v>0</v>
      </c>
      <c r="K544" s="181">
        <f t="shared" si="241"/>
        <v>0</v>
      </c>
      <c r="L544" s="181">
        <f t="shared" si="241"/>
        <v>0</v>
      </c>
      <c r="M544" s="181">
        <f t="shared" si="241"/>
        <v>0</v>
      </c>
      <c r="N544" s="181">
        <f t="shared" si="241"/>
        <v>0</v>
      </c>
      <c r="O544" s="181">
        <f t="shared" si="241"/>
        <v>0</v>
      </c>
      <c r="P544" s="181">
        <f t="shared" si="241"/>
        <v>0</v>
      </c>
      <c r="Q544" s="181">
        <f t="shared" si="241"/>
        <v>0</v>
      </c>
      <c r="R544" s="181">
        <f t="shared" si="241"/>
        <v>0</v>
      </c>
      <c r="S544" s="181">
        <f t="shared" si="241"/>
        <v>0</v>
      </c>
      <c r="T544" s="181">
        <f t="shared" si="241"/>
        <v>0</v>
      </c>
      <c r="U544" s="181">
        <f t="shared" si="241"/>
        <v>0</v>
      </c>
      <c r="V544" s="181">
        <f t="shared" si="241"/>
        <v>0</v>
      </c>
      <c r="W544" s="181">
        <f t="shared" si="241"/>
        <v>0</v>
      </c>
      <c r="X544" s="181">
        <f t="shared" si="241"/>
        <v>0</v>
      </c>
      <c r="Y544" s="181">
        <f t="shared" si="241"/>
        <v>0</v>
      </c>
      <c r="Z544" s="181">
        <f t="shared" si="241"/>
        <v>0</v>
      </c>
      <c r="AA544" s="181">
        <f t="shared" si="241"/>
        <v>0</v>
      </c>
      <c r="AB544" s="181">
        <f t="shared" si="241"/>
        <v>0</v>
      </c>
      <c r="AC544" s="181">
        <f t="shared" si="241"/>
        <v>0</v>
      </c>
      <c r="AD544" s="181">
        <f t="shared" si="241"/>
        <v>0</v>
      </c>
      <c r="AE544" s="181">
        <f t="shared" si="241"/>
        <v>0</v>
      </c>
      <c r="AF544" s="181">
        <f t="shared" si="241"/>
        <v>0</v>
      </c>
      <c r="AG544" s="181">
        <f t="shared" si="241"/>
        <v>0</v>
      </c>
      <c r="AH544" s="181">
        <f t="shared" si="241"/>
        <v>0</v>
      </c>
      <c r="AI544" s="181">
        <f t="shared" si="241"/>
        <v>0</v>
      </c>
      <c r="AJ544" s="181">
        <f t="shared" si="241"/>
        <v>0</v>
      </c>
      <c r="AK544" s="181">
        <f t="shared" si="241"/>
        <v>0</v>
      </c>
      <c r="AL544" s="181">
        <f t="shared" si="241"/>
        <v>0</v>
      </c>
      <c r="AM544" s="181">
        <f t="shared" si="241"/>
        <v>0</v>
      </c>
      <c r="AN544" s="181">
        <f t="shared" si="241"/>
        <v>0</v>
      </c>
      <c r="AO544" s="181">
        <f t="shared" si="241"/>
        <v>0</v>
      </c>
      <c r="AP544" s="181">
        <f t="shared" si="241"/>
        <v>0</v>
      </c>
    </row>
    <row r="545" spans="1:42" x14ac:dyDescent="0.2">
      <c r="A545" s="4">
        <f>A544+1</f>
        <v>9</v>
      </c>
      <c r="B545" s="179">
        <f t="shared" si="232"/>
        <v>0</v>
      </c>
      <c r="C545" s="181">
        <f t="shared" ref="C545:AP545" si="242">LOOKUP(C533,$B$520:$AP$520,$B$521:$AP$521)*$B732/100</f>
        <v>0</v>
      </c>
      <c r="D545" s="181">
        <f t="shared" si="242"/>
        <v>0</v>
      </c>
      <c r="E545" s="181">
        <f t="shared" si="242"/>
        <v>0</v>
      </c>
      <c r="F545" s="181">
        <f t="shared" si="242"/>
        <v>0</v>
      </c>
      <c r="G545" s="181">
        <f t="shared" si="242"/>
        <v>0</v>
      </c>
      <c r="H545" s="181">
        <f t="shared" si="242"/>
        <v>0</v>
      </c>
      <c r="I545" s="181">
        <f t="shared" si="242"/>
        <v>0</v>
      </c>
      <c r="J545" s="181">
        <f t="shared" si="242"/>
        <v>0</v>
      </c>
      <c r="K545" s="181">
        <f t="shared" si="242"/>
        <v>0</v>
      </c>
      <c r="L545" s="181">
        <f t="shared" si="242"/>
        <v>0</v>
      </c>
      <c r="M545" s="181">
        <f t="shared" si="242"/>
        <v>0</v>
      </c>
      <c r="N545" s="181">
        <f t="shared" si="242"/>
        <v>0</v>
      </c>
      <c r="O545" s="181">
        <f t="shared" si="242"/>
        <v>0</v>
      </c>
      <c r="P545" s="181">
        <f t="shared" si="242"/>
        <v>0</v>
      </c>
      <c r="Q545" s="181">
        <f t="shared" si="242"/>
        <v>0</v>
      </c>
      <c r="R545" s="181">
        <f t="shared" si="242"/>
        <v>0</v>
      </c>
      <c r="S545" s="181">
        <f t="shared" si="242"/>
        <v>0</v>
      </c>
      <c r="T545" s="181">
        <f t="shared" si="242"/>
        <v>0</v>
      </c>
      <c r="U545" s="181">
        <f t="shared" si="242"/>
        <v>0</v>
      </c>
      <c r="V545" s="181">
        <f t="shared" si="242"/>
        <v>0</v>
      </c>
      <c r="W545" s="181">
        <f t="shared" si="242"/>
        <v>0</v>
      </c>
      <c r="X545" s="181">
        <f t="shared" si="242"/>
        <v>0</v>
      </c>
      <c r="Y545" s="181">
        <f t="shared" si="242"/>
        <v>0</v>
      </c>
      <c r="Z545" s="181">
        <f t="shared" si="242"/>
        <v>0</v>
      </c>
      <c r="AA545" s="181">
        <f t="shared" si="242"/>
        <v>0</v>
      </c>
      <c r="AB545" s="181">
        <f t="shared" si="242"/>
        <v>0</v>
      </c>
      <c r="AC545" s="181">
        <f t="shared" si="242"/>
        <v>0</v>
      </c>
      <c r="AD545" s="181">
        <f t="shared" si="242"/>
        <v>0</v>
      </c>
      <c r="AE545" s="181">
        <f t="shared" si="242"/>
        <v>0</v>
      </c>
      <c r="AF545" s="181">
        <f t="shared" si="242"/>
        <v>0</v>
      </c>
      <c r="AG545" s="181">
        <f t="shared" si="242"/>
        <v>0</v>
      </c>
      <c r="AH545" s="181">
        <f t="shared" si="242"/>
        <v>0</v>
      </c>
      <c r="AI545" s="181">
        <f t="shared" si="242"/>
        <v>0</v>
      </c>
      <c r="AJ545" s="181">
        <f t="shared" si="242"/>
        <v>0</v>
      </c>
      <c r="AK545" s="181">
        <f t="shared" si="242"/>
        <v>0</v>
      </c>
      <c r="AL545" s="181">
        <f t="shared" si="242"/>
        <v>0</v>
      </c>
      <c r="AM545" s="181">
        <f t="shared" si="242"/>
        <v>0</v>
      </c>
      <c r="AN545" s="181">
        <f t="shared" si="242"/>
        <v>0</v>
      </c>
      <c r="AO545" s="181">
        <f t="shared" si="242"/>
        <v>0</v>
      </c>
      <c r="AP545" s="181">
        <f t="shared" si="242"/>
        <v>0</v>
      </c>
    </row>
    <row r="546" spans="1:42" x14ac:dyDescent="0.2">
      <c r="A546" s="4">
        <f t="shared" ref="A546" si="243">A545+1</f>
        <v>10</v>
      </c>
      <c r="B546" s="179">
        <f t="shared" si="232"/>
        <v>0</v>
      </c>
      <c r="C546" s="181">
        <f t="shared" ref="C546:AP546" si="244">LOOKUP(C534,$B$520:$AP$520,$B$521:$AP$521)*$B733/100</f>
        <v>0</v>
      </c>
      <c r="D546" s="181">
        <f t="shared" si="244"/>
        <v>0</v>
      </c>
      <c r="E546" s="181">
        <f t="shared" si="244"/>
        <v>0</v>
      </c>
      <c r="F546" s="181">
        <f t="shared" si="244"/>
        <v>0</v>
      </c>
      <c r="G546" s="181">
        <f t="shared" si="244"/>
        <v>0</v>
      </c>
      <c r="H546" s="181">
        <f t="shared" si="244"/>
        <v>0</v>
      </c>
      <c r="I546" s="181">
        <f t="shared" si="244"/>
        <v>0</v>
      </c>
      <c r="J546" s="181">
        <f t="shared" si="244"/>
        <v>0</v>
      </c>
      <c r="K546" s="181">
        <f t="shared" si="244"/>
        <v>0</v>
      </c>
      <c r="L546" s="181">
        <f t="shared" si="244"/>
        <v>0</v>
      </c>
      <c r="M546" s="181">
        <f t="shared" si="244"/>
        <v>0</v>
      </c>
      <c r="N546" s="181">
        <f t="shared" si="244"/>
        <v>0</v>
      </c>
      <c r="O546" s="181">
        <f t="shared" si="244"/>
        <v>0</v>
      </c>
      <c r="P546" s="181">
        <f t="shared" si="244"/>
        <v>0</v>
      </c>
      <c r="Q546" s="181">
        <f t="shared" si="244"/>
        <v>0</v>
      </c>
      <c r="R546" s="181">
        <f t="shared" si="244"/>
        <v>0</v>
      </c>
      <c r="S546" s="181">
        <f t="shared" si="244"/>
        <v>0</v>
      </c>
      <c r="T546" s="181">
        <f t="shared" si="244"/>
        <v>0</v>
      </c>
      <c r="U546" s="181">
        <f t="shared" si="244"/>
        <v>0</v>
      </c>
      <c r="V546" s="181">
        <f t="shared" si="244"/>
        <v>0</v>
      </c>
      <c r="W546" s="181">
        <f t="shared" si="244"/>
        <v>0</v>
      </c>
      <c r="X546" s="181">
        <f t="shared" si="244"/>
        <v>0</v>
      </c>
      <c r="Y546" s="181">
        <f t="shared" si="244"/>
        <v>0</v>
      </c>
      <c r="Z546" s="181">
        <f t="shared" si="244"/>
        <v>0</v>
      </c>
      <c r="AA546" s="181">
        <f t="shared" si="244"/>
        <v>0</v>
      </c>
      <c r="AB546" s="181">
        <f t="shared" si="244"/>
        <v>0</v>
      </c>
      <c r="AC546" s="181">
        <f t="shared" si="244"/>
        <v>0</v>
      </c>
      <c r="AD546" s="181">
        <f t="shared" si="244"/>
        <v>0</v>
      </c>
      <c r="AE546" s="181">
        <f t="shared" si="244"/>
        <v>0</v>
      </c>
      <c r="AF546" s="181">
        <f t="shared" si="244"/>
        <v>0</v>
      </c>
      <c r="AG546" s="181">
        <f t="shared" si="244"/>
        <v>0</v>
      </c>
      <c r="AH546" s="181">
        <f t="shared" si="244"/>
        <v>0</v>
      </c>
      <c r="AI546" s="181">
        <f t="shared" si="244"/>
        <v>0</v>
      </c>
      <c r="AJ546" s="181">
        <f t="shared" si="244"/>
        <v>0</v>
      </c>
      <c r="AK546" s="181">
        <f t="shared" si="244"/>
        <v>0</v>
      </c>
      <c r="AL546" s="181">
        <f t="shared" si="244"/>
        <v>0</v>
      </c>
      <c r="AM546" s="181">
        <f t="shared" si="244"/>
        <v>0</v>
      </c>
      <c r="AN546" s="181">
        <f t="shared" si="244"/>
        <v>0</v>
      </c>
      <c r="AO546" s="181">
        <f t="shared" si="244"/>
        <v>0</v>
      </c>
      <c r="AP546" s="181">
        <f t="shared" si="244"/>
        <v>0</v>
      </c>
    </row>
    <row r="547" spans="1:42" x14ac:dyDescent="0.2">
      <c r="A547" s="26" t="s">
        <v>12</v>
      </c>
      <c r="B547" s="15"/>
      <c r="C547" s="161">
        <f>SUM(C537:C546)</f>
        <v>0</v>
      </c>
      <c r="D547" s="161">
        <f t="shared" ref="D547:AP547" si="245">SUM(D537:D546)</f>
        <v>0</v>
      </c>
      <c r="E547" s="161">
        <f t="shared" si="245"/>
        <v>0</v>
      </c>
      <c r="F547" s="161">
        <f t="shared" si="245"/>
        <v>0</v>
      </c>
      <c r="G547" s="161">
        <f t="shared" si="245"/>
        <v>0</v>
      </c>
      <c r="H547" s="161">
        <f t="shared" si="245"/>
        <v>0</v>
      </c>
      <c r="I547" s="161">
        <f t="shared" si="245"/>
        <v>0</v>
      </c>
      <c r="J547" s="161">
        <f t="shared" si="245"/>
        <v>0</v>
      </c>
      <c r="K547" s="161">
        <f t="shared" si="245"/>
        <v>0</v>
      </c>
      <c r="L547" s="161">
        <f t="shared" si="245"/>
        <v>0</v>
      </c>
      <c r="M547" s="161">
        <f t="shared" si="245"/>
        <v>0</v>
      </c>
      <c r="N547" s="161">
        <f t="shared" si="245"/>
        <v>0</v>
      </c>
      <c r="O547" s="161">
        <f t="shared" si="245"/>
        <v>0</v>
      </c>
      <c r="P547" s="161">
        <f t="shared" si="245"/>
        <v>0</v>
      </c>
      <c r="Q547" s="161">
        <f t="shared" si="245"/>
        <v>0</v>
      </c>
      <c r="R547" s="161">
        <f t="shared" si="245"/>
        <v>0</v>
      </c>
      <c r="S547" s="161">
        <f t="shared" si="245"/>
        <v>0</v>
      </c>
      <c r="T547" s="161">
        <f t="shared" si="245"/>
        <v>0</v>
      </c>
      <c r="U547" s="161">
        <f t="shared" si="245"/>
        <v>0</v>
      </c>
      <c r="V547" s="161">
        <f t="shared" si="245"/>
        <v>0</v>
      </c>
      <c r="W547" s="161">
        <f t="shared" si="245"/>
        <v>0</v>
      </c>
      <c r="X547" s="161">
        <f t="shared" si="245"/>
        <v>0</v>
      </c>
      <c r="Y547" s="161">
        <f t="shared" si="245"/>
        <v>0</v>
      </c>
      <c r="Z547" s="161">
        <f t="shared" si="245"/>
        <v>0</v>
      </c>
      <c r="AA547" s="161">
        <f t="shared" si="245"/>
        <v>0</v>
      </c>
      <c r="AB547" s="161">
        <f t="shared" si="245"/>
        <v>0</v>
      </c>
      <c r="AC547" s="161">
        <f t="shared" si="245"/>
        <v>0</v>
      </c>
      <c r="AD547" s="161">
        <f t="shared" si="245"/>
        <v>0</v>
      </c>
      <c r="AE547" s="161">
        <f t="shared" si="245"/>
        <v>0</v>
      </c>
      <c r="AF547" s="161">
        <f t="shared" si="245"/>
        <v>0</v>
      </c>
      <c r="AG547" s="161">
        <f t="shared" si="245"/>
        <v>0</v>
      </c>
      <c r="AH547" s="161">
        <f t="shared" si="245"/>
        <v>0</v>
      </c>
      <c r="AI547" s="161">
        <f t="shared" si="245"/>
        <v>0</v>
      </c>
      <c r="AJ547" s="161">
        <f t="shared" si="245"/>
        <v>0</v>
      </c>
      <c r="AK547" s="161">
        <f t="shared" si="245"/>
        <v>0</v>
      </c>
      <c r="AL547" s="161">
        <f t="shared" si="245"/>
        <v>0</v>
      </c>
      <c r="AM547" s="161">
        <f t="shared" si="245"/>
        <v>0</v>
      </c>
      <c r="AN547" s="161">
        <f t="shared" si="245"/>
        <v>0</v>
      </c>
      <c r="AO547" s="161">
        <f t="shared" si="245"/>
        <v>0</v>
      </c>
      <c r="AP547" s="161">
        <f t="shared" si="245"/>
        <v>0</v>
      </c>
    </row>
    <row r="548" spans="1:42" x14ac:dyDescent="0.2">
      <c r="A548" s="26"/>
      <c r="B548" s="15"/>
      <c r="C548" s="161"/>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18" t="s">
        <v>93</v>
      </c>
      <c r="C549" s="161"/>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21" t="s">
        <v>76</v>
      </c>
      <c r="C550" s="161"/>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2">
      <c r="A551" s="4">
        <v>1</v>
      </c>
      <c r="C551" s="161">
        <f t="shared" ref="C551:AP551" si="246">C414</f>
        <v>0</v>
      </c>
      <c r="D551" s="161">
        <f t="shared" si="246"/>
        <v>0</v>
      </c>
      <c r="E551" s="161">
        <f t="shared" si="246"/>
        <v>0</v>
      </c>
      <c r="F551" s="161">
        <f t="shared" si="246"/>
        <v>0</v>
      </c>
      <c r="G551" s="161">
        <f t="shared" si="246"/>
        <v>0</v>
      </c>
      <c r="H551" s="161">
        <f t="shared" si="246"/>
        <v>0</v>
      </c>
      <c r="I551" s="161">
        <f t="shared" si="246"/>
        <v>0</v>
      </c>
      <c r="J551" s="161">
        <f t="shared" si="246"/>
        <v>0</v>
      </c>
      <c r="K551" s="161">
        <f t="shared" si="246"/>
        <v>0</v>
      </c>
      <c r="L551" s="161">
        <f t="shared" si="246"/>
        <v>0</v>
      </c>
      <c r="M551" s="161">
        <f t="shared" si="246"/>
        <v>0</v>
      </c>
      <c r="N551" s="161">
        <f t="shared" si="246"/>
        <v>0</v>
      </c>
      <c r="O551" s="161">
        <f t="shared" si="246"/>
        <v>0</v>
      </c>
      <c r="P551" s="161">
        <f t="shared" si="246"/>
        <v>0</v>
      </c>
      <c r="Q551" s="161">
        <f t="shared" si="246"/>
        <v>0</v>
      </c>
      <c r="R551" s="161">
        <f t="shared" si="246"/>
        <v>0</v>
      </c>
      <c r="S551" s="161">
        <f t="shared" si="246"/>
        <v>0</v>
      </c>
      <c r="T551" s="161">
        <f t="shared" si="246"/>
        <v>0</v>
      </c>
      <c r="U551" s="161">
        <f t="shared" si="246"/>
        <v>0</v>
      </c>
      <c r="V551" s="161">
        <f t="shared" si="246"/>
        <v>0</v>
      </c>
      <c r="W551" s="161">
        <f t="shared" si="246"/>
        <v>0</v>
      </c>
      <c r="X551" s="161">
        <f t="shared" si="246"/>
        <v>0</v>
      </c>
      <c r="Y551" s="161">
        <f t="shared" si="246"/>
        <v>0</v>
      </c>
      <c r="Z551" s="161">
        <f t="shared" si="246"/>
        <v>0</v>
      </c>
      <c r="AA551" s="161">
        <f t="shared" si="246"/>
        <v>0</v>
      </c>
      <c r="AB551" s="161">
        <f t="shared" si="246"/>
        <v>0</v>
      </c>
      <c r="AC551" s="161">
        <f t="shared" si="246"/>
        <v>0</v>
      </c>
      <c r="AD551" s="161">
        <f t="shared" si="246"/>
        <v>0</v>
      </c>
      <c r="AE551" s="161">
        <f t="shared" si="246"/>
        <v>0</v>
      </c>
      <c r="AF551" s="161">
        <f t="shared" si="246"/>
        <v>0</v>
      </c>
      <c r="AG551" s="161">
        <f t="shared" si="246"/>
        <v>0</v>
      </c>
      <c r="AH551" s="161">
        <f t="shared" si="246"/>
        <v>0</v>
      </c>
      <c r="AI551" s="161">
        <f t="shared" si="246"/>
        <v>0</v>
      </c>
      <c r="AJ551" s="161">
        <f t="shared" si="246"/>
        <v>0</v>
      </c>
      <c r="AK551" s="161">
        <f t="shared" si="246"/>
        <v>0</v>
      </c>
      <c r="AL551" s="161">
        <f t="shared" si="246"/>
        <v>0</v>
      </c>
      <c r="AM551" s="161">
        <f t="shared" si="246"/>
        <v>0</v>
      </c>
      <c r="AN551" s="161">
        <f t="shared" si="246"/>
        <v>0</v>
      </c>
      <c r="AO551" s="161">
        <f t="shared" si="246"/>
        <v>0</v>
      </c>
      <c r="AP551" s="161">
        <f t="shared" si="246"/>
        <v>0</v>
      </c>
    </row>
    <row r="552" spans="1:42" x14ac:dyDescent="0.2">
      <c r="A552" s="4">
        <f>A551+1</f>
        <v>2</v>
      </c>
      <c r="C552" s="161">
        <f t="shared" ref="C552:AP552" si="247">C415</f>
        <v>0</v>
      </c>
      <c r="D552" s="161">
        <f t="shared" si="247"/>
        <v>0</v>
      </c>
      <c r="E552" s="161">
        <f t="shared" si="247"/>
        <v>0</v>
      </c>
      <c r="F552" s="161">
        <f t="shared" si="247"/>
        <v>0</v>
      </c>
      <c r="G552" s="161">
        <f t="shared" si="247"/>
        <v>0</v>
      </c>
      <c r="H552" s="161">
        <f t="shared" si="247"/>
        <v>0</v>
      </c>
      <c r="I552" s="161">
        <f t="shared" si="247"/>
        <v>0</v>
      </c>
      <c r="J552" s="161">
        <f t="shared" si="247"/>
        <v>0</v>
      </c>
      <c r="K552" s="161">
        <f t="shared" si="247"/>
        <v>0</v>
      </c>
      <c r="L552" s="161">
        <f t="shared" si="247"/>
        <v>0</v>
      </c>
      <c r="M552" s="161">
        <f t="shared" si="247"/>
        <v>0</v>
      </c>
      <c r="N552" s="161">
        <f t="shared" si="247"/>
        <v>0</v>
      </c>
      <c r="O552" s="161">
        <f t="shared" si="247"/>
        <v>0</v>
      </c>
      <c r="P552" s="161">
        <f t="shared" si="247"/>
        <v>0</v>
      </c>
      <c r="Q552" s="161">
        <f t="shared" si="247"/>
        <v>0</v>
      </c>
      <c r="R552" s="161">
        <f t="shared" si="247"/>
        <v>0</v>
      </c>
      <c r="S552" s="161">
        <f t="shared" si="247"/>
        <v>0</v>
      </c>
      <c r="T552" s="161">
        <f t="shared" si="247"/>
        <v>0</v>
      </c>
      <c r="U552" s="161">
        <f t="shared" si="247"/>
        <v>0</v>
      </c>
      <c r="V552" s="161">
        <f t="shared" si="247"/>
        <v>0</v>
      </c>
      <c r="W552" s="161">
        <f t="shared" si="247"/>
        <v>0</v>
      </c>
      <c r="X552" s="161">
        <f t="shared" si="247"/>
        <v>0</v>
      </c>
      <c r="Y552" s="161">
        <f t="shared" si="247"/>
        <v>0</v>
      </c>
      <c r="Z552" s="161">
        <f t="shared" si="247"/>
        <v>0</v>
      </c>
      <c r="AA552" s="161">
        <f t="shared" si="247"/>
        <v>0</v>
      </c>
      <c r="AB552" s="161">
        <f t="shared" si="247"/>
        <v>0</v>
      </c>
      <c r="AC552" s="161">
        <f t="shared" si="247"/>
        <v>0</v>
      </c>
      <c r="AD552" s="161">
        <f t="shared" si="247"/>
        <v>0</v>
      </c>
      <c r="AE552" s="161">
        <f t="shared" si="247"/>
        <v>0</v>
      </c>
      <c r="AF552" s="161">
        <f t="shared" si="247"/>
        <v>0</v>
      </c>
      <c r="AG552" s="161">
        <f t="shared" si="247"/>
        <v>0</v>
      </c>
      <c r="AH552" s="161">
        <f t="shared" si="247"/>
        <v>0</v>
      </c>
      <c r="AI552" s="161">
        <f t="shared" si="247"/>
        <v>0</v>
      </c>
      <c r="AJ552" s="161">
        <f t="shared" si="247"/>
        <v>0</v>
      </c>
      <c r="AK552" s="161">
        <f t="shared" si="247"/>
        <v>0</v>
      </c>
      <c r="AL552" s="161">
        <f t="shared" si="247"/>
        <v>0</v>
      </c>
      <c r="AM552" s="161">
        <f t="shared" si="247"/>
        <v>0</v>
      </c>
      <c r="AN552" s="161">
        <f t="shared" si="247"/>
        <v>0</v>
      </c>
      <c r="AO552" s="161">
        <f t="shared" si="247"/>
        <v>0</v>
      </c>
      <c r="AP552" s="161">
        <f t="shared" si="247"/>
        <v>0</v>
      </c>
    </row>
    <row r="553" spans="1:42" x14ac:dyDescent="0.2">
      <c r="A553" s="4">
        <f t="shared" ref="A553:A558" si="248">A552+1</f>
        <v>3</v>
      </c>
      <c r="C553" s="161">
        <f t="shared" ref="C553:AP553" si="249">C416</f>
        <v>0</v>
      </c>
      <c r="D553" s="161">
        <f t="shared" si="249"/>
        <v>0</v>
      </c>
      <c r="E553" s="161">
        <f t="shared" si="249"/>
        <v>0</v>
      </c>
      <c r="F553" s="161">
        <f t="shared" si="249"/>
        <v>0</v>
      </c>
      <c r="G553" s="161">
        <f t="shared" si="249"/>
        <v>0</v>
      </c>
      <c r="H553" s="161">
        <f t="shared" si="249"/>
        <v>0</v>
      </c>
      <c r="I553" s="161">
        <f t="shared" si="249"/>
        <v>0</v>
      </c>
      <c r="J553" s="161">
        <f t="shared" si="249"/>
        <v>0</v>
      </c>
      <c r="K553" s="161">
        <f t="shared" si="249"/>
        <v>0</v>
      </c>
      <c r="L553" s="161">
        <f t="shared" si="249"/>
        <v>0</v>
      </c>
      <c r="M553" s="161">
        <f t="shared" si="249"/>
        <v>0</v>
      </c>
      <c r="N553" s="161">
        <f t="shared" si="249"/>
        <v>0</v>
      </c>
      <c r="O553" s="161">
        <f t="shared" si="249"/>
        <v>0</v>
      </c>
      <c r="P553" s="161">
        <f t="shared" si="249"/>
        <v>0</v>
      </c>
      <c r="Q553" s="161">
        <f t="shared" si="249"/>
        <v>0</v>
      </c>
      <c r="R553" s="161">
        <f t="shared" si="249"/>
        <v>0</v>
      </c>
      <c r="S553" s="161">
        <f t="shared" si="249"/>
        <v>0</v>
      </c>
      <c r="T553" s="161">
        <f t="shared" si="249"/>
        <v>0</v>
      </c>
      <c r="U553" s="161">
        <f t="shared" si="249"/>
        <v>0</v>
      </c>
      <c r="V553" s="161">
        <f t="shared" si="249"/>
        <v>0</v>
      </c>
      <c r="W553" s="161">
        <f t="shared" si="249"/>
        <v>0</v>
      </c>
      <c r="X553" s="161">
        <f t="shared" si="249"/>
        <v>0</v>
      </c>
      <c r="Y553" s="161">
        <f t="shared" si="249"/>
        <v>0</v>
      </c>
      <c r="Z553" s="161">
        <f t="shared" si="249"/>
        <v>0</v>
      </c>
      <c r="AA553" s="161">
        <f t="shared" si="249"/>
        <v>0</v>
      </c>
      <c r="AB553" s="161">
        <f t="shared" si="249"/>
        <v>0</v>
      </c>
      <c r="AC553" s="161">
        <f t="shared" si="249"/>
        <v>0</v>
      </c>
      <c r="AD553" s="161">
        <f t="shared" si="249"/>
        <v>0</v>
      </c>
      <c r="AE553" s="161">
        <f t="shared" si="249"/>
        <v>0</v>
      </c>
      <c r="AF553" s="161">
        <f t="shared" si="249"/>
        <v>0</v>
      </c>
      <c r="AG553" s="161">
        <f t="shared" si="249"/>
        <v>0</v>
      </c>
      <c r="AH553" s="161">
        <f t="shared" si="249"/>
        <v>0</v>
      </c>
      <c r="AI553" s="161">
        <f t="shared" si="249"/>
        <v>0</v>
      </c>
      <c r="AJ553" s="161">
        <f t="shared" si="249"/>
        <v>0</v>
      </c>
      <c r="AK553" s="161">
        <f t="shared" si="249"/>
        <v>0</v>
      </c>
      <c r="AL553" s="161">
        <f t="shared" si="249"/>
        <v>0</v>
      </c>
      <c r="AM553" s="161">
        <f t="shared" si="249"/>
        <v>0</v>
      </c>
      <c r="AN553" s="161">
        <f t="shared" si="249"/>
        <v>0</v>
      </c>
      <c r="AO553" s="161">
        <f t="shared" si="249"/>
        <v>0</v>
      </c>
      <c r="AP553" s="161">
        <f t="shared" si="249"/>
        <v>0</v>
      </c>
    </row>
    <row r="554" spans="1:42" x14ac:dyDescent="0.2">
      <c r="A554" s="4">
        <f t="shared" si="248"/>
        <v>4</v>
      </c>
      <c r="C554" s="161">
        <f t="shared" ref="C554:AP554" si="250">C417</f>
        <v>0</v>
      </c>
      <c r="D554" s="161">
        <f t="shared" si="250"/>
        <v>0</v>
      </c>
      <c r="E554" s="161">
        <f t="shared" si="250"/>
        <v>0</v>
      </c>
      <c r="F554" s="161">
        <f t="shared" si="250"/>
        <v>0</v>
      </c>
      <c r="G554" s="161">
        <f t="shared" si="250"/>
        <v>0</v>
      </c>
      <c r="H554" s="161">
        <f t="shared" si="250"/>
        <v>0</v>
      </c>
      <c r="I554" s="161">
        <f t="shared" si="250"/>
        <v>0</v>
      </c>
      <c r="J554" s="161">
        <f t="shared" si="250"/>
        <v>0</v>
      </c>
      <c r="K554" s="161">
        <f t="shared" si="250"/>
        <v>0</v>
      </c>
      <c r="L554" s="161">
        <f t="shared" si="250"/>
        <v>0</v>
      </c>
      <c r="M554" s="161">
        <f t="shared" si="250"/>
        <v>0</v>
      </c>
      <c r="N554" s="161">
        <f t="shared" si="250"/>
        <v>0</v>
      </c>
      <c r="O554" s="161">
        <f t="shared" si="250"/>
        <v>0</v>
      </c>
      <c r="P554" s="161">
        <f t="shared" si="250"/>
        <v>0</v>
      </c>
      <c r="Q554" s="161">
        <f t="shared" si="250"/>
        <v>0</v>
      </c>
      <c r="R554" s="161">
        <f t="shared" si="250"/>
        <v>0</v>
      </c>
      <c r="S554" s="161">
        <f t="shared" si="250"/>
        <v>0</v>
      </c>
      <c r="T554" s="161">
        <f t="shared" si="250"/>
        <v>0</v>
      </c>
      <c r="U554" s="161">
        <f t="shared" si="250"/>
        <v>0</v>
      </c>
      <c r="V554" s="161">
        <f t="shared" si="250"/>
        <v>0</v>
      </c>
      <c r="W554" s="161">
        <f t="shared" si="250"/>
        <v>0</v>
      </c>
      <c r="X554" s="161">
        <f t="shared" si="250"/>
        <v>0</v>
      </c>
      <c r="Y554" s="161">
        <f t="shared" si="250"/>
        <v>0</v>
      </c>
      <c r="Z554" s="161">
        <f t="shared" si="250"/>
        <v>0</v>
      </c>
      <c r="AA554" s="161">
        <f t="shared" si="250"/>
        <v>0</v>
      </c>
      <c r="AB554" s="161">
        <f t="shared" si="250"/>
        <v>0</v>
      </c>
      <c r="AC554" s="161">
        <f t="shared" si="250"/>
        <v>0</v>
      </c>
      <c r="AD554" s="161">
        <f t="shared" si="250"/>
        <v>0</v>
      </c>
      <c r="AE554" s="161">
        <f t="shared" si="250"/>
        <v>0</v>
      </c>
      <c r="AF554" s="161">
        <f t="shared" si="250"/>
        <v>0</v>
      </c>
      <c r="AG554" s="161">
        <f t="shared" si="250"/>
        <v>0</v>
      </c>
      <c r="AH554" s="161">
        <f t="shared" si="250"/>
        <v>0</v>
      </c>
      <c r="AI554" s="161">
        <f t="shared" si="250"/>
        <v>0</v>
      </c>
      <c r="AJ554" s="161">
        <f t="shared" si="250"/>
        <v>0</v>
      </c>
      <c r="AK554" s="161">
        <f t="shared" si="250"/>
        <v>0</v>
      </c>
      <c r="AL554" s="161">
        <f t="shared" si="250"/>
        <v>0</v>
      </c>
      <c r="AM554" s="161">
        <f t="shared" si="250"/>
        <v>0</v>
      </c>
      <c r="AN554" s="161">
        <f t="shared" si="250"/>
        <v>0</v>
      </c>
      <c r="AO554" s="161">
        <f t="shared" si="250"/>
        <v>0</v>
      </c>
      <c r="AP554" s="161">
        <f t="shared" si="250"/>
        <v>0</v>
      </c>
    </row>
    <row r="555" spans="1:42" x14ac:dyDescent="0.2">
      <c r="A555" s="4">
        <f t="shared" si="248"/>
        <v>5</v>
      </c>
      <c r="C555" s="161">
        <f t="shared" ref="C555:AP555" si="251">C418</f>
        <v>0</v>
      </c>
      <c r="D555" s="161">
        <f t="shared" si="251"/>
        <v>0</v>
      </c>
      <c r="E555" s="161">
        <f t="shared" si="251"/>
        <v>0</v>
      </c>
      <c r="F555" s="161">
        <f t="shared" si="251"/>
        <v>0</v>
      </c>
      <c r="G555" s="161">
        <f t="shared" si="251"/>
        <v>0</v>
      </c>
      <c r="H555" s="161">
        <f t="shared" si="251"/>
        <v>0</v>
      </c>
      <c r="I555" s="161">
        <f t="shared" si="251"/>
        <v>0</v>
      </c>
      <c r="J555" s="161">
        <f t="shared" si="251"/>
        <v>0</v>
      </c>
      <c r="K555" s="161">
        <f t="shared" si="251"/>
        <v>0</v>
      </c>
      <c r="L555" s="161">
        <f t="shared" si="251"/>
        <v>0</v>
      </c>
      <c r="M555" s="161">
        <f t="shared" si="251"/>
        <v>0</v>
      </c>
      <c r="N555" s="161">
        <f t="shared" si="251"/>
        <v>0</v>
      </c>
      <c r="O555" s="161">
        <f t="shared" si="251"/>
        <v>0</v>
      </c>
      <c r="P555" s="161">
        <f t="shared" si="251"/>
        <v>0</v>
      </c>
      <c r="Q555" s="161">
        <f t="shared" si="251"/>
        <v>0</v>
      </c>
      <c r="R555" s="161">
        <f t="shared" si="251"/>
        <v>0</v>
      </c>
      <c r="S555" s="161">
        <f t="shared" si="251"/>
        <v>0</v>
      </c>
      <c r="T555" s="161">
        <f t="shared" si="251"/>
        <v>0</v>
      </c>
      <c r="U555" s="161">
        <f t="shared" si="251"/>
        <v>0</v>
      </c>
      <c r="V555" s="161">
        <f t="shared" si="251"/>
        <v>0</v>
      </c>
      <c r="W555" s="161">
        <f t="shared" si="251"/>
        <v>0</v>
      </c>
      <c r="X555" s="161">
        <f t="shared" si="251"/>
        <v>0</v>
      </c>
      <c r="Y555" s="161">
        <f t="shared" si="251"/>
        <v>0</v>
      </c>
      <c r="Z555" s="161">
        <f t="shared" si="251"/>
        <v>0</v>
      </c>
      <c r="AA555" s="161">
        <f t="shared" si="251"/>
        <v>0</v>
      </c>
      <c r="AB555" s="161">
        <f t="shared" si="251"/>
        <v>0</v>
      </c>
      <c r="AC555" s="161">
        <f t="shared" si="251"/>
        <v>0</v>
      </c>
      <c r="AD555" s="161">
        <f t="shared" si="251"/>
        <v>0</v>
      </c>
      <c r="AE555" s="161">
        <f t="shared" si="251"/>
        <v>0</v>
      </c>
      <c r="AF555" s="161">
        <f t="shared" si="251"/>
        <v>0</v>
      </c>
      <c r="AG555" s="161">
        <f t="shared" si="251"/>
        <v>0</v>
      </c>
      <c r="AH555" s="161">
        <f t="shared" si="251"/>
        <v>0</v>
      </c>
      <c r="AI555" s="161">
        <f t="shared" si="251"/>
        <v>0</v>
      </c>
      <c r="AJ555" s="161">
        <f t="shared" si="251"/>
        <v>0</v>
      </c>
      <c r="AK555" s="161">
        <f t="shared" si="251"/>
        <v>0</v>
      </c>
      <c r="AL555" s="161">
        <f t="shared" si="251"/>
        <v>0</v>
      </c>
      <c r="AM555" s="161">
        <f t="shared" si="251"/>
        <v>0</v>
      </c>
      <c r="AN555" s="161">
        <f t="shared" si="251"/>
        <v>0</v>
      </c>
      <c r="AO555" s="161">
        <f t="shared" si="251"/>
        <v>0</v>
      </c>
      <c r="AP555" s="161">
        <f t="shared" si="251"/>
        <v>0</v>
      </c>
    </row>
    <row r="556" spans="1:42" x14ac:dyDescent="0.2">
      <c r="A556" s="4">
        <f t="shared" si="248"/>
        <v>6</v>
      </c>
      <c r="C556" s="161">
        <f t="shared" ref="C556:AP556" si="252">C419</f>
        <v>0</v>
      </c>
      <c r="D556" s="161">
        <f t="shared" si="252"/>
        <v>0</v>
      </c>
      <c r="E556" s="161">
        <f t="shared" si="252"/>
        <v>0</v>
      </c>
      <c r="F556" s="161">
        <f t="shared" si="252"/>
        <v>0</v>
      </c>
      <c r="G556" s="161">
        <f t="shared" si="252"/>
        <v>0</v>
      </c>
      <c r="H556" s="161">
        <f t="shared" si="252"/>
        <v>0</v>
      </c>
      <c r="I556" s="161">
        <f t="shared" si="252"/>
        <v>0</v>
      </c>
      <c r="J556" s="161">
        <f t="shared" si="252"/>
        <v>0</v>
      </c>
      <c r="K556" s="161">
        <f t="shared" si="252"/>
        <v>0</v>
      </c>
      <c r="L556" s="161">
        <f t="shared" si="252"/>
        <v>0</v>
      </c>
      <c r="M556" s="161">
        <f t="shared" si="252"/>
        <v>0</v>
      </c>
      <c r="N556" s="161">
        <f t="shared" si="252"/>
        <v>0</v>
      </c>
      <c r="O556" s="161">
        <f t="shared" si="252"/>
        <v>0</v>
      </c>
      <c r="P556" s="161">
        <f t="shared" si="252"/>
        <v>0</v>
      </c>
      <c r="Q556" s="161">
        <f t="shared" si="252"/>
        <v>0</v>
      </c>
      <c r="R556" s="161">
        <f t="shared" si="252"/>
        <v>0</v>
      </c>
      <c r="S556" s="161">
        <f t="shared" si="252"/>
        <v>0</v>
      </c>
      <c r="T556" s="161">
        <f t="shared" si="252"/>
        <v>0</v>
      </c>
      <c r="U556" s="161">
        <f t="shared" si="252"/>
        <v>0</v>
      </c>
      <c r="V556" s="161">
        <f t="shared" si="252"/>
        <v>0</v>
      </c>
      <c r="W556" s="161">
        <f t="shared" si="252"/>
        <v>0</v>
      </c>
      <c r="X556" s="161">
        <f t="shared" si="252"/>
        <v>0</v>
      </c>
      <c r="Y556" s="161">
        <f t="shared" si="252"/>
        <v>0</v>
      </c>
      <c r="Z556" s="161">
        <f t="shared" si="252"/>
        <v>0</v>
      </c>
      <c r="AA556" s="161">
        <f t="shared" si="252"/>
        <v>0</v>
      </c>
      <c r="AB556" s="161">
        <f t="shared" si="252"/>
        <v>0</v>
      </c>
      <c r="AC556" s="161">
        <f t="shared" si="252"/>
        <v>0</v>
      </c>
      <c r="AD556" s="161">
        <f t="shared" si="252"/>
        <v>0</v>
      </c>
      <c r="AE556" s="161">
        <f t="shared" si="252"/>
        <v>0</v>
      </c>
      <c r="AF556" s="161">
        <f t="shared" si="252"/>
        <v>0</v>
      </c>
      <c r="AG556" s="161">
        <f t="shared" si="252"/>
        <v>0</v>
      </c>
      <c r="AH556" s="161">
        <f t="shared" si="252"/>
        <v>0</v>
      </c>
      <c r="AI556" s="161">
        <f t="shared" si="252"/>
        <v>0</v>
      </c>
      <c r="AJ556" s="161">
        <f t="shared" si="252"/>
        <v>0</v>
      </c>
      <c r="AK556" s="161">
        <f t="shared" si="252"/>
        <v>0</v>
      </c>
      <c r="AL556" s="161">
        <f t="shared" si="252"/>
        <v>0</v>
      </c>
      <c r="AM556" s="161">
        <f t="shared" si="252"/>
        <v>0</v>
      </c>
      <c r="AN556" s="161">
        <f t="shared" si="252"/>
        <v>0</v>
      </c>
      <c r="AO556" s="161">
        <f t="shared" si="252"/>
        <v>0</v>
      </c>
      <c r="AP556" s="161">
        <f t="shared" si="252"/>
        <v>0</v>
      </c>
    </row>
    <row r="557" spans="1:42" x14ac:dyDescent="0.2">
      <c r="A557" s="4">
        <f t="shared" si="248"/>
        <v>7</v>
      </c>
      <c r="C557" s="161">
        <f t="shared" ref="C557:AP557" si="253">C420</f>
        <v>0</v>
      </c>
      <c r="D557" s="161">
        <f t="shared" si="253"/>
        <v>0</v>
      </c>
      <c r="E557" s="161">
        <f t="shared" si="253"/>
        <v>0</v>
      </c>
      <c r="F557" s="161">
        <f t="shared" si="253"/>
        <v>0</v>
      </c>
      <c r="G557" s="161">
        <f t="shared" si="253"/>
        <v>0</v>
      </c>
      <c r="H557" s="161">
        <f t="shared" si="253"/>
        <v>0</v>
      </c>
      <c r="I557" s="161">
        <f t="shared" si="253"/>
        <v>0</v>
      </c>
      <c r="J557" s="161">
        <f t="shared" si="253"/>
        <v>0</v>
      </c>
      <c r="K557" s="161">
        <f t="shared" si="253"/>
        <v>0</v>
      </c>
      <c r="L557" s="161">
        <f t="shared" si="253"/>
        <v>0</v>
      </c>
      <c r="M557" s="161">
        <f t="shared" si="253"/>
        <v>0</v>
      </c>
      <c r="N557" s="161">
        <f t="shared" si="253"/>
        <v>0</v>
      </c>
      <c r="O557" s="161">
        <f t="shared" si="253"/>
        <v>0</v>
      </c>
      <c r="P557" s="161">
        <f t="shared" si="253"/>
        <v>0</v>
      </c>
      <c r="Q557" s="161">
        <f t="shared" si="253"/>
        <v>0</v>
      </c>
      <c r="R557" s="161">
        <f t="shared" si="253"/>
        <v>0</v>
      </c>
      <c r="S557" s="161">
        <f t="shared" si="253"/>
        <v>0</v>
      </c>
      <c r="T557" s="161">
        <f t="shared" si="253"/>
        <v>0</v>
      </c>
      <c r="U557" s="161">
        <f t="shared" si="253"/>
        <v>0</v>
      </c>
      <c r="V557" s="161">
        <f t="shared" si="253"/>
        <v>0</v>
      </c>
      <c r="W557" s="161">
        <f t="shared" si="253"/>
        <v>0</v>
      </c>
      <c r="X557" s="161">
        <f t="shared" si="253"/>
        <v>0</v>
      </c>
      <c r="Y557" s="161">
        <f t="shared" si="253"/>
        <v>0</v>
      </c>
      <c r="Z557" s="161">
        <f t="shared" si="253"/>
        <v>0</v>
      </c>
      <c r="AA557" s="161">
        <f t="shared" si="253"/>
        <v>0</v>
      </c>
      <c r="AB557" s="161">
        <f t="shared" si="253"/>
        <v>0</v>
      </c>
      <c r="AC557" s="161">
        <f t="shared" si="253"/>
        <v>0</v>
      </c>
      <c r="AD557" s="161">
        <f t="shared" si="253"/>
        <v>0</v>
      </c>
      <c r="AE557" s="161">
        <f t="shared" si="253"/>
        <v>0</v>
      </c>
      <c r="AF557" s="161">
        <f t="shared" si="253"/>
        <v>0</v>
      </c>
      <c r="AG557" s="161">
        <f t="shared" si="253"/>
        <v>0</v>
      </c>
      <c r="AH557" s="161">
        <f t="shared" si="253"/>
        <v>0</v>
      </c>
      <c r="AI557" s="161">
        <f t="shared" si="253"/>
        <v>0</v>
      </c>
      <c r="AJ557" s="161">
        <f t="shared" si="253"/>
        <v>0</v>
      </c>
      <c r="AK557" s="161">
        <f t="shared" si="253"/>
        <v>0</v>
      </c>
      <c r="AL557" s="161">
        <f t="shared" si="253"/>
        <v>0</v>
      </c>
      <c r="AM557" s="161">
        <f t="shared" si="253"/>
        <v>0</v>
      </c>
      <c r="AN557" s="161">
        <f t="shared" si="253"/>
        <v>0</v>
      </c>
      <c r="AO557" s="161">
        <f t="shared" si="253"/>
        <v>0</v>
      </c>
      <c r="AP557" s="161">
        <f t="shared" si="253"/>
        <v>0</v>
      </c>
    </row>
    <row r="558" spans="1:42" x14ac:dyDescent="0.2">
      <c r="A558" s="4">
        <f t="shared" si="248"/>
        <v>8</v>
      </c>
      <c r="C558" s="161">
        <f t="shared" ref="C558:AP558" si="254">C421</f>
        <v>0</v>
      </c>
      <c r="D558" s="161">
        <f t="shared" si="254"/>
        <v>0</v>
      </c>
      <c r="E558" s="161">
        <f t="shared" si="254"/>
        <v>0</v>
      </c>
      <c r="F558" s="161">
        <f t="shared" si="254"/>
        <v>0</v>
      </c>
      <c r="G558" s="161">
        <f t="shared" si="254"/>
        <v>0</v>
      </c>
      <c r="H558" s="161">
        <f t="shared" si="254"/>
        <v>0</v>
      </c>
      <c r="I558" s="161">
        <f t="shared" si="254"/>
        <v>0</v>
      </c>
      <c r="J558" s="161">
        <f t="shared" si="254"/>
        <v>0</v>
      </c>
      <c r="K558" s="161">
        <f t="shared" si="254"/>
        <v>0</v>
      </c>
      <c r="L558" s="161">
        <f t="shared" si="254"/>
        <v>0</v>
      </c>
      <c r="M558" s="161">
        <f t="shared" si="254"/>
        <v>0</v>
      </c>
      <c r="N558" s="161">
        <f t="shared" si="254"/>
        <v>0</v>
      </c>
      <c r="O558" s="161">
        <f t="shared" si="254"/>
        <v>0</v>
      </c>
      <c r="P558" s="161">
        <f t="shared" si="254"/>
        <v>0</v>
      </c>
      <c r="Q558" s="161">
        <f t="shared" si="254"/>
        <v>0</v>
      </c>
      <c r="R558" s="161">
        <f t="shared" si="254"/>
        <v>0</v>
      </c>
      <c r="S558" s="161">
        <f t="shared" si="254"/>
        <v>0</v>
      </c>
      <c r="T558" s="161">
        <f t="shared" si="254"/>
        <v>0</v>
      </c>
      <c r="U558" s="161">
        <f t="shared" si="254"/>
        <v>0</v>
      </c>
      <c r="V558" s="161">
        <f t="shared" si="254"/>
        <v>0</v>
      </c>
      <c r="W558" s="161">
        <f t="shared" si="254"/>
        <v>0</v>
      </c>
      <c r="X558" s="161">
        <f t="shared" si="254"/>
        <v>0</v>
      </c>
      <c r="Y558" s="161">
        <f t="shared" si="254"/>
        <v>0</v>
      </c>
      <c r="Z558" s="161">
        <f t="shared" si="254"/>
        <v>0</v>
      </c>
      <c r="AA558" s="161">
        <f t="shared" si="254"/>
        <v>0</v>
      </c>
      <c r="AB558" s="161">
        <f t="shared" si="254"/>
        <v>0</v>
      </c>
      <c r="AC558" s="161">
        <f t="shared" si="254"/>
        <v>0</v>
      </c>
      <c r="AD558" s="161">
        <f t="shared" si="254"/>
        <v>0</v>
      </c>
      <c r="AE558" s="161">
        <f t="shared" si="254"/>
        <v>0</v>
      </c>
      <c r="AF558" s="161">
        <f t="shared" si="254"/>
        <v>0</v>
      </c>
      <c r="AG558" s="161">
        <f t="shared" si="254"/>
        <v>0</v>
      </c>
      <c r="AH558" s="161">
        <f t="shared" si="254"/>
        <v>0</v>
      </c>
      <c r="AI558" s="161">
        <f t="shared" si="254"/>
        <v>0</v>
      </c>
      <c r="AJ558" s="161">
        <f t="shared" si="254"/>
        <v>0</v>
      </c>
      <c r="AK558" s="161">
        <f t="shared" si="254"/>
        <v>0</v>
      </c>
      <c r="AL558" s="161">
        <f t="shared" si="254"/>
        <v>0</v>
      </c>
      <c r="AM558" s="161">
        <f t="shared" si="254"/>
        <v>0</v>
      </c>
      <c r="AN558" s="161">
        <f t="shared" si="254"/>
        <v>0</v>
      </c>
      <c r="AO558" s="161">
        <f t="shared" si="254"/>
        <v>0</v>
      </c>
      <c r="AP558" s="161">
        <f t="shared" si="254"/>
        <v>0</v>
      </c>
    </row>
    <row r="559" spans="1:42" x14ac:dyDescent="0.2">
      <c r="A559" s="4">
        <f>A558+1</f>
        <v>9</v>
      </c>
      <c r="C559" s="161">
        <f t="shared" ref="C559:AP559" si="255">C422</f>
        <v>0</v>
      </c>
      <c r="D559" s="161">
        <f t="shared" si="255"/>
        <v>0</v>
      </c>
      <c r="E559" s="161">
        <f t="shared" si="255"/>
        <v>0</v>
      </c>
      <c r="F559" s="161">
        <f t="shared" si="255"/>
        <v>0</v>
      </c>
      <c r="G559" s="161">
        <f t="shared" si="255"/>
        <v>0</v>
      </c>
      <c r="H559" s="161">
        <f t="shared" si="255"/>
        <v>0</v>
      </c>
      <c r="I559" s="161">
        <f t="shared" si="255"/>
        <v>0</v>
      </c>
      <c r="J559" s="161">
        <f t="shared" si="255"/>
        <v>0</v>
      </c>
      <c r="K559" s="161">
        <f t="shared" si="255"/>
        <v>0</v>
      </c>
      <c r="L559" s="161">
        <f t="shared" si="255"/>
        <v>0</v>
      </c>
      <c r="M559" s="161">
        <f t="shared" si="255"/>
        <v>0</v>
      </c>
      <c r="N559" s="161">
        <f t="shared" si="255"/>
        <v>0</v>
      </c>
      <c r="O559" s="161">
        <f t="shared" si="255"/>
        <v>0</v>
      </c>
      <c r="P559" s="161">
        <f t="shared" si="255"/>
        <v>0</v>
      </c>
      <c r="Q559" s="161">
        <f t="shared" si="255"/>
        <v>0</v>
      </c>
      <c r="R559" s="161">
        <f t="shared" si="255"/>
        <v>0</v>
      </c>
      <c r="S559" s="161">
        <f t="shared" si="255"/>
        <v>0</v>
      </c>
      <c r="T559" s="161">
        <f t="shared" si="255"/>
        <v>0</v>
      </c>
      <c r="U559" s="161">
        <f t="shared" si="255"/>
        <v>0</v>
      </c>
      <c r="V559" s="161">
        <f t="shared" si="255"/>
        <v>0</v>
      </c>
      <c r="W559" s="161">
        <f t="shared" si="255"/>
        <v>0</v>
      </c>
      <c r="X559" s="161">
        <f t="shared" si="255"/>
        <v>0</v>
      </c>
      <c r="Y559" s="161">
        <f t="shared" si="255"/>
        <v>0</v>
      </c>
      <c r="Z559" s="161">
        <f t="shared" si="255"/>
        <v>0</v>
      </c>
      <c r="AA559" s="161">
        <f t="shared" si="255"/>
        <v>0</v>
      </c>
      <c r="AB559" s="161">
        <f t="shared" si="255"/>
        <v>0</v>
      </c>
      <c r="AC559" s="161">
        <f t="shared" si="255"/>
        <v>0</v>
      </c>
      <c r="AD559" s="161">
        <f t="shared" si="255"/>
        <v>0</v>
      </c>
      <c r="AE559" s="161">
        <f t="shared" si="255"/>
        <v>0</v>
      </c>
      <c r="AF559" s="161">
        <f t="shared" si="255"/>
        <v>0</v>
      </c>
      <c r="AG559" s="161">
        <f t="shared" si="255"/>
        <v>0</v>
      </c>
      <c r="AH559" s="161">
        <f t="shared" si="255"/>
        <v>0</v>
      </c>
      <c r="AI559" s="161">
        <f t="shared" si="255"/>
        <v>0</v>
      </c>
      <c r="AJ559" s="161">
        <f t="shared" si="255"/>
        <v>0</v>
      </c>
      <c r="AK559" s="161">
        <f t="shared" si="255"/>
        <v>0</v>
      </c>
      <c r="AL559" s="161">
        <f t="shared" si="255"/>
        <v>0</v>
      </c>
      <c r="AM559" s="161">
        <f t="shared" si="255"/>
        <v>0</v>
      </c>
      <c r="AN559" s="161">
        <f t="shared" si="255"/>
        <v>0</v>
      </c>
      <c r="AO559" s="161">
        <f t="shared" si="255"/>
        <v>0</v>
      </c>
      <c r="AP559" s="161">
        <f t="shared" si="255"/>
        <v>0</v>
      </c>
    </row>
    <row r="560" spans="1:42" x14ac:dyDescent="0.2">
      <c r="A560" s="4">
        <f t="shared" ref="A560" si="256">A559+1</f>
        <v>10</v>
      </c>
      <c r="C560" s="161">
        <f t="shared" ref="C560:AP560" si="257">C423</f>
        <v>0</v>
      </c>
      <c r="D560" s="161">
        <f t="shared" si="257"/>
        <v>0</v>
      </c>
      <c r="E560" s="161">
        <f t="shared" si="257"/>
        <v>0</v>
      </c>
      <c r="F560" s="161">
        <f t="shared" si="257"/>
        <v>0</v>
      </c>
      <c r="G560" s="161">
        <f t="shared" si="257"/>
        <v>0</v>
      </c>
      <c r="H560" s="161">
        <f t="shared" si="257"/>
        <v>0</v>
      </c>
      <c r="I560" s="161">
        <f t="shared" si="257"/>
        <v>0</v>
      </c>
      <c r="J560" s="161">
        <f t="shared" si="257"/>
        <v>0</v>
      </c>
      <c r="K560" s="161">
        <f t="shared" si="257"/>
        <v>0</v>
      </c>
      <c r="L560" s="161">
        <f t="shared" si="257"/>
        <v>0</v>
      </c>
      <c r="M560" s="161">
        <f t="shared" si="257"/>
        <v>0</v>
      </c>
      <c r="N560" s="161">
        <f t="shared" si="257"/>
        <v>0</v>
      </c>
      <c r="O560" s="161">
        <f t="shared" si="257"/>
        <v>0</v>
      </c>
      <c r="P560" s="161">
        <f t="shared" si="257"/>
        <v>0</v>
      </c>
      <c r="Q560" s="161">
        <f t="shared" si="257"/>
        <v>0</v>
      </c>
      <c r="R560" s="161">
        <f t="shared" si="257"/>
        <v>0</v>
      </c>
      <c r="S560" s="161">
        <f t="shared" si="257"/>
        <v>0</v>
      </c>
      <c r="T560" s="161">
        <f t="shared" si="257"/>
        <v>0</v>
      </c>
      <c r="U560" s="161">
        <f t="shared" si="257"/>
        <v>0</v>
      </c>
      <c r="V560" s="161">
        <f t="shared" si="257"/>
        <v>0</v>
      </c>
      <c r="W560" s="161">
        <f t="shared" si="257"/>
        <v>0</v>
      </c>
      <c r="X560" s="161">
        <f t="shared" si="257"/>
        <v>0</v>
      </c>
      <c r="Y560" s="161">
        <f t="shared" si="257"/>
        <v>0</v>
      </c>
      <c r="Z560" s="161">
        <f t="shared" si="257"/>
        <v>0</v>
      </c>
      <c r="AA560" s="161">
        <f t="shared" si="257"/>
        <v>0</v>
      </c>
      <c r="AB560" s="161">
        <f t="shared" si="257"/>
        <v>0</v>
      </c>
      <c r="AC560" s="161">
        <f t="shared" si="257"/>
        <v>0</v>
      </c>
      <c r="AD560" s="161">
        <f t="shared" si="257"/>
        <v>0</v>
      </c>
      <c r="AE560" s="161">
        <f t="shared" si="257"/>
        <v>0</v>
      </c>
      <c r="AF560" s="161">
        <f t="shared" si="257"/>
        <v>0</v>
      </c>
      <c r="AG560" s="161">
        <f t="shared" si="257"/>
        <v>0</v>
      </c>
      <c r="AH560" s="161">
        <f t="shared" si="257"/>
        <v>0</v>
      </c>
      <c r="AI560" s="161">
        <f t="shared" si="257"/>
        <v>0</v>
      </c>
      <c r="AJ560" s="161">
        <f t="shared" si="257"/>
        <v>0</v>
      </c>
      <c r="AK560" s="161">
        <f t="shared" si="257"/>
        <v>0</v>
      </c>
      <c r="AL560" s="161">
        <f t="shared" si="257"/>
        <v>0</v>
      </c>
      <c r="AM560" s="161">
        <f t="shared" si="257"/>
        <v>0</v>
      </c>
      <c r="AN560" s="161">
        <f t="shared" si="257"/>
        <v>0</v>
      </c>
      <c r="AO560" s="161">
        <f t="shared" si="257"/>
        <v>0</v>
      </c>
      <c r="AP560" s="161">
        <f t="shared" si="257"/>
        <v>0</v>
      </c>
    </row>
    <row r="561" spans="1:42" x14ac:dyDescent="0.2">
      <c r="A561" s="21"/>
      <c r="C561" s="161"/>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1" t="s">
        <v>80</v>
      </c>
      <c r="C562" s="161"/>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4">
        <v>1</v>
      </c>
      <c r="B563" s="152">
        <f t="shared" ref="B563:B572" si="258">SUM(C563:AP563)</f>
        <v>0</v>
      </c>
      <c r="C563" s="161">
        <f t="shared" ref="C563:AP563" si="259">LOOKUP(C551,$B$520:$AP$520,$B$521:$AP$521)*$B756/100</f>
        <v>0</v>
      </c>
      <c r="D563" s="161">
        <f t="shared" si="259"/>
        <v>0</v>
      </c>
      <c r="E563" s="161">
        <f t="shared" si="259"/>
        <v>0</v>
      </c>
      <c r="F563" s="161">
        <f t="shared" si="259"/>
        <v>0</v>
      </c>
      <c r="G563" s="161">
        <f t="shared" si="259"/>
        <v>0</v>
      </c>
      <c r="H563" s="161">
        <f t="shared" si="259"/>
        <v>0</v>
      </c>
      <c r="I563" s="161">
        <f t="shared" si="259"/>
        <v>0</v>
      </c>
      <c r="J563" s="161">
        <f t="shared" si="259"/>
        <v>0</v>
      </c>
      <c r="K563" s="161">
        <f t="shared" si="259"/>
        <v>0</v>
      </c>
      <c r="L563" s="161">
        <f t="shared" si="259"/>
        <v>0</v>
      </c>
      <c r="M563" s="161">
        <f t="shared" si="259"/>
        <v>0</v>
      </c>
      <c r="N563" s="161">
        <f t="shared" si="259"/>
        <v>0</v>
      </c>
      <c r="O563" s="161">
        <f t="shared" si="259"/>
        <v>0</v>
      </c>
      <c r="P563" s="161">
        <f t="shared" si="259"/>
        <v>0</v>
      </c>
      <c r="Q563" s="161">
        <f t="shared" si="259"/>
        <v>0</v>
      </c>
      <c r="R563" s="161">
        <f t="shared" si="259"/>
        <v>0</v>
      </c>
      <c r="S563" s="161">
        <f t="shared" si="259"/>
        <v>0</v>
      </c>
      <c r="T563" s="161">
        <f t="shared" si="259"/>
        <v>0</v>
      </c>
      <c r="U563" s="161">
        <f t="shared" si="259"/>
        <v>0</v>
      </c>
      <c r="V563" s="161">
        <f t="shared" si="259"/>
        <v>0</v>
      </c>
      <c r="W563" s="161">
        <f t="shared" si="259"/>
        <v>0</v>
      </c>
      <c r="X563" s="161">
        <f t="shared" si="259"/>
        <v>0</v>
      </c>
      <c r="Y563" s="161">
        <f t="shared" si="259"/>
        <v>0</v>
      </c>
      <c r="Z563" s="161">
        <f t="shared" si="259"/>
        <v>0</v>
      </c>
      <c r="AA563" s="161">
        <f t="shared" si="259"/>
        <v>0</v>
      </c>
      <c r="AB563" s="161">
        <f t="shared" si="259"/>
        <v>0</v>
      </c>
      <c r="AC563" s="161">
        <f t="shared" si="259"/>
        <v>0</v>
      </c>
      <c r="AD563" s="161">
        <f t="shared" si="259"/>
        <v>0</v>
      </c>
      <c r="AE563" s="161">
        <f t="shared" si="259"/>
        <v>0</v>
      </c>
      <c r="AF563" s="161">
        <f t="shared" si="259"/>
        <v>0</v>
      </c>
      <c r="AG563" s="161">
        <f t="shared" si="259"/>
        <v>0</v>
      </c>
      <c r="AH563" s="161">
        <f t="shared" si="259"/>
        <v>0</v>
      </c>
      <c r="AI563" s="161">
        <f t="shared" si="259"/>
        <v>0</v>
      </c>
      <c r="AJ563" s="161">
        <f t="shared" si="259"/>
        <v>0</v>
      </c>
      <c r="AK563" s="161">
        <f t="shared" si="259"/>
        <v>0</v>
      </c>
      <c r="AL563" s="161">
        <f t="shared" si="259"/>
        <v>0</v>
      </c>
      <c r="AM563" s="161">
        <f t="shared" si="259"/>
        <v>0</v>
      </c>
      <c r="AN563" s="161">
        <f t="shared" si="259"/>
        <v>0</v>
      </c>
      <c r="AO563" s="161">
        <f t="shared" si="259"/>
        <v>0</v>
      </c>
      <c r="AP563" s="161">
        <f t="shared" si="259"/>
        <v>0</v>
      </c>
    </row>
    <row r="564" spans="1:42" x14ac:dyDescent="0.2">
      <c r="A564" s="4">
        <f>A563+1</f>
        <v>2</v>
      </c>
      <c r="B564" s="152">
        <f t="shared" si="258"/>
        <v>0</v>
      </c>
      <c r="C564" s="161">
        <f t="shared" ref="C564:AP564" si="260">LOOKUP(C552,$B$520:$AP$520,$B$521:$AP$521)*$B757/100</f>
        <v>0</v>
      </c>
      <c r="D564" s="161">
        <f t="shared" si="260"/>
        <v>0</v>
      </c>
      <c r="E564" s="161">
        <f t="shared" si="260"/>
        <v>0</v>
      </c>
      <c r="F564" s="161">
        <f t="shared" si="260"/>
        <v>0</v>
      </c>
      <c r="G564" s="161">
        <f t="shared" si="260"/>
        <v>0</v>
      </c>
      <c r="H564" s="161">
        <f t="shared" si="260"/>
        <v>0</v>
      </c>
      <c r="I564" s="161">
        <f t="shared" si="260"/>
        <v>0</v>
      </c>
      <c r="J564" s="161">
        <f t="shared" si="260"/>
        <v>0</v>
      </c>
      <c r="K564" s="161">
        <f t="shared" si="260"/>
        <v>0</v>
      </c>
      <c r="L564" s="161">
        <f t="shared" si="260"/>
        <v>0</v>
      </c>
      <c r="M564" s="161">
        <f t="shared" si="260"/>
        <v>0</v>
      </c>
      <c r="N564" s="161">
        <f t="shared" si="260"/>
        <v>0</v>
      </c>
      <c r="O564" s="161">
        <f t="shared" si="260"/>
        <v>0</v>
      </c>
      <c r="P564" s="161">
        <f t="shared" si="260"/>
        <v>0</v>
      </c>
      <c r="Q564" s="161">
        <f t="shared" si="260"/>
        <v>0</v>
      </c>
      <c r="R564" s="161">
        <f t="shared" si="260"/>
        <v>0</v>
      </c>
      <c r="S564" s="161">
        <f t="shared" si="260"/>
        <v>0</v>
      </c>
      <c r="T564" s="161">
        <f t="shared" si="260"/>
        <v>0</v>
      </c>
      <c r="U564" s="161">
        <f t="shared" si="260"/>
        <v>0</v>
      </c>
      <c r="V564" s="161">
        <f t="shared" si="260"/>
        <v>0</v>
      </c>
      <c r="W564" s="161">
        <f t="shared" si="260"/>
        <v>0</v>
      </c>
      <c r="X564" s="161">
        <f t="shared" si="260"/>
        <v>0</v>
      </c>
      <c r="Y564" s="161">
        <f t="shared" si="260"/>
        <v>0</v>
      </c>
      <c r="Z564" s="161">
        <f t="shared" si="260"/>
        <v>0</v>
      </c>
      <c r="AA564" s="161">
        <f t="shared" si="260"/>
        <v>0</v>
      </c>
      <c r="AB564" s="161">
        <f t="shared" si="260"/>
        <v>0</v>
      </c>
      <c r="AC564" s="161">
        <f t="shared" si="260"/>
        <v>0</v>
      </c>
      <c r="AD564" s="161">
        <f t="shared" si="260"/>
        <v>0</v>
      </c>
      <c r="AE564" s="161">
        <f t="shared" si="260"/>
        <v>0</v>
      </c>
      <c r="AF564" s="161">
        <f t="shared" si="260"/>
        <v>0</v>
      </c>
      <c r="AG564" s="161">
        <f t="shared" si="260"/>
        <v>0</v>
      </c>
      <c r="AH564" s="161">
        <f t="shared" si="260"/>
        <v>0</v>
      </c>
      <c r="AI564" s="161">
        <f t="shared" si="260"/>
        <v>0</v>
      </c>
      <c r="AJ564" s="161">
        <f t="shared" si="260"/>
        <v>0</v>
      </c>
      <c r="AK564" s="161">
        <f t="shared" si="260"/>
        <v>0</v>
      </c>
      <c r="AL564" s="161">
        <f t="shared" si="260"/>
        <v>0</v>
      </c>
      <c r="AM564" s="161">
        <f t="shared" si="260"/>
        <v>0</v>
      </c>
      <c r="AN564" s="161">
        <f t="shared" si="260"/>
        <v>0</v>
      </c>
      <c r="AO564" s="161">
        <f t="shared" si="260"/>
        <v>0</v>
      </c>
      <c r="AP564" s="161">
        <f t="shared" si="260"/>
        <v>0</v>
      </c>
    </row>
    <row r="565" spans="1:42" x14ac:dyDescent="0.2">
      <c r="A565" s="4">
        <f t="shared" ref="A565:A570" si="261">A564+1</f>
        <v>3</v>
      </c>
      <c r="B565" s="152">
        <f t="shared" si="258"/>
        <v>0</v>
      </c>
      <c r="C565" s="161">
        <f t="shared" ref="C565:AP565" si="262">LOOKUP(C553,$B$520:$AP$520,$B$521:$AP$521)*$B758/100</f>
        <v>0</v>
      </c>
      <c r="D565" s="161">
        <f t="shared" si="262"/>
        <v>0</v>
      </c>
      <c r="E565" s="161">
        <f t="shared" si="262"/>
        <v>0</v>
      </c>
      <c r="F565" s="161">
        <f t="shared" si="262"/>
        <v>0</v>
      </c>
      <c r="G565" s="161">
        <f t="shared" si="262"/>
        <v>0</v>
      </c>
      <c r="H565" s="161">
        <f t="shared" si="262"/>
        <v>0</v>
      </c>
      <c r="I565" s="161">
        <f t="shared" si="262"/>
        <v>0</v>
      </c>
      <c r="J565" s="161">
        <f t="shared" si="262"/>
        <v>0</v>
      </c>
      <c r="K565" s="161">
        <f t="shared" si="262"/>
        <v>0</v>
      </c>
      <c r="L565" s="161">
        <f t="shared" si="262"/>
        <v>0</v>
      </c>
      <c r="M565" s="161">
        <f t="shared" si="262"/>
        <v>0</v>
      </c>
      <c r="N565" s="161">
        <f t="shared" si="262"/>
        <v>0</v>
      </c>
      <c r="O565" s="161">
        <f t="shared" si="262"/>
        <v>0</v>
      </c>
      <c r="P565" s="161">
        <f t="shared" si="262"/>
        <v>0</v>
      </c>
      <c r="Q565" s="161">
        <f t="shared" si="262"/>
        <v>0</v>
      </c>
      <c r="R565" s="161">
        <f t="shared" si="262"/>
        <v>0</v>
      </c>
      <c r="S565" s="161">
        <f t="shared" si="262"/>
        <v>0</v>
      </c>
      <c r="T565" s="161">
        <f t="shared" si="262"/>
        <v>0</v>
      </c>
      <c r="U565" s="161">
        <f t="shared" si="262"/>
        <v>0</v>
      </c>
      <c r="V565" s="161">
        <f t="shared" si="262"/>
        <v>0</v>
      </c>
      <c r="W565" s="161">
        <f t="shared" si="262"/>
        <v>0</v>
      </c>
      <c r="X565" s="161">
        <f t="shared" si="262"/>
        <v>0</v>
      </c>
      <c r="Y565" s="161">
        <f t="shared" si="262"/>
        <v>0</v>
      </c>
      <c r="Z565" s="161">
        <f t="shared" si="262"/>
        <v>0</v>
      </c>
      <c r="AA565" s="161">
        <f t="shared" si="262"/>
        <v>0</v>
      </c>
      <c r="AB565" s="161">
        <f t="shared" si="262"/>
        <v>0</v>
      </c>
      <c r="AC565" s="161">
        <f t="shared" si="262"/>
        <v>0</v>
      </c>
      <c r="AD565" s="161">
        <f t="shared" si="262"/>
        <v>0</v>
      </c>
      <c r="AE565" s="161">
        <f t="shared" si="262"/>
        <v>0</v>
      </c>
      <c r="AF565" s="161">
        <f t="shared" si="262"/>
        <v>0</v>
      </c>
      <c r="AG565" s="161">
        <f t="shared" si="262"/>
        <v>0</v>
      </c>
      <c r="AH565" s="161">
        <f t="shared" si="262"/>
        <v>0</v>
      </c>
      <c r="AI565" s="161">
        <f t="shared" si="262"/>
        <v>0</v>
      </c>
      <c r="AJ565" s="161">
        <f t="shared" si="262"/>
        <v>0</v>
      </c>
      <c r="AK565" s="161">
        <f t="shared" si="262"/>
        <v>0</v>
      </c>
      <c r="AL565" s="161">
        <f t="shared" si="262"/>
        <v>0</v>
      </c>
      <c r="AM565" s="161">
        <f t="shared" si="262"/>
        <v>0</v>
      </c>
      <c r="AN565" s="161">
        <f t="shared" si="262"/>
        <v>0</v>
      </c>
      <c r="AO565" s="161">
        <f t="shared" si="262"/>
        <v>0</v>
      </c>
      <c r="AP565" s="161">
        <f t="shared" si="262"/>
        <v>0</v>
      </c>
    </row>
    <row r="566" spans="1:42" x14ac:dyDescent="0.2">
      <c r="A566" s="4">
        <f t="shared" si="261"/>
        <v>4</v>
      </c>
      <c r="B566" s="152">
        <f t="shared" si="258"/>
        <v>0</v>
      </c>
      <c r="C566" s="161">
        <f t="shared" ref="C566:AP566" si="263">LOOKUP(C554,$B$520:$AP$520,$B$521:$AP$521)*$B759/100</f>
        <v>0</v>
      </c>
      <c r="D566" s="161">
        <f t="shared" si="263"/>
        <v>0</v>
      </c>
      <c r="E566" s="161">
        <f t="shared" si="263"/>
        <v>0</v>
      </c>
      <c r="F566" s="161">
        <f t="shared" si="263"/>
        <v>0</v>
      </c>
      <c r="G566" s="161">
        <f t="shared" si="263"/>
        <v>0</v>
      </c>
      <c r="H566" s="161">
        <f t="shared" si="263"/>
        <v>0</v>
      </c>
      <c r="I566" s="161">
        <f t="shared" si="263"/>
        <v>0</v>
      </c>
      <c r="J566" s="161">
        <f t="shared" si="263"/>
        <v>0</v>
      </c>
      <c r="K566" s="161">
        <f t="shared" si="263"/>
        <v>0</v>
      </c>
      <c r="L566" s="161">
        <f t="shared" si="263"/>
        <v>0</v>
      </c>
      <c r="M566" s="161">
        <f t="shared" si="263"/>
        <v>0</v>
      </c>
      <c r="N566" s="161">
        <f t="shared" si="263"/>
        <v>0</v>
      </c>
      <c r="O566" s="161">
        <f t="shared" si="263"/>
        <v>0</v>
      </c>
      <c r="P566" s="161">
        <f t="shared" si="263"/>
        <v>0</v>
      </c>
      <c r="Q566" s="161">
        <f t="shared" si="263"/>
        <v>0</v>
      </c>
      <c r="R566" s="161">
        <f t="shared" si="263"/>
        <v>0</v>
      </c>
      <c r="S566" s="161">
        <f t="shared" si="263"/>
        <v>0</v>
      </c>
      <c r="T566" s="161">
        <f t="shared" si="263"/>
        <v>0</v>
      </c>
      <c r="U566" s="161">
        <f t="shared" si="263"/>
        <v>0</v>
      </c>
      <c r="V566" s="161">
        <f t="shared" si="263"/>
        <v>0</v>
      </c>
      <c r="W566" s="161">
        <f t="shared" si="263"/>
        <v>0</v>
      </c>
      <c r="X566" s="161">
        <f t="shared" si="263"/>
        <v>0</v>
      </c>
      <c r="Y566" s="161">
        <f t="shared" si="263"/>
        <v>0</v>
      </c>
      <c r="Z566" s="161">
        <f t="shared" si="263"/>
        <v>0</v>
      </c>
      <c r="AA566" s="161">
        <f t="shared" si="263"/>
        <v>0</v>
      </c>
      <c r="AB566" s="161">
        <f t="shared" si="263"/>
        <v>0</v>
      </c>
      <c r="AC566" s="161">
        <f t="shared" si="263"/>
        <v>0</v>
      </c>
      <c r="AD566" s="161">
        <f t="shared" si="263"/>
        <v>0</v>
      </c>
      <c r="AE566" s="161">
        <f t="shared" si="263"/>
        <v>0</v>
      </c>
      <c r="AF566" s="161">
        <f t="shared" si="263"/>
        <v>0</v>
      </c>
      <c r="AG566" s="161">
        <f t="shared" si="263"/>
        <v>0</v>
      </c>
      <c r="AH566" s="161">
        <f t="shared" si="263"/>
        <v>0</v>
      </c>
      <c r="AI566" s="161">
        <f t="shared" si="263"/>
        <v>0</v>
      </c>
      <c r="AJ566" s="161">
        <f t="shared" si="263"/>
        <v>0</v>
      </c>
      <c r="AK566" s="161">
        <f t="shared" si="263"/>
        <v>0</v>
      </c>
      <c r="AL566" s="161">
        <f t="shared" si="263"/>
        <v>0</v>
      </c>
      <c r="AM566" s="161">
        <f t="shared" si="263"/>
        <v>0</v>
      </c>
      <c r="AN566" s="161">
        <f t="shared" si="263"/>
        <v>0</v>
      </c>
      <c r="AO566" s="161">
        <f t="shared" si="263"/>
        <v>0</v>
      </c>
      <c r="AP566" s="161">
        <f t="shared" si="263"/>
        <v>0</v>
      </c>
    </row>
    <row r="567" spans="1:42" x14ac:dyDescent="0.2">
      <c r="A567" s="4">
        <f t="shared" si="261"/>
        <v>5</v>
      </c>
      <c r="B567" s="152">
        <f t="shared" si="258"/>
        <v>0</v>
      </c>
      <c r="C567" s="161">
        <f t="shared" ref="C567:AP567" si="264">LOOKUP(C555,$B$520:$AP$520,$B$521:$AP$521)*$B760/100</f>
        <v>0</v>
      </c>
      <c r="D567" s="161">
        <f t="shared" si="264"/>
        <v>0</v>
      </c>
      <c r="E567" s="161">
        <f t="shared" si="264"/>
        <v>0</v>
      </c>
      <c r="F567" s="161">
        <f t="shared" si="264"/>
        <v>0</v>
      </c>
      <c r="G567" s="161">
        <f t="shared" si="264"/>
        <v>0</v>
      </c>
      <c r="H567" s="161">
        <f t="shared" si="264"/>
        <v>0</v>
      </c>
      <c r="I567" s="161">
        <f t="shared" si="264"/>
        <v>0</v>
      </c>
      <c r="J567" s="161">
        <f t="shared" si="264"/>
        <v>0</v>
      </c>
      <c r="K567" s="161">
        <f t="shared" si="264"/>
        <v>0</v>
      </c>
      <c r="L567" s="161">
        <f t="shared" si="264"/>
        <v>0</v>
      </c>
      <c r="M567" s="161">
        <f t="shared" si="264"/>
        <v>0</v>
      </c>
      <c r="N567" s="161">
        <f t="shared" si="264"/>
        <v>0</v>
      </c>
      <c r="O567" s="161">
        <f t="shared" si="264"/>
        <v>0</v>
      </c>
      <c r="P567" s="161">
        <f t="shared" si="264"/>
        <v>0</v>
      </c>
      <c r="Q567" s="161">
        <f t="shared" si="264"/>
        <v>0</v>
      </c>
      <c r="R567" s="161">
        <f t="shared" si="264"/>
        <v>0</v>
      </c>
      <c r="S567" s="161">
        <f t="shared" si="264"/>
        <v>0</v>
      </c>
      <c r="T567" s="161">
        <f t="shared" si="264"/>
        <v>0</v>
      </c>
      <c r="U567" s="161">
        <f t="shared" si="264"/>
        <v>0</v>
      </c>
      <c r="V567" s="161">
        <f t="shared" si="264"/>
        <v>0</v>
      </c>
      <c r="W567" s="161">
        <f t="shared" si="264"/>
        <v>0</v>
      </c>
      <c r="X567" s="161">
        <f t="shared" si="264"/>
        <v>0</v>
      </c>
      <c r="Y567" s="161">
        <f t="shared" si="264"/>
        <v>0</v>
      </c>
      <c r="Z567" s="161">
        <f t="shared" si="264"/>
        <v>0</v>
      </c>
      <c r="AA567" s="161">
        <f t="shared" si="264"/>
        <v>0</v>
      </c>
      <c r="AB567" s="161">
        <f t="shared" si="264"/>
        <v>0</v>
      </c>
      <c r="AC567" s="161">
        <f t="shared" si="264"/>
        <v>0</v>
      </c>
      <c r="AD567" s="161">
        <f t="shared" si="264"/>
        <v>0</v>
      </c>
      <c r="AE567" s="161">
        <f t="shared" si="264"/>
        <v>0</v>
      </c>
      <c r="AF567" s="161">
        <f t="shared" si="264"/>
        <v>0</v>
      </c>
      <c r="AG567" s="161">
        <f t="shared" si="264"/>
        <v>0</v>
      </c>
      <c r="AH567" s="161">
        <f t="shared" si="264"/>
        <v>0</v>
      </c>
      <c r="AI567" s="161">
        <f t="shared" si="264"/>
        <v>0</v>
      </c>
      <c r="AJ567" s="161">
        <f t="shared" si="264"/>
        <v>0</v>
      </c>
      <c r="AK567" s="161">
        <f t="shared" si="264"/>
        <v>0</v>
      </c>
      <c r="AL567" s="161">
        <f t="shared" si="264"/>
        <v>0</v>
      </c>
      <c r="AM567" s="161">
        <f t="shared" si="264"/>
        <v>0</v>
      </c>
      <c r="AN567" s="161">
        <f t="shared" si="264"/>
        <v>0</v>
      </c>
      <c r="AO567" s="161">
        <f t="shared" si="264"/>
        <v>0</v>
      </c>
      <c r="AP567" s="161">
        <f t="shared" si="264"/>
        <v>0</v>
      </c>
    </row>
    <row r="568" spans="1:42" x14ac:dyDescent="0.2">
      <c r="A568" s="4">
        <f t="shared" si="261"/>
        <v>6</v>
      </c>
      <c r="B568" s="152">
        <f t="shared" si="258"/>
        <v>0</v>
      </c>
      <c r="C568" s="161">
        <f t="shared" ref="C568:AP568" si="265">LOOKUP(C556,$B$520:$AP$520,$B$521:$AP$521)*$B761/100</f>
        <v>0</v>
      </c>
      <c r="D568" s="161">
        <f t="shared" si="265"/>
        <v>0</v>
      </c>
      <c r="E568" s="161">
        <f t="shared" si="265"/>
        <v>0</v>
      </c>
      <c r="F568" s="161">
        <f t="shared" si="265"/>
        <v>0</v>
      </c>
      <c r="G568" s="161">
        <f t="shared" si="265"/>
        <v>0</v>
      </c>
      <c r="H568" s="161">
        <f t="shared" si="265"/>
        <v>0</v>
      </c>
      <c r="I568" s="161">
        <f t="shared" si="265"/>
        <v>0</v>
      </c>
      <c r="J568" s="161">
        <f t="shared" si="265"/>
        <v>0</v>
      </c>
      <c r="K568" s="161">
        <f t="shared" si="265"/>
        <v>0</v>
      </c>
      <c r="L568" s="161">
        <f t="shared" si="265"/>
        <v>0</v>
      </c>
      <c r="M568" s="161">
        <f t="shared" si="265"/>
        <v>0</v>
      </c>
      <c r="N568" s="161">
        <f t="shared" si="265"/>
        <v>0</v>
      </c>
      <c r="O568" s="161">
        <f t="shared" si="265"/>
        <v>0</v>
      </c>
      <c r="P568" s="161">
        <f t="shared" si="265"/>
        <v>0</v>
      </c>
      <c r="Q568" s="161">
        <f t="shared" si="265"/>
        <v>0</v>
      </c>
      <c r="R568" s="161">
        <f t="shared" si="265"/>
        <v>0</v>
      </c>
      <c r="S568" s="161">
        <f t="shared" si="265"/>
        <v>0</v>
      </c>
      <c r="T568" s="161">
        <f t="shared" si="265"/>
        <v>0</v>
      </c>
      <c r="U568" s="161">
        <f t="shared" si="265"/>
        <v>0</v>
      </c>
      <c r="V568" s="161">
        <f t="shared" si="265"/>
        <v>0</v>
      </c>
      <c r="W568" s="161">
        <f t="shared" si="265"/>
        <v>0</v>
      </c>
      <c r="X568" s="161">
        <f t="shared" si="265"/>
        <v>0</v>
      </c>
      <c r="Y568" s="161">
        <f t="shared" si="265"/>
        <v>0</v>
      </c>
      <c r="Z568" s="161">
        <f t="shared" si="265"/>
        <v>0</v>
      </c>
      <c r="AA568" s="161">
        <f t="shared" si="265"/>
        <v>0</v>
      </c>
      <c r="AB568" s="161">
        <f t="shared" si="265"/>
        <v>0</v>
      </c>
      <c r="AC568" s="161">
        <f t="shared" si="265"/>
        <v>0</v>
      </c>
      <c r="AD568" s="161">
        <f t="shared" si="265"/>
        <v>0</v>
      </c>
      <c r="AE568" s="161">
        <f t="shared" si="265"/>
        <v>0</v>
      </c>
      <c r="AF568" s="161">
        <f t="shared" si="265"/>
        <v>0</v>
      </c>
      <c r="AG568" s="161">
        <f t="shared" si="265"/>
        <v>0</v>
      </c>
      <c r="AH568" s="161">
        <f t="shared" si="265"/>
        <v>0</v>
      </c>
      <c r="AI568" s="161">
        <f t="shared" si="265"/>
        <v>0</v>
      </c>
      <c r="AJ568" s="161">
        <f t="shared" si="265"/>
        <v>0</v>
      </c>
      <c r="AK568" s="161">
        <f t="shared" si="265"/>
        <v>0</v>
      </c>
      <c r="AL568" s="161">
        <f t="shared" si="265"/>
        <v>0</v>
      </c>
      <c r="AM568" s="161">
        <f t="shared" si="265"/>
        <v>0</v>
      </c>
      <c r="AN568" s="161">
        <f t="shared" si="265"/>
        <v>0</v>
      </c>
      <c r="AO568" s="161">
        <f t="shared" si="265"/>
        <v>0</v>
      </c>
      <c r="AP568" s="161">
        <f t="shared" si="265"/>
        <v>0</v>
      </c>
    </row>
    <row r="569" spans="1:42" x14ac:dyDescent="0.2">
      <c r="A569" s="4">
        <f t="shared" si="261"/>
        <v>7</v>
      </c>
      <c r="B569" s="152">
        <f t="shared" si="258"/>
        <v>0</v>
      </c>
      <c r="C569" s="161">
        <f t="shared" ref="C569:AP569" si="266">LOOKUP(C557,$B$520:$AP$520,$B$521:$AP$521)*$B762/100</f>
        <v>0</v>
      </c>
      <c r="D569" s="161">
        <f t="shared" si="266"/>
        <v>0</v>
      </c>
      <c r="E569" s="161">
        <f t="shared" si="266"/>
        <v>0</v>
      </c>
      <c r="F569" s="161">
        <f t="shared" si="266"/>
        <v>0</v>
      </c>
      <c r="G569" s="161">
        <f t="shared" si="266"/>
        <v>0</v>
      </c>
      <c r="H569" s="161">
        <f t="shared" si="266"/>
        <v>0</v>
      </c>
      <c r="I569" s="161">
        <f t="shared" si="266"/>
        <v>0</v>
      </c>
      <c r="J569" s="161">
        <f t="shared" si="266"/>
        <v>0</v>
      </c>
      <c r="K569" s="161">
        <f t="shared" si="266"/>
        <v>0</v>
      </c>
      <c r="L569" s="161">
        <f t="shared" si="266"/>
        <v>0</v>
      </c>
      <c r="M569" s="161">
        <f t="shared" si="266"/>
        <v>0</v>
      </c>
      <c r="N569" s="161">
        <f t="shared" si="266"/>
        <v>0</v>
      </c>
      <c r="O569" s="161">
        <f t="shared" si="266"/>
        <v>0</v>
      </c>
      <c r="P569" s="161">
        <f t="shared" si="266"/>
        <v>0</v>
      </c>
      <c r="Q569" s="161">
        <f t="shared" si="266"/>
        <v>0</v>
      </c>
      <c r="R569" s="161">
        <f t="shared" si="266"/>
        <v>0</v>
      </c>
      <c r="S569" s="161">
        <f t="shared" si="266"/>
        <v>0</v>
      </c>
      <c r="T569" s="161">
        <f t="shared" si="266"/>
        <v>0</v>
      </c>
      <c r="U569" s="161">
        <f t="shared" si="266"/>
        <v>0</v>
      </c>
      <c r="V569" s="161">
        <f t="shared" si="266"/>
        <v>0</v>
      </c>
      <c r="W569" s="161">
        <f t="shared" si="266"/>
        <v>0</v>
      </c>
      <c r="X569" s="161">
        <f t="shared" si="266"/>
        <v>0</v>
      </c>
      <c r="Y569" s="161">
        <f t="shared" si="266"/>
        <v>0</v>
      </c>
      <c r="Z569" s="161">
        <f t="shared" si="266"/>
        <v>0</v>
      </c>
      <c r="AA569" s="161">
        <f t="shared" si="266"/>
        <v>0</v>
      </c>
      <c r="AB569" s="161">
        <f t="shared" si="266"/>
        <v>0</v>
      </c>
      <c r="AC569" s="161">
        <f t="shared" si="266"/>
        <v>0</v>
      </c>
      <c r="AD569" s="161">
        <f t="shared" si="266"/>
        <v>0</v>
      </c>
      <c r="AE569" s="161">
        <f t="shared" si="266"/>
        <v>0</v>
      </c>
      <c r="AF569" s="161">
        <f t="shared" si="266"/>
        <v>0</v>
      </c>
      <c r="AG569" s="161">
        <f t="shared" si="266"/>
        <v>0</v>
      </c>
      <c r="AH569" s="161">
        <f t="shared" si="266"/>
        <v>0</v>
      </c>
      <c r="AI569" s="161">
        <f t="shared" si="266"/>
        <v>0</v>
      </c>
      <c r="AJ569" s="161">
        <f t="shared" si="266"/>
        <v>0</v>
      </c>
      <c r="AK569" s="161">
        <f t="shared" si="266"/>
        <v>0</v>
      </c>
      <c r="AL569" s="161">
        <f t="shared" si="266"/>
        <v>0</v>
      </c>
      <c r="AM569" s="161">
        <f t="shared" si="266"/>
        <v>0</v>
      </c>
      <c r="AN569" s="161">
        <f t="shared" si="266"/>
        <v>0</v>
      </c>
      <c r="AO569" s="161">
        <f t="shared" si="266"/>
        <v>0</v>
      </c>
      <c r="AP569" s="161">
        <f t="shared" si="266"/>
        <v>0</v>
      </c>
    </row>
    <row r="570" spans="1:42" x14ac:dyDescent="0.2">
      <c r="A570" s="4">
        <f t="shared" si="261"/>
        <v>8</v>
      </c>
      <c r="B570" s="152">
        <f t="shared" si="258"/>
        <v>0</v>
      </c>
      <c r="C570" s="161">
        <f t="shared" ref="C570:AP570" si="267">LOOKUP(C558,$B$520:$AP$520,$B$521:$AP$521)*$B763/100</f>
        <v>0</v>
      </c>
      <c r="D570" s="161">
        <f t="shared" si="267"/>
        <v>0</v>
      </c>
      <c r="E570" s="161">
        <f t="shared" si="267"/>
        <v>0</v>
      </c>
      <c r="F570" s="161">
        <f t="shared" si="267"/>
        <v>0</v>
      </c>
      <c r="G570" s="161">
        <f t="shared" si="267"/>
        <v>0</v>
      </c>
      <c r="H570" s="161">
        <f t="shared" si="267"/>
        <v>0</v>
      </c>
      <c r="I570" s="161">
        <f t="shared" si="267"/>
        <v>0</v>
      </c>
      <c r="J570" s="161">
        <f t="shared" si="267"/>
        <v>0</v>
      </c>
      <c r="K570" s="161">
        <f t="shared" si="267"/>
        <v>0</v>
      </c>
      <c r="L570" s="161">
        <f t="shared" si="267"/>
        <v>0</v>
      </c>
      <c r="M570" s="161">
        <f t="shared" si="267"/>
        <v>0</v>
      </c>
      <c r="N570" s="161">
        <f t="shared" si="267"/>
        <v>0</v>
      </c>
      <c r="O570" s="161">
        <f t="shared" si="267"/>
        <v>0</v>
      </c>
      <c r="P570" s="161">
        <f t="shared" si="267"/>
        <v>0</v>
      </c>
      <c r="Q570" s="161">
        <f t="shared" si="267"/>
        <v>0</v>
      </c>
      <c r="R570" s="161">
        <f t="shared" si="267"/>
        <v>0</v>
      </c>
      <c r="S570" s="161">
        <f t="shared" si="267"/>
        <v>0</v>
      </c>
      <c r="T570" s="161">
        <f t="shared" si="267"/>
        <v>0</v>
      </c>
      <c r="U570" s="161">
        <f t="shared" si="267"/>
        <v>0</v>
      </c>
      <c r="V570" s="161">
        <f t="shared" si="267"/>
        <v>0</v>
      </c>
      <c r="W570" s="161">
        <f t="shared" si="267"/>
        <v>0</v>
      </c>
      <c r="X570" s="161">
        <f t="shared" si="267"/>
        <v>0</v>
      </c>
      <c r="Y570" s="161">
        <f t="shared" si="267"/>
        <v>0</v>
      </c>
      <c r="Z570" s="161">
        <f t="shared" si="267"/>
        <v>0</v>
      </c>
      <c r="AA570" s="161">
        <f t="shared" si="267"/>
        <v>0</v>
      </c>
      <c r="AB570" s="161">
        <f t="shared" si="267"/>
        <v>0</v>
      </c>
      <c r="AC570" s="161">
        <f t="shared" si="267"/>
        <v>0</v>
      </c>
      <c r="AD570" s="161">
        <f t="shared" si="267"/>
        <v>0</v>
      </c>
      <c r="AE570" s="161">
        <f t="shared" si="267"/>
        <v>0</v>
      </c>
      <c r="AF570" s="161">
        <f t="shared" si="267"/>
        <v>0</v>
      </c>
      <c r="AG570" s="161">
        <f t="shared" si="267"/>
        <v>0</v>
      </c>
      <c r="AH570" s="161">
        <f t="shared" si="267"/>
        <v>0</v>
      </c>
      <c r="AI570" s="161">
        <f t="shared" si="267"/>
        <v>0</v>
      </c>
      <c r="AJ570" s="161">
        <f t="shared" si="267"/>
        <v>0</v>
      </c>
      <c r="AK570" s="161">
        <f t="shared" si="267"/>
        <v>0</v>
      </c>
      <c r="AL570" s="161">
        <f t="shared" si="267"/>
        <v>0</v>
      </c>
      <c r="AM570" s="161">
        <f t="shared" si="267"/>
        <v>0</v>
      </c>
      <c r="AN570" s="161">
        <f t="shared" si="267"/>
        <v>0</v>
      </c>
      <c r="AO570" s="161">
        <f t="shared" si="267"/>
        <v>0</v>
      </c>
      <c r="AP570" s="161">
        <f t="shared" si="267"/>
        <v>0</v>
      </c>
    </row>
    <row r="571" spans="1:42" x14ac:dyDescent="0.2">
      <c r="A571" s="4">
        <f>A570+1</f>
        <v>9</v>
      </c>
      <c r="B571" s="152">
        <f t="shared" si="258"/>
        <v>0</v>
      </c>
      <c r="C571" s="161">
        <f t="shared" ref="C571:AP571" si="268">LOOKUP(C559,$B$520:$AP$520,$B$521:$AP$521)*$B764/100</f>
        <v>0</v>
      </c>
      <c r="D571" s="161">
        <f t="shared" si="268"/>
        <v>0</v>
      </c>
      <c r="E571" s="161">
        <f t="shared" si="268"/>
        <v>0</v>
      </c>
      <c r="F571" s="161">
        <f t="shared" si="268"/>
        <v>0</v>
      </c>
      <c r="G571" s="161">
        <f t="shared" si="268"/>
        <v>0</v>
      </c>
      <c r="H571" s="161">
        <f t="shared" si="268"/>
        <v>0</v>
      </c>
      <c r="I571" s="161">
        <f t="shared" si="268"/>
        <v>0</v>
      </c>
      <c r="J571" s="161">
        <f t="shared" si="268"/>
        <v>0</v>
      </c>
      <c r="K571" s="161">
        <f t="shared" si="268"/>
        <v>0</v>
      </c>
      <c r="L571" s="161">
        <f t="shared" si="268"/>
        <v>0</v>
      </c>
      <c r="M571" s="161">
        <f t="shared" si="268"/>
        <v>0</v>
      </c>
      <c r="N571" s="161">
        <f t="shared" si="268"/>
        <v>0</v>
      </c>
      <c r="O571" s="161">
        <f t="shared" si="268"/>
        <v>0</v>
      </c>
      <c r="P571" s="161">
        <f t="shared" si="268"/>
        <v>0</v>
      </c>
      <c r="Q571" s="161">
        <f t="shared" si="268"/>
        <v>0</v>
      </c>
      <c r="R571" s="161">
        <f t="shared" si="268"/>
        <v>0</v>
      </c>
      <c r="S571" s="161">
        <f t="shared" si="268"/>
        <v>0</v>
      </c>
      <c r="T571" s="161">
        <f t="shared" si="268"/>
        <v>0</v>
      </c>
      <c r="U571" s="161">
        <f t="shared" si="268"/>
        <v>0</v>
      </c>
      <c r="V571" s="161">
        <f t="shared" si="268"/>
        <v>0</v>
      </c>
      <c r="W571" s="161">
        <f t="shared" si="268"/>
        <v>0</v>
      </c>
      <c r="X571" s="161">
        <f t="shared" si="268"/>
        <v>0</v>
      </c>
      <c r="Y571" s="161">
        <f t="shared" si="268"/>
        <v>0</v>
      </c>
      <c r="Z571" s="161">
        <f t="shared" si="268"/>
        <v>0</v>
      </c>
      <c r="AA571" s="161">
        <f t="shared" si="268"/>
        <v>0</v>
      </c>
      <c r="AB571" s="161">
        <f t="shared" si="268"/>
        <v>0</v>
      </c>
      <c r="AC571" s="161">
        <f t="shared" si="268"/>
        <v>0</v>
      </c>
      <c r="AD571" s="161">
        <f t="shared" si="268"/>
        <v>0</v>
      </c>
      <c r="AE571" s="161">
        <f t="shared" si="268"/>
        <v>0</v>
      </c>
      <c r="AF571" s="161">
        <f t="shared" si="268"/>
        <v>0</v>
      </c>
      <c r="AG571" s="161">
        <f t="shared" si="268"/>
        <v>0</v>
      </c>
      <c r="AH571" s="161">
        <f t="shared" si="268"/>
        <v>0</v>
      </c>
      <c r="AI571" s="161">
        <f t="shared" si="268"/>
        <v>0</v>
      </c>
      <c r="AJ571" s="161">
        <f t="shared" si="268"/>
        <v>0</v>
      </c>
      <c r="AK571" s="161">
        <f t="shared" si="268"/>
        <v>0</v>
      </c>
      <c r="AL571" s="161">
        <f t="shared" si="268"/>
        <v>0</v>
      </c>
      <c r="AM571" s="161">
        <f t="shared" si="268"/>
        <v>0</v>
      </c>
      <c r="AN571" s="161">
        <f t="shared" si="268"/>
        <v>0</v>
      </c>
      <c r="AO571" s="161">
        <f t="shared" si="268"/>
        <v>0</v>
      </c>
      <c r="AP571" s="161">
        <f t="shared" si="268"/>
        <v>0</v>
      </c>
    </row>
    <row r="572" spans="1:42" x14ac:dyDescent="0.2">
      <c r="A572" s="4">
        <f t="shared" ref="A572" si="269">A571+1</f>
        <v>10</v>
      </c>
      <c r="B572" s="152">
        <f t="shared" si="258"/>
        <v>0</v>
      </c>
      <c r="C572" s="161">
        <f t="shared" ref="C572:AP572" si="270">LOOKUP(C560,$B$520:$AP$520,$B$521:$AP$521)*$B765/100</f>
        <v>0</v>
      </c>
      <c r="D572" s="161">
        <f t="shared" si="270"/>
        <v>0</v>
      </c>
      <c r="E572" s="161">
        <f t="shared" si="270"/>
        <v>0</v>
      </c>
      <c r="F572" s="161">
        <f t="shared" si="270"/>
        <v>0</v>
      </c>
      <c r="G572" s="161">
        <f t="shared" si="270"/>
        <v>0</v>
      </c>
      <c r="H572" s="161">
        <f t="shared" si="270"/>
        <v>0</v>
      </c>
      <c r="I572" s="161">
        <f t="shared" si="270"/>
        <v>0</v>
      </c>
      <c r="J572" s="161">
        <f t="shared" si="270"/>
        <v>0</v>
      </c>
      <c r="K572" s="161">
        <f t="shared" si="270"/>
        <v>0</v>
      </c>
      <c r="L572" s="161">
        <f t="shared" si="270"/>
        <v>0</v>
      </c>
      <c r="M572" s="161">
        <f t="shared" si="270"/>
        <v>0</v>
      </c>
      <c r="N572" s="161">
        <f t="shared" si="270"/>
        <v>0</v>
      </c>
      <c r="O572" s="161">
        <f t="shared" si="270"/>
        <v>0</v>
      </c>
      <c r="P572" s="161">
        <f t="shared" si="270"/>
        <v>0</v>
      </c>
      <c r="Q572" s="161">
        <f t="shared" si="270"/>
        <v>0</v>
      </c>
      <c r="R572" s="161">
        <f t="shared" si="270"/>
        <v>0</v>
      </c>
      <c r="S572" s="161">
        <f t="shared" si="270"/>
        <v>0</v>
      </c>
      <c r="T572" s="161">
        <f t="shared" si="270"/>
        <v>0</v>
      </c>
      <c r="U572" s="161">
        <f t="shared" si="270"/>
        <v>0</v>
      </c>
      <c r="V572" s="161">
        <f t="shared" si="270"/>
        <v>0</v>
      </c>
      <c r="W572" s="161">
        <f t="shared" si="270"/>
        <v>0</v>
      </c>
      <c r="X572" s="161">
        <f t="shared" si="270"/>
        <v>0</v>
      </c>
      <c r="Y572" s="161">
        <f t="shared" si="270"/>
        <v>0</v>
      </c>
      <c r="Z572" s="161">
        <f t="shared" si="270"/>
        <v>0</v>
      </c>
      <c r="AA572" s="161">
        <f t="shared" si="270"/>
        <v>0</v>
      </c>
      <c r="AB572" s="161">
        <f t="shared" si="270"/>
        <v>0</v>
      </c>
      <c r="AC572" s="161">
        <f t="shared" si="270"/>
        <v>0</v>
      </c>
      <c r="AD572" s="161">
        <f t="shared" si="270"/>
        <v>0</v>
      </c>
      <c r="AE572" s="161">
        <f t="shared" si="270"/>
        <v>0</v>
      </c>
      <c r="AF572" s="161">
        <f t="shared" si="270"/>
        <v>0</v>
      </c>
      <c r="AG572" s="161">
        <f t="shared" si="270"/>
        <v>0</v>
      </c>
      <c r="AH572" s="161">
        <f t="shared" si="270"/>
        <v>0</v>
      </c>
      <c r="AI572" s="161">
        <f t="shared" si="270"/>
        <v>0</v>
      </c>
      <c r="AJ572" s="161">
        <f t="shared" si="270"/>
        <v>0</v>
      </c>
      <c r="AK572" s="161">
        <f t="shared" si="270"/>
        <v>0</v>
      </c>
      <c r="AL572" s="161">
        <f t="shared" si="270"/>
        <v>0</v>
      </c>
      <c r="AM572" s="161">
        <f t="shared" si="270"/>
        <v>0</v>
      </c>
      <c r="AN572" s="161">
        <f t="shared" si="270"/>
        <v>0</v>
      </c>
      <c r="AO572" s="161">
        <f t="shared" si="270"/>
        <v>0</v>
      </c>
      <c r="AP572" s="161">
        <f t="shared" si="270"/>
        <v>0</v>
      </c>
    </row>
    <row r="573" spans="1:42" x14ac:dyDescent="0.2">
      <c r="A573" s="26" t="s">
        <v>12</v>
      </c>
      <c r="B573" s="15"/>
      <c r="C573" s="161">
        <f>SUM(C563:C572)</f>
        <v>0</v>
      </c>
      <c r="D573" s="161">
        <f t="shared" ref="D573:AP573" si="271">SUM(D563:D572)</f>
        <v>0</v>
      </c>
      <c r="E573" s="161">
        <f t="shared" si="271"/>
        <v>0</v>
      </c>
      <c r="F573" s="161">
        <f t="shared" si="271"/>
        <v>0</v>
      </c>
      <c r="G573" s="161">
        <f t="shared" si="271"/>
        <v>0</v>
      </c>
      <c r="H573" s="161">
        <f t="shared" si="271"/>
        <v>0</v>
      </c>
      <c r="I573" s="161">
        <f t="shared" si="271"/>
        <v>0</v>
      </c>
      <c r="J573" s="161">
        <f t="shared" si="271"/>
        <v>0</v>
      </c>
      <c r="K573" s="161">
        <f t="shared" si="271"/>
        <v>0</v>
      </c>
      <c r="L573" s="161">
        <f t="shared" si="271"/>
        <v>0</v>
      </c>
      <c r="M573" s="161">
        <f t="shared" si="271"/>
        <v>0</v>
      </c>
      <c r="N573" s="161">
        <f t="shared" si="271"/>
        <v>0</v>
      </c>
      <c r="O573" s="161">
        <f t="shared" si="271"/>
        <v>0</v>
      </c>
      <c r="P573" s="161">
        <f t="shared" si="271"/>
        <v>0</v>
      </c>
      <c r="Q573" s="161">
        <f t="shared" si="271"/>
        <v>0</v>
      </c>
      <c r="R573" s="161">
        <f t="shared" si="271"/>
        <v>0</v>
      </c>
      <c r="S573" s="161">
        <f t="shared" si="271"/>
        <v>0</v>
      </c>
      <c r="T573" s="161">
        <f t="shared" si="271"/>
        <v>0</v>
      </c>
      <c r="U573" s="161">
        <f t="shared" si="271"/>
        <v>0</v>
      </c>
      <c r="V573" s="161">
        <f t="shared" si="271"/>
        <v>0</v>
      </c>
      <c r="W573" s="161">
        <f t="shared" si="271"/>
        <v>0</v>
      </c>
      <c r="X573" s="161">
        <f t="shared" si="271"/>
        <v>0</v>
      </c>
      <c r="Y573" s="161">
        <f t="shared" si="271"/>
        <v>0</v>
      </c>
      <c r="Z573" s="161">
        <f t="shared" si="271"/>
        <v>0</v>
      </c>
      <c r="AA573" s="161">
        <f t="shared" si="271"/>
        <v>0</v>
      </c>
      <c r="AB573" s="161">
        <f t="shared" si="271"/>
        <v>0</v>
      </c>
      <c r="AC573" s="161">
        <f t="shared" si="271"/>
        <v>0</v>
      </c>
      <c r="AD573" s="161">
        <f t="shared" si="271"/>
        <v>0</v>
      </c>
      <c r="AE573" s="161">
        <f t="shared" si="271"/>
        <v>0</v>
      </c>
      <c r="AF573" s="161">
        <f t="shared" si="271"/>
        <v>0</v>
      </c>
      <c r="AG573" s="161">
        <f t="shared" si="271"/>
        <v>0</v>
      </c>
      <c r="AH573" s="161">
        <f t="shared" si="271"/>
        <v>0</v>
      </c>
      <c r="AI573" s="161">
        <f t="shared" si="271"/>
        <v>0</v>
      </c>
      <c r="AJ573" s="161">
        <f t="shared" si="271"/>
        <v>0</v>
      </c>
      <c r="AK573" s="161">
        <f t="shared" si="271"/>
        <v>0</v>
      </c>
      <c r="AL573" s="161">
        <f t="shared" si="271"/>
        <v>0</v>
      </c>
      <c r="AM573" s="161">
        <f t="shared" si="271"/>
        <v>0</v>
      </c>
      <c r="AN573" s="161">
        <f t="shared" si="271"/>
        <v>0</v>
      </c>
      <c r="AO573" s="161">
        <f t="shared" si="271"/>
        <v>0</v>
      </c>
      <c r="AP573" s="161">
        <f t="shared" si="271"/>
        <v>0</v>
      </c>
    </row>
    <row r="574" spans="1:42" x14ac:dyDescent="0.2">
      <c r="A574" s="26"/>
      <c r="B574" s="15"/>
      <c r="C574" s="161"/>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18" t="s">
        <v>94</v>
      </c>
      <c r="C575" s="161"/>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21" t="s">
        <v>76</v>
      </c>
      <c r="C576" s="161"/>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row>
    <row r="577" spans="1:42" x14ac:dyDescent="0.2">
      <c r="A577" s="4">
        <v>1</v>
      </c>
      <c r="C577" s="161">
        <f t="shared" ref="C577:AP577" si="272">C440</f>
        <v>0</v>
      </c>
      <c r="D577" s="161">
        <f t="shared" si="272"/>
        <v>0</v>
      </c>
      <c r="E577" s="161">
        <f t="shared" si="272"/>
        <v>0</v>
      </c>
      <c r="F577" s="161">
        <f t="shared" si="272"/>
        <v>0</v>
      </c>
      <c r="G577" s="161">
        <f t="shared" si="272"/>
        <v>0</v>
      </c>
      <c r="H577" s="161">
        <f t="shared" si="272"/>
        <v>0</v>
      </c>
      <c r="I577" s="161">
        <f t="shared" si="272"/>
        <v>0</v>
      </c>
      <c r="J577" s="161">
        <f t="shared" si="272"/>
        <v>0</v>
      </c>
      <c r="K577" s="161">
        <f t="shared" si="272"/>
        <v>0</v>
      </c>
      <c r="L577" s="161">
        <f t="shared" si="272"/>
        <v>0</v>
      </c>
      <c r="M577" s="161">
        <f t="shared" si="272"/>
        <v>0</v>
      </c>
      <c r="N577" s="161">
        <f t="shared" si="272"/>
        <v>0</v>
      </c>
      <c r="O577" s="161">
        <f t="shared" si="272"/>
        <v>0</v>
      </c>
      <c r="P577" s="161">
        <f t="shared" si="272"/>
        <v>0</v>
      </c>
      <c r="Q577" s="161">
        <f t="shared" si="272"/>
        <v>0</v>
      </c>
      <c r="R577" s="161">
        <f t="shared" si="272"/>
        <v>0</v>
      </c>
      <c r="S577" s="161">
        <f t="shared" si="272"/>
        <v>0</v>
      </c>
      <c r="T577" s="161">
        <f t="shared" si="272"/>
        <v>0</v>
      </c>
      <c r="U577" s="161">
        <f t="shared" si="272"/>
        <v>0</v>
      </c>
      <c r="V577" s="161">
        <f t="shared" si="272"/>
        <v>0</v>
      </c>
      <c r="W577" s="161">
        <f t="shared" si="272"/>
        <v>0</v>
      </c>
      <c r="X577" s="161">
        <f t="shared" si="272"/>
        <v>0</v>
      </c>
      <c r="Y577" s="161">
        <f t="shared" si="272"/>
        <v>0</v>
      </c>
      <c r="Z577" s="161">
        <f t="shared" si="272"/>
        <v>0</v>
      </c>
      <c r="AA577" s="161">
        <f t="shared" si="272"/>
        <v>0</v>
      </c>
      <c r="AB577" s="161">
        <f t="shared" si="272"/>
        <v>0</v>
      </c>
      <c r="AC577" s="161">
        <f t="shared" si="272"/>
        <v>0</v>
      </c>
      <c r="AD577" s="161">
        <f t="shared" si="272"/>
        <v>0</v>
      </c>
      <c r="AE577" s="161">
        <f t="shared" si="272"/>
        <v>0</v>
      </c>
      <c r="AF577" s="161">
        <f t="shared" si="272"/>
        <v>0</v>
      </c>
      <c r="AG577" s="161">
        <f t="shared" si="272"/>
        <v>0</v>
      </c>
      <c r="AH577" s="161">
        <f t="shared" si="272"/>
        <v>0</v>
      </c>
      <c r="AI577" s="161">
        <f t="shared" si="272"/>
        <v>0</v>
      </c>
      <c r="AJ577" s="161">
        <f t="shared" si="272"/>
        <v>0</v>
      </c>
      <c r="AK577" s="161">
        <f t="shared" si="272"/>
        <v>0</v>
      </c>
      <c r="AL577" s="161">
        <f t="shared" si="272"/>
        <v>0</v>
      </c>
      <c r="AM577" s="161">
        <f t="shared" si="272"/>
        <v>0</v>
      </c>
      <c r="AN577" s="161">
        <f t="shared" si="272"/>
        <v>0</v>
      </c>
      <c r="AO577" s="161">
        <f t="shared" si="272"/>
        <v>0</v>
      </c>
      <c r="AP577" s="161">
        <f t="shared" si="272"/>
        <v>0</v>
      </c>
    </row>
    <row r="578" spans="1:42" x14ac:dyDescent="0.2">
      <c r="A578" s="4">
        <f>A577+1</f>
        <v>2</v>
      </c>
      <c r="C578" s="161">
        <f t="shared" ref="C578:AP578" si="273">C441</f>
        <v>0</v>
      </c>
      <c r="D578" s="161">
        <f t="shared" si="273"/>
        <v>0</v>
      </c>
      <c r="E578" s="161">
        <f t="shared" si="273"/>
        <v>0</v>
      </c>
      <c r="F578" s="161">
        <f t="shared" si="273"/>
        <v>0</v>
      </c>
      <c r="G578" s="161">
        <f t="shared" si="273"/>
        <v>0</v>
      </c>
      <c r="H578" s="161">
        <f t="shared" si="273"/>
        <v>0</v>
      </c>
      <c r="I578" s="161">
        <f t="shared" si="273"/>
        <v>0</v>
      </c>
      <c r="J578" s="161">
        <f t="shared" si="273"/>
        <v>0</v>
      </c>
      <c r="K578" s="161">
        <f t="shared" si="273"/>
        <v>0</v>
      </c>
      <c r="L578" s="161">
        <f t="shared" si="273"/>
        <v>0</v>
      </c>
      <c r="M578" s="161">
        <f t="shared" si="273"/>
        <v>0</v>
      </c>
      <c r="N578" s="161">
        <f t="shared" si="273"/>
        <v>0</v>
      </c>
      <c r="O578" s="161">
        <f t="shared" si="273"/>
        <v>0</v>
      </c>
      <c r="P578" s="161">
        <f t="shared" si="273"/>
        <v>0</v>
      </c>
      <c r="Q578" s="161">
        <f t="shared" si="273"/>
        <v>0</v>
      </c>
      <c r="R578" s="161">
        <f t="shared" si="273"/>
        <v>0</v>
      </c>
      <c r="S578" s="161">
        <f t="shared" si="273"/>
        <v>0</v>
      </c>
      <c r="T578" s="161">
        <f t="shared" si="273"/>
        <v>0</v>
      </c>
      <c r="U578" s="161">
        <f t="shared" si="273"/>
        <v>0</v>
      </c>
      <c r="V578" s="161">
        <f t="shared" si="273"/>
        <v>0</v>
      </c>
      <c r="W578" s="161">
        <f t="shared" si="273"/>
        <v>0</v>
      </c>
      <c r="X578" s="161">
        <f t="shared" si="273"/>
        <v>0</v>
      </c>
      <c r="Y578" s="161">
        <f t="shared" si="273"/>
        <v>0</v>
      </c>
      <c r="Z578" s="161">
        <f t="shared" si="273"/>
        <v>0</v>
      </c>
      <c r="AA578" s="161">
        <f t="shared" si="273"/>
        <v>0</v>
      </c>
      <c r="AB578" s="161">
        <f t="shared" si="273"/>
        <v>0</v>
      </c>
      <c r="AC578" s="161">
        <f t="shared" si="273"/>
        <v>0</v>
      </c>
      <c r="AD578" s="161">
        <f t="shared" si="273"/>
        <v>0</v>
      </c>
      <c r="AE578" s="161">
        <f t="shared" si="273"/>
        <v>0</v>
      </c>
      <c r="AF578" s="161">
        <f t="shared" si="273"/>
        <v>0</v>
      </c>
      <c r="AG578" s="161">
        <f t="shared" si="273"/>
        <v>0</v>
      </c>
      <c r="AH578" s="161">
        <f t="shared" si="273"/>
        <v>0</v>
      </c>
      <c r="AI578" s="161">
        <f t="shared" si="273"/>
        <v>0</v>
      </c>
      <c r="AJ578" s="161">
        <f t="shared" si="273"/>
        <v>0</v>
      </c>
      <c r="AK578" s="161">
        <f t="shared" si="273"/>
        <v>0</v>
      </c>
      <c r="AL578" s="161">
        <f t="shared" si="273"/>
        <v>0</v>
      </c>
      <c r="AM578" s="161">
        <f t="shared" si="273"/>
        <v>0</v>
      </c>
      <c r="AN578" s="161">
        <f t="shared" si="273"/>
        <v>0</v>
      </c>
      <c r="AO578" s="161">
        <f t="shared" si="273"/>
        <v>0</v>
      </c>
      <c r="AP578" s="161">
        <f t="shared" si="273"/>
        <v>0</v>
      </c>
    </row>
    <row r="579" spans="1:42" x14ac:dyDescent="0.2">
      <c r="A579" s="4">
        <f t="shared" ref="A579:A584" si="274">A578+1</f>
        <v>3</v>
      </c>
      <c r="C579" s="161">
        <f t="shared" ref="C579:AP579" si="275">C442</f>
        <v>0</v>
      </c>
      <c r="D579" s="161">
        <f t="shared" si="275"/>
        <v>0</v>
      </c>
      <c r="E579" s="161">
        <f t="shared" si="275"/>
        <v>0</v>
      </c>
      <c r="F579" s="161">
        <f t="shared" si="275"/>
        <v>0</v>
      </c>
      <c r="G579" s="161">
        <f t="shared" si="275"/>
        <v>0</v>
      </c>
      <c r="H579" s="161">
        <f t="shared" si="275"/>
        <v>0</v>
      </c>
      <c r="I579" s="161">
        <f t="shared" si="275"/>
        <v>0</v>
      </c>
      <c r="J579" s="161">
        <f t="shared" si="275"/>
        <v>0</v>
      </c>
      <c r="K579" s="161">
        <f t="shared" si="275"/>
        <v>0</v>
      </c>
      <c r="L579" s="161">
        <f t="shared" si="275"/>
        <v>0</v>
      </c>
      <c r="M579" s="161">
        <f t="shared" si="275"/>
        <v>0</v>
      </c>
      <c r="N579" s="161">
        <f t="shared" si="275"/>
        <v>0</v>
      </c>
      <c r="O579" s="161">
        <f t="shared" si="275"/>
        <v>0</v>
      </c>
      <c r="P579" s="161">
        <f t="shared" si="275"/>
        <v>0</v>
      </c>
      <c r="Q579" s="161">
        <f t="shared" si="275"/>
        <v>0</v>
      </c>
      <c r="R579" s="161">
        <f t="shared" si="275"/>
        <v>0</v>
      </c>
      <c r="S579" s="161">
        <f t="shared" si="275"/>
        <v>0</v>
      </c>
      <c r="T579" s="161">
        <f t="shared" si="275"/>
        <v>0</v>
      </c>
      <c r="U579" s="161">
        <f t="shared" si="275"/>
        <v>0</v>
      </c>
      <c r="V579" s="161">
        <f t="shared" si="275"/>
        <v>0</v>
      </c>
      <c r="W579" s="161">
        <f t="shared" si="275"/>
        <v>0</v>
      </c>
      <c r="X579" s="161">
        <f t="shared" si="275"/>
        <v>0</v>
      </c>
      <c r="Y579" s="161">
        <f t="shared" si="275"/>
        <v>0</v>
      </c>
      <c r="Z579" s="161">
        <f t="shared" si="275"/>
        <v>0</v>
      </c>
      <c r="AA579" s="161">
        <f t="shared" si="275"/>
        <v>0</v>
      </c>
      <c r="AB579" s="161">
        <f t="shared" si="275"/>
        <v>0</v>
      </c>
      <c r="AC579" s="161">
        <f t="shared" si="275"/>
        <v>0</v>
      </c>
      <c r="AD579" s="161">
        <f t="shared" si="275"/>
        <v>0</v>
      </c>
      <c r="AE579" s="161">
        <f t="shared" si="275"/>
        <v>0</v>
      </c>
      <c r="AF579" s="161">
        <f t="shared" si="275"/>
        <v>0</v>
      </c>
      <c r="AG579" s="161">
        <f t="shared" si="275"/>
        <v>0</v>
      </c>
      <c r="AH579" s="161">
        <f t="shared" si="275"/>
        <v>0</v>
      </c>
      <c r="AI579" s="161">
        <f t="shared" si="275"/>
        <v>0</v>
      </c>
      <c r="AJ579" s="161">
        <f t="shared" si="275"/>
        <v>0</v>
      </c>
      <c r="AK579" s="161">
        <f t="shared" si="275"/>
        <v>0</v>
      </c>
      <c r="AL579" s="161">
        <f t="shared" si="275"/>
        <v>0</v>
      </c>
      <c r="AM579" s="161">
        <f t="shared" si="275"/>
        <v>0</v>
      </c>
      <c r="AN579" s="161">
        <f t="shared" si="275"/>
        <v>0</v>
      </c>
      <c r="AO579" s="161">
        <f t="shared" si="275"/>
        <v>0</v>
      </c>
      <c r="AP579" s="161">
        <f t="shared" si="275"/>
        <v>0</v>
      </c>
    </row>
    <row r="580" spans="1:42" x14ac:dyDescent="0.2">
      <c r="A580" s="4">
        <f t="shared" si="274"/>
        <v>4</v>
      </c>
      <c r="C580" s="161">
        <f t="shared" ref="C580:AP580" si="276">C443</f>
        <v>0</v>
      </c>
      <c r="D580" s="161">
        <f t="shared" si="276"/>
        <v>0</v>
      </c>
      <c r="E580" s="161">
        <f t="shared" si="276"/>
        <v>0</v>
      </c>
      <c r="F580" s="161">
        <f t="shared" si="276"/>
        <v>0</v>
      </c>
      <c r="G580" s="161">
        <f t="shared" si="276"/>
        <v>0</v>
      </c>
      <c r="H580" s="161">
        <f t="shared" si="276"/>
        <v>0</v>
      </c>
      <c r="I580" s="161">
        <f t="shared" si="276"/>
        <v>0</v>
      </c>
      <c r="J580" s="161">
        <f t="shared" si="276"/>
        <v>0</v>
      </c>
      <c r="K580" s="161">
        <f t="shared" si="276"/>
        <v>0</v>
      </c>
      <c r="L580" s="161">
        <f t="shared" si="276"/>
        <v>0</v>
      </c>
      <c r="M580" s="161">
        <f t="shared" si="276"/>
        <v>0</v>
      </c>
      <c r="N580" s="161">
        <f t="shared" si="276"/>
        <v>0</v>
      </c>
      <c r="O580" s="161">
        <f t="shared" si="276"/>
        <v>0</v>
      </c>
      <c r="P580" s="161">
        <f t="shared" si="276"/>
        <v>0</v>
      </c>
      <c r="Q580" s="161">
        <f t="shared" si="276"/>
        <v>0</v>
      </c>
      <c r="R580" s="161">
        <f t="shared" si="276"/>
        <v>0</v>
      </c>
      <c r="S580" s="161">
        <f t="shared" si="276"/>
        <v>0</v>
      </c>
      <c r="T580" s="161">
        <f t="shared" si="276"/>
        <v>0</v>
      </c>
      <c r="U580" s="161">
        <f t="shared" si="276"/>
        <v>0</v>
      </c>
      <c r="V580" s="161">
        <f t="shared" si="276"/>
        <v>0</v>
      </c>
      <c r="W580" s="161">
        <f t="shared" si="276"/>
        <v>0</v>
      </c>
      <c r="X580" s="161">
        <f t="shared" si="276"/>
        <v>0</v>
      </c>
      <c r="Y580" s="161">
        <f t="shared" si="276"/>
        <v>0</v>
      </c>
      <c r="Z580" s="161">
        <f t="shared" si="276"/>
        <v>0</v>
      </c>
      <c r="AA580" s="161">
        <f t="shared" si="276"/>
        <v>0</v>
      </c>
      <c r="AB580" s="161">
        <f t="shared" si="276"/>
        <v>0</v>
      </c>
      <c r="AC580" s="161">
        <f t="shared" si="276"/>
        <v>0</v>
      </c>
      <c r="AD580" s="161">
        <f t="shared" si="276"/>
        <v>0</v>
      </c>
      <c r="AE580" s="161">
        <f t="shared" si="276"/>
        <v>0</v>
      </c>
      <c r="AF580" s="161">
        <f t="shared" si="276"/>
        <v>0</v>
      </c>
      <c r="AG580" s="161">
        <f t="shared" si="276"/>
        <v>0</v>
      </c>
      <c r="AH580" s="161">
        <f t="shared" si="276"/>
        <v>0</v>
      </c>
      <c r="AI580" s="161">
        <f t="shared" si="276"/>
        <v>0</v>
      </c>
      <c r="AJ580" s="161">
        <f t="shared" si="276"/>
        <v>0</v>
      </c>
      <c r="AK580" s="161">
        <f t="shared" si="276"/>
        <v>0</v>
      </c>
      <c r="AL580" s="161">
        <f t="shared" si="276"/>
        <v>0</v>
      </c>
      <c r="AM580" s="161">
        <f t="shared" si="276"/>
        <v>0</v>
      </c>
      <c r="AN580" s="161">
        <f t="shared" si="276"/>
        <v>0</v>
      </c>
      <c r="AO580" s="161">
        <f t="shared" si="276"/>
        <v>0</v>
      </c>
      <c r="AP580" s="161">
        <f t="shared" si="276"/>
        <v>0</v>
      </c>
    </row>
    <row r="581" spans="1:42" x14ac:dyDescent="0.2">
      <c r="A581" s="4">
        <f t="shared" si="274"/>
        <v>5</v>
      </c>
      <c r="C581" s="161">
        <f t="shared" ref="C581:AP581" si="277">C444</f>
        <v>0</v>
      </c>
      <c r="D581" s="161">
        <f t="shared" si="277"/>
        <v>0</v>
      </c>
      <c r="E581" s="161">
        <f t="shared" si="277"/>
        <v>0</v>
      </c>
      <c r="F581" s="161">
        <f t="shared" si="277"/>
        <v>0</v>
      </c>
      <c r="G581" s="161">
        <f t="shared" si="277"/>
        <v>0</v>
      </c>
      <c r="H581" s="161">
        <f t="shared" si="277"/>
        <v>0</v>
      </c>
      <c r="I581" s="161">
        <f t="shared" si="277"/>
        <v>0</v>
      </c>
      <c r="J581" s="161">
        <f t="shared" si="277"/>
        <v>0</v>
      </c>
      <c r="K581" s="161">
        <f t="shared" si="277"/>
        <v>0</v>
      </c>
      <c r="L581" s="161">
        <f t="shared" si="277"/>
        <v>0</v>
      </c>
      <c r="M581" s="161">
        <f t="shared" si="277"/>
        <v>0</v>
      </c>
      <c r="N581" s="161">
        <f t="shared" si="277"/>
        <v>0</v>
      </c>
      <c r="O581" s="161">
        <f t="shared" si="277"/>
        <v>0</v>
      </c>
      <c r="P581" s="161">
        <f t="shared" si="277"/>
        <v>0</v>
      </c>
      <c r="Q581" s="161">
        <f t="shared" si="277"/>
        <v>0</v>
      </c>
      <c r="R581" s="161">
        <f t="shared" si="277"/>
        <v>0</v>
      </c>
      <c r="S581" s="161">
        <f t="shared" si="277"/>
        <v>0</v>
      </c>
      <c r="T581" s="161">
        <f t="shared" si="277"/>
        <v>0</v>
      </c>
      <c r="U581" s="161">
        <f t="shared" si="277"/>
        <v>0</v>
      </c>
      <c r="V581" s="161">
        <f t="shared" si="277"/>
        <v>0</v>
      </c>
      <c r="W581" s="161">
        <f t="shared" si="277"/>
        <v>0</v>
      </c>
      <c r="X581" s="161">
        <f t="shared" si="277"/>
        <v>0</v>
      </c>
      <c r="Y581" s="161">
        <f t="shared" si="277"/>
        <v>0</v>
      </c>
      <c r="Z581" s="161">
        <f t="shared" si="277"/>
        <v>0</v>
      </c>
      <c r="AA581" s="161">
        <f t="shared" si="277"/>
        <v>0</v>
      </c>
      <c r="AB581" s="161">
        <f t="shared" si="277"/>
        <v>0</v>
      </c>
      <c r="AC581" s="161">
        <f t="shared" si="277"/>
        <v>0</v>
      </c>
      <c r="AD581" s="161">
        <f t="shared" si="277"/>
        <v>0</v>
      </c>
      <c r="AE581" s="161">
        <f t="shared" si="277"/>
        <v>0</v>
      </c>
      <c r="AF581" s="161">
        <f t="shared" si="277"/>
        <v>0</v>
      </c>
      <c r="AG581" s="161">
        <f t="shared" si="277"/>
        <v>0</v>
      </c>
      <c r="AH581" s="161">
        <f t="shared" si="277"/>
        <v>0</v>
      </c>
      <c r="AI581" s="161">
        <f t="shared" si="277"/>
        <v>0</v>
      </c>
      <c r="AJ581" s="161">
        <f t="shared" si="277"/>
        <v>0</v>
      </c>
      <c r="AK581" s="161">
        <f t="shared" si="277"/>
        <v>0</v>
      </c>
      <c r="AL581" s="161">
        <f t="shared" si="277"/>
        <v>0</v>
      </c>
      <c r="AM581" s="161">
        <f t="shared" si="277"/>
        <v>0</v>
      </c>
      <c r="AN581" s="161">
        <f t="shared" si="277"/>
        <v>0</v>
      </c>
      <c r="AO581" s="161">
        <f t="shared" si="277"/>
        <v>0</v>
      </c>
      <c r="AP581" s="161">
        <f t="shared" si="277"/>
        <v>0</v>
      </c>
    </row>
    <row r="582" spans="1:42" x14ac:dyDescent="0.2">
      <c r="A582" s="4">
        <f t="shared" si="274"/>
        <v>6</v>
      </c>
      <c r="C582" s="161">
        <f t="shared" ref="C582:AP582" si="278">C445</f>
        <v>0</v>
      </c>
      <c r="D582" s="161">
        <f t="shared" si="278"/>
        <v>0</v>
      </c>
      <c r="E582" s="161">
        <f t="shared" si="278"/>
        <v>0</v>
      </c>
      <c r="F582" s="161">
        <f t="shared" si="278"/>
        <v>0</v>
      </c>
      <c r="G582" s="161">
        <f t="shared" si="278"/>
        <v>0</v>
      </c>
      <c r="H582" s="161">
        <f t="shared" si="278"/>
        <v>0</v>
      </c>
      <c r="I582" s="161">
        <f t="shared" si="278"/>
        <v>0</v>
      </c>
      <c r="J582" s="161">
        <f t="shared" si="278"/>
        <v>0</v>
      </c>
      <c r="K582" s="161">
        <f t="shared" si="278"/>
        <v>0</v>
      </c>
      <c r="L582" s="161">
        <f t="shared" si="278"/>
        <v>0</v>
      </c>
      <c r="M582" s="161">
        <f t="shared" si="278"/>
        <v>0</v>
      </c>
      <c r="N582" s="161">
        <f t="shared" si="278"/>
        <v>0</v>
      </c>
      <c r="O582" s="161">
        <f t="shared" si="278"/>
        <v>0</v>
      </c>
      <c r="P582" s="161">
        <f t="shared" si="278"/>
        <v>0</v>
      </c>
      <c r="Q582" s="161">
        <f t="shared" si="278"/>
        <v>0</v>
      </c>
      <c r="R582" s="161">
        <f t="shared" si="278"/>
        <v>0</v>
      </c>
      <c r="S582" s="161">
        <f t="shared" si="278"/>
        <v>0</v>
      </c>
      <c r="T582" s="161">
        <f t="shared" si="278"/>
        <v>0</v>
      </c>
      <c r="U582" s="161">
        <f t="shared" si="278"/>
        <v>0</v>
      </c>
      <c r="V582" s="161">
        <f t="shared" si="278"/>
        <v>0</v>
      </c>
      <c r="W582" s="161">
        <f t="shared" si="278"/>
        <v>0</v>
      </c>
      <c r="X582" s="161">
        <f t="shared" si="278"/>
        <v>0</v>
      </c>
      <c r="Y582" s="161">
        <f t="shared" si="278"/>
        <v>0</v>
      </c>
      <c r="Z582" s="161">
        <f t="shared" si="278"/>
        <v>0</v>
      </c>
      <c r="AA582" s="161">
        <f t="shared" si="278"/>
        <v>0</v>
      </c>
      <c r="AB582" s="161">
        <f t="shared" si="278"/>
        <v>0</v>
      </c>
      <c r="AC582" s="161">
        <f t="shared" si="278"/>
        <v>0</v>
      </c>
      <c r="AD582" s="161">
        <f t="shared" si="278"/>
        <v>0</v>
      </c>
      <c r="AE582" s="161">
        <f t="shared" si="278"/>
        <v>0</v>
      </c>
      <c r="AF582" s="161">
        <f t="shared" si="278"/>
        <v>0</v>
      </c>
      <c r="AG582" s="161">
        <f t="shared" si="278"/>
        <v>0</v>
      </c>
      <c r="AH582" s="161">
        <f t="shared" si="278"/>
        <v>0</v>
      </c>
      <c r="AI582" s="161">
        <f t="shared" si="278"/>
        <v>0</v>
      </c>
      <c r="AJ582" s="161">
        <f t="shared" si="278"/>
        <v>0</v>
      </c>
      <c r="AK582" s="161">
        <f t="shared" si="278"/>
        <v>0</v>
      </c>
      <c r="AL582" s="161">
        <f t="shared" si="278"/>
        <v>0</v>
      </c>
      <c r="AM582" s="161">
        <f t="shared" si="278"/>
        <v>0</v>
      </c>
      <c r="AN582" s="161">
        <f t="shared" si="278"/>
        <v>0</v>
      </c>
      <c r="AO582" s="161">
        <f t="shared" si="278"/>
        <v>0</v>
      </c>
      <c r="AP582" s="161">
        <f t="shared" si="278"/>
        <v>0</v>
      </c>
    </row>
    <row r="583" spans="1:42" x14ac:dyDescent="0.2">
      <c r="A583" s="4">
        <f t="shared" si="274"/>
        <v>7</v>
      </c>
      <c r="C583" s="161">
        <f t="shared" ref="C583:AP583" si="279">C446</f>
        <v>0</v>
      </c>
      <c r="D583" s="161">
        <f t="shared" si="279"/>
        <v>0</v>
      </c>
      <c r="E583" s="161">
        <f t="shared" si="279"/>
        <v>0</v>
      </c>
      <c r="F583" s="161">
        <f t="shared" si="279"/>
        <v>0</v>
      </c>
      <c r="G583" s="161">
        <f t="shared" si="279"/>
        <v>0</v>
      </c>
      <c r="H583" s="161">
        <f t="shared" si="279"/>
        <v>0</v>
      </c>
      <c r="I583" s="161">
        <f t="shared" si="279"/>
        <v>0</v>
      </c>
      <c r="J583" s="161">
        <f t="shared" si="279"/>
        <v>0</v>
      </c>
      <c r="K583" s="161">
        <f t="shared" si="279"/>
        <v>0</v>
      </c>
      <c r="L583" s="161">
        <f t="shared" si="279"/>
        <v>0</v>
      </c>
      <c r="M583" s="161">
        <f t="shared" si="279"/>
        <v>0</v>
      </c>
      <c r="N583" s="161">
        <f t="shared" si="279"/>
        <v>0</v>
      </c>
      <c r="O583" s="161">
        <f t="shared" si="279"/>
        <v>0</v>
      </c>
      <c r="P583" s="161">
        <f t="shared" si="279"/>
        <v>0</v>
      </c>
      <c r="Q583" s="161">
        <f t="shared" si="279"/>
        <v>0</v>
      </c>
      <c r="R583" s="161">
        <f t="shared" si="279"/>
        <v>0</v>
      </c>
      <c r="S583" s="161">
        <f t="shared" si="279"/>
        <v>0</v>
      </c>
      <c r="T583" s="161">
        <f t="shared" si="279"/>
        <v>0</v>
      </c>
      <c r="U583" s="161">
        <f t="shared" si="279"/>
        <v>0</v>
      </c>
      <c r="V583" s="161">
        <f t="shared" si="279"/>
        <v>0</v>
      </c>
      <c r="W583" s="161">
        <f t="shared" si="279"/>
        <v>0</v>
      </c>
      <c r="X583" s="161">
        <f t="shared" si="279"/>
        <v>0</v>
      </c>
      <c r="Y583" s="161">
        <f t="shared" si="279"/>
        <v>0</v>
      </c>
      <c r="Z583" s="161">
        <f t="shared" si="279"/>
        <v>0</v>
      </c>
      <c r="AA583" s="161">
        <f t="shared" si="279"/>
        <v>0</v>
      </c>
      <c r="AB583" s="161">
        <f t="shared" si="279"/>
        <v>0</v>
      </c>
      <c r="AC583" s="161">
        <f t="shared" si="279"/>
        <v>0</v>
      </c>
      <c r="AD583" s="161">
        <f t="shared" si="279"/>
        <v>0</v>
      </c>
      <c r="AE583" s="161">
        <f t="shared" si="279"/>
        <v>0</v>
      </c>
      <c r="AF583" s="161">
        <f t="shared" si="279"/>
        <v>0</v>
      </c>
      <c r="AG583" s="161">
        <f t="shared" si="279"/>
        <v>0</v>
      </c>
      <c r="AH583" s="161">
        <f t="shared" si="279"/>
        <v>0</v>
      </c>
      <c r="AI583" s="161">
        <f t="shared" si="279"/>
        <v>0</v>
      </c>
      <c r="AJ583" s="161">
        <f t="shared" si="279"/>
        <v>0</v>
      </c>
      <c r="AK583" s="161">
        <f t="shared" si="279"/>
        <v>0</v>
      </c>
      <c r="AL583" s="161">
        <f t="shared" si="279"/>
        <v>0</v>
      </c>
      <c r="AM583" s="161">
        <f t="shared" si="279"/>
        <v>0</v>
      </c>
      <c r="AN583" s="161">
        <f t="shared" si="279"/>
        <v>0</v>
      </c>
      <c r="AO583" s="161">
        <f t="shared" si="279"/>
        <v>0</v>
      </c>
      <c r="AP583" s="161">
        <f t="shared" si="279"/>
        <v>0</v>
      </c>
    </row>
    <row r="584" spans="1:42" x14ac:dyDescent="0.2">
      <c r="A584" s="4">
        <f t="shared" si="274"/>
        <v>8</v>
      </c>
      <c r="C584" s="161">
        <f t="shared" ref="C584:AP584" si="280">C447</f>
        <v>0</v>
      </c>
      <c r="D584" s="161">
        <f t="shared" si="280"/>
        <v>0</v>
      </c>
      <c r="E584" s="161">
        <f t="shared" si="280"/>
        <v>0</v>
      </c>
      <c r="F584" s="161">
        <f t="shared" si="280"/>
        <v>0</v>
      </c>
      <c r="G584" s="161">
        <f t="shared" si="280"/>
        <v>0</v>
      </c>
      <c r="H584" s="161">
        <f t="shared" si="280"/>
        <v>0</v>
      </c>
      <c r="I584" s="161">
        <f t="shared" si="280"/>
        <v>0</v>
      </c>
      <c r="J584" s="161">
        <f t="shared" si="280"/>
        <v>0</v>
      </c>
      <c r="K584" s="161">
        <f t="shared" si="280"/>
        <v>0</v>
      </c>
      <c r="L584" s="161">
        <f t="shared" si="280"/>
        <v>0</v>
      </c>
      <c r="M584" s="161">
        <f t="shared" si="280"/>
        <v>0</v>
      </c>
      <c r="N584" s="161">
        <f t="shared" si="280"/>
        <v>0</v>
      </c>
      <c r="O584" s="161">
        <f t="shared" si="280"/>
        <v>0</v>
      </c>
      <c r="P584" s="161">
        <f t="shared" si="280"/>
        <v>0</v>
      </c>
      <c r="Q584" s="161">
        <f t="shared" si="280"/>
        <v>0</v>
      </c>
      <c r="R584" s="161">
        <f t="shared" si="280"/>
        <v>0</v>
      </c>
      <c r="S584" s="161">
        <f t="shared" si="280"/>
        <v>0</v>
      </c>
      <c r="T584" s="161">
        <f t="shared" si="280"/>
        <v>0</v>
      </c>
      <c r="U584" s="161">
        <f t="shared" si="280"/>
        <v>0</v>
      </c>
      <c r="V584" s="161">
        <f t="shared" si="280"/>
        <v>0</v>
      </c>
      <c r="W584" s="161">
        <f t="shared" si="280"/>
        <v>0</v>
      </c>
      <c r="X584" s="161">
        <f t="shared" si="280"/>
        <v>0</v>
      </c>
      <c r="Y584" s="161">
        <f t="shared" si="280"/>
        <v>0</v>
      </c>
      <c r="Z584" s="161">
        <f t="shared" si="280"/>
        <v>0</v>
      </c>
      <c r="AA584" s="161">
        <f t="shared" si="280"/>
        <v>0</v>
      </c>
      <c r="AB584" s="161">
        <f t="shared" si="280"/>
        <v>0</v>
      </c>
      <c r="AC584" s="161">
        <f t="shared" si="280"/>
        <v>0</v>
      </c>
      <c r="AD584" s="161">
        <f t="shared" si="280"/>
        <v>0</v>
      </c>
      <c r="AE584" s="161">
        <f t="shared" si="280"/>
        <v>0</v>
      </c>
      <c r="AF584" s="161">
        <f t="shared" si="280"/>
        <v>0</v>
      </c>
      <c r="AG584" s="161">
        <f t="shared" si="280"/>
        <v>0</v>
      </c>
      <c r="AH584" s="161">
        <f t="shared" si="280"/>
        <v>0</v>
      </c>
      <c r="AI584" s="161">
        <f t="shared" si="280"/>
        <v>0</v>
      </c>
      <c r="AJ584" s="161">
        <f t="shared" si="280"/>
        <v>0</v>
      </c>
      <c r="AK584" s="161">
        <f t="shared" si="280"/>
        <v>0</v>
      </c>
      <c r="AL584" s="161">
        <f t="shared" si="280"/>
        <v>0</v>
      </c>
      <c r="AM584" s="161">
        <f t="shared" si="280"/>
        <v>0</v>
      </c>
      <c r="AN584" s="161">
        <f t="shared" si="280"/>
        <v>0</v>
      </c>
      <c r="AO584" s="161">
        <f t="shared" si="280"/>
        <v>0</v>
      </c>
      <c r="AP584" s="161">
        <f t="shared" si="280"/>
        <v>0</v>
      </c>
    </row>
    <row r="585" spans="1:42" x14ac:dyDescent="0.2">
      <c r="A585" s="4">
        <f>A584+1</f>
        <v>9</v>
      </c>
      <c r="C585" s="161">
        <f t="shared" ref="C585:AP585" si="281">C448</f>
        <v>0</v>
      </c>
      <c r="D585" s="161">
        <f t="shared" si="281"/>
        <v>0</v>
      </c>
      <c r="E585" s="161">
        <f t="shared" si="281"/>
        <v>0</v>
      </c>
      <c r="F585" s="161">
        <f t="shared" si="281"/>
        <v>0</v>
      </c>
      <c r="G585" s="161">
        <f t="shared" si="281"/>
        <v>0</v>
      </c>
      <c r="H585" s="161">
        <f t="shared" si="281"/>
        <v>0</v>
      </c>
      <c r="I585" s="161">
        <f t="shared" si="281"/>
        <v>0</v>
      </c>
      <c r="J585" s="161">
        <f t="shared" si="281"/>
        <v>0</v>
      </c>
      <c r="K585" s="161">
        <f t="shared" si="281"/>
        <v>0</v>
      </c>
      <c r="L585" s="161">
        <f t="shared" si="281"/>
        <v>0</v>
      </c>
      <c r="M585" s="161">
        <f t="shared" si="281"/>
        <v>0</v>
      </c>
      <c r="N585" s="161">
        <f t="shared" si="281"/>
        <v>0</v>
      </c>
      <c r="O585" s="161">
        <f t="shared" si="281"/>
        <v>0</v>
      </c>
      <c r="P585" s="161">
        <f t="shared" si="281"/>
        <v>0</v>
      </c>
      <c r="Q585" s="161">
        <f t="shared" si="281"/>
        <v>0</v>
      </c>
      <c r="R585" s="161">
        <f t="shared" si="281"/>
        <v>0</v>
      </c>
      <c r="S585" s="161">
        <f t="shared" si="281"/>
        <v>0</v>
      </c>
      <c r="T585" s="161">
        <f t="shared" si="281"/>
        <v>0</v>
      </c>
      <c r="U585" s="161">
        <f t="shared" si="281"/>
        <v>0</v>
      </c>
      <c r="V585" s="161">
        <f t="shared" si="281"/>
        <v>0</v>
      </c>
      <c r="W585" s="161">
        <f t="shared" si="281"/>
        <v>0</v>
      </c>
      <c r="X585" s="161">
        <f t="shared" si="281"/>
        <v>0</v>
      </c>
      <c r="Y585" s="161">
        <f t="shared" si="281"/>
        <v>0</v>
      </c>
      <c r="Z585" s="161">
        <f t="shared" si="281"/>
        <v>0</v>
      </c>
      <c r="AA585" s="161">
        <f t="shared" si="281"/>
        <v>0</v>
      </c>
      <c r="AB585" s="161">
        <f t="shared" si="281"/>
        <v>0</v>
      </c>
      <c r="AC585" s="161">
        <f t="shared" si="281"/>
        <v>0</v>
      </c>
      <c r="AD585" s="161">
        <f t="shared" si="281"/>
        <v>0</v>
      </c>
      <c r="AE585" s="161">
        <f t="shared" si="281"/>
        <v>0</v>
      </c>
      <c r="AF585" s="161">
        <f t="shared" si="281"/>
        <v>0</v>
      </c>
      <c r="AG585" s="161">
        <f t="shared" si="281"/>
        <v>0</v>
      </c>
      <c r="AH585" s="161">
        <f t="shared" si="281"/>
        <v>0</v>
      </c>
      <c r="AI585" s="161">
        <f t="shared" si="281"/>
        <v>0</v>
      </c>
      <c r="AJ585" s="161">
        <f t="shared" si="281"/>
        <v>0</v>
      </c>
      <c r="AK585" s="161">
        <f t="shared" si="281"/>
        <v>0</v>
      </c>
      <c r="AL585" s="161">
        <f t="shared" si="281"/>
        <v>0</v>
      </c>
      <c r="AM585" s="161">
        <f t="shared" si="281"/>
        <v>0</v>
      </c>
      <c r="AN585" s="161">
        <f t="shared" si="281"/>
        <v>0</v>
      </c>
      <c r="AO585" s="161">
        <f t="shared" si="281"/>
        <v>0</v>
      </c>
      <c r="AP585" s="161">
        <f t="shared" si="281"/>
        <v>0</v>
      </c>
    </row>
    <row r="586" spans="1:42" x14ac:dyDescent="0.2">
      <c r="A586" s="4">
        <f t="shared" ref="A586" si="282">A585+1</f>
        <v>10</v>
      </c>
      <c r="C586" s="161">
        <f t="shared" ref="C586:AP586" si="283">C449</f>
        <v>0</v>
      </c>
      <c r="D586" s="161">
        <f t="shared" si="283"/>
        <v>0</v>
      </c>
      <c r="E586" s="161">
        <f t="shared" si="283"/>
        <v>0</v>
      </c>
      <c r="F586" s="161">
        <f t="shared" si="283"/>
        <v>0</v>
      </c>
      <c r="G586" s="161">
        <f t="shared" si="283"/>
        <v>0</v>
      </c>
      <c r="H586" s="161">
        <f t="shared" si="283"/>
        <v>0</v>
      </c>
      <c r="I586" s="161">
        <f t="shared" si="283"/>
        <v>0</v>
      </c>
      <c r="J586" s="161">
        <f t="shared" si="283"/>
        <v>0</v>
      </c>
      <c r="K586" s="161">
        <f t="shared" si="283"/>
        <v>0</v>
      </c>
      <c r="L586" s="161">
        <f t="shared" si="283"/>
        <v>0</v>
      </c>
      <c r="M586" s="161">
        <f t="shared" si="283"/>
        <v>0</v>
      </c>
      <c r="N586" s="161">
        <f t="shared" si="283"/>
        <v>0</v>
      </c>
      <c r="O586" s="161">
        <f t="shared" si="283"/>
        <v>0</v>
      </c>
      <c r="P586" s="161">
        <f t="shared" si="283"/>
        <v>0</v>
      </c>
      <c r="Q586" s="161">
        <f t="shared" si="283"/>
        <v>0</v>
      </c>
      <c r="R586" s="161">
        <f t="shared" si="283"/>
        <v>0</v>
      </c>
      <c r="S586" s="161">
        <f t="shared" si="283"/>
        <v>0</v>
      </c>
      <c r="T586" s="161">
        <f t="shared" si="283"/>
        <v>0</v>
      </c>
      <c r="U586" s="161">
        <f t="shared" si="283"/>
        <v>0</v>
      </c>
      <c r="V586" s="161">
        <f t="shared" si="283"/>
        <v>0</v>
      </c>
      <c r="W586" s="161">
        <f t="shared" si="283"/>
        <v>0</v>
      </c>
      <c r="X586" s="161">
        <f t="shared" si="283"/>
        <v>0</v>
      </c>
      <c r="Y586" s="161">
        <f t="shared" si="283"/>
        <v>0</v>
      </c>
      <c r="Z586" s="161">
        <f t="shared" si="283"/>
        <v>0</v>
      </c>
      <c r="AA586" s="161">
        <f t="shared" si="283"/>
        <v>0</v>
      </c>
      <c r="AB586" s="161">
        <f t="shared" si="283"/>
        <v>0</v>
      </c>
      <c r="AC586" s="161">
        <f t="shared" si="283"/>
        <v>0</v>
      </c>
      <c r="AD586" s="161">
        <f t="shared" si="283"/>
        <v>0</v>
      </c>
      <c r="AE586" s="161">
        <f t="shared" si="283"/>
        <v>0</v>
      </c>
      <c r="AF586" s="161">
        <f t="shared" si="283"/>
        <v>0</v>
      </c>
      <c r="AG586" s="161">
        <f t="shared" si="283"/>
        <v>0</v>
      </c>
      <c r="AH586" s="161">
        <f t="shared" si="283"/>
        <v>0</v>
      </c>
      <c r="AI586" s="161">
        <f t="shared" si="283"/>
        <v>0</v>
      </c>
      <c r="AJ586" s="161">
        <f t="shared" si="283"/>
        <v>0</v>
      </c>
      <c r="AK586" s="161">
        <f t="shared" si="283"/>
        <v>0</v>
      </c>
      <c r="AL586" s="161">
        <f t="shared" si="283"/>
        <v>0</v>
      </c>
      <c r="AM586" s="161">
        <f t="shared" si="283"/>
        <v>0</v>
      </c>
      <c r="AN586" s="161">
        <f t="shared" si="283"/>
        <v>0</v>
      </c>
      <c r="AO586" s="161">
        <f t="shared" si="283"/>
        <v>0</v>
      </c>
      <c r="AP586" s="161">
        <f t="shared" si="283"/>
        <v>0</v>
      </c>
    </row>
    <row r="587" spans="1:42" x14ac:dyDescent="0.2">
      <c r="A587" s="21"/>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row>
    <row r="588" spans="1:42" x14ac:dyDescent="0.2">
      <c r="A588" s="21" t="s">
        <v>80</v>
      </c>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row>
    <row r="589" spans="1:42" x14ac:dyDescent="0.2">
      <c r="A589" s="4">
        <v>1</v>
      </c>
      <c r="B589" s="179">
        <f t="shared" ref="B589:B598" si="284">SUM(C589:AP589)</f>
        <v>0</v>
      </c>
      <c r="C589" s="181">
        <f t="shared" ref="C589:AP589" si="285">LOOKUP(C577,$B$520:$AP$520,$B$521:$AP$521)*$B788/100</f>
        <v>0</v>
      </c>
      <c r="D589" s="181">
        <f t="shared" si="285"/>
        <v>0</v>
      </c>
      <c r="E589" s="181">
        <f t="shared" si="285"/>
        <v>0</v>
      </c>
      <c r="F589" s="181">
        <f t="shared" si="285"/>
        <v>0</v>
      </c>
      <c r="G589" s="181">
        <f t="shared" si="285"/>
        <v>0</v>
      </c>
      <c r="H589" s="181">
        <f t="shared" si="285"/>
        <v>0</v>
      </c>
      <c r="I589" s="181">
        <f t="shared" si="285"/>
        <v>0</v>
      </c>
      <c r="J589" s="181">
        <f t="shared" si="285"/>
        <v>0</v>
      </c>
      <c r="K589" s="181">
        <f t="shared" si="285"/>
        <v>0</v>
      </c>
      <c r="L589" s="181">
        <f t="shared" si="285"/>
        <v>0</v>
      </c>
      <c r="M589" s="181">
        <f t="shared" si="285"/>
        <v>0</v>
      </c>
      <c r="N589" s="181">
        <f t="shared" si="285"/>
        <v>0</v>
      </c>
      <c r="O589" s="181">
        <f t="shared" si="285"/>
        <v>0</v>
      </c>
      <c r="P589" s="181">
        <f t="shared" si="285"/>
        <v>0</v>
      </c>
      <c r="Q589" s="181">
        <f t="shared" si="285"/>
        <v>0</v>
      </c>
      <c r="R589" s="181">
        <f t="shared" si="285"/>
        <v>0</v>
      </c>
      <c r="S589" s="181">
        <f t="shared" si="285"/>
        <v>0</v>
      </c>
      <c r="T589" s="181">
        <f t="shared" si="285"/>
        <v>0</v>
      </c>
      <c r="U589" s="181">
        <f t="shared" si="285"/>
        <v>0</v>
      </c>
      <c r="V589" s="181">
        <f t="shared" si="285"/>
        <v>0</v>
      </c>
      <c r="W589" s="181">
        <f t="shared" si="285"/>
        <v>0</v>
      </c>
      <c r="X589" s="181">
        <f t="shared" si="285"/>
        <v>0</v>
      </c>
      <c r="Y589" s="181">
        <f t="shared" si="285"/>
        <v>0</v>
      </c>
      <c r="Z589" s="181">
        <f t="shared" si="285"/>
        <v>0</v>
      </c>
      <c r="AA589" s="181">
        <f t="shared" si="285"/>
        <v>0</v>
      </c>
      <c r="AB589" s="181">
        <f t="shared" si="285"/>
        <v>0</v>
      </c>
      <c r="AC589" s="181">
        <f t="shared" si="285"/>
        <v>0</v>
      </c>
      <c r="AD589" s="181">
        <f t="shared" si="285"/>
        <v>0</v>
      </c>
      <c r="AE589" s="181">
        <f t="shared" si="285"/>
        <v>0</v>
      </c>
      <c r="AF589" s="181">
        <f t="shared" si="285"/>
        <v>0</v>
      </c>
      <c r="AG589" s="181">
        <f t="shared" si="285"/>
        <v>0</v>
      </c>
      <c r="AH589" s="181">
        <f t="shared" si="285"/>
        <v>0</v>
      </c>
      <c r="AI589" s="181">
        <f t="shared" si="285"/>
        <v>0</v>
      </c>
      <c r="AJ589" s="181">
        <f t="shared" si="285"/>
        <v>0</v>
      </c>
      <c r="AK589" s="181">
        <f t="shared" si="285"/>
        <v>0</v>
      </c>
      <c r="AL589" s="181">
        <f t="shared" si="285"/>
        <v>0</v>
      </c>
      <c r="AM589" s="181">
        <f t="shared" si="285"/>
        <v>0</v>
      </c>
      <c r="AN589" s="181">
        <f t="shared" si="285"/>
        <v>0</v>
      </c>
      <c r="AO589" s="181">
        <f t="shared" si="285"/>
        <v>0</v>
      </c>
      <c r="AP589" s="181">
        <f t="shared" si="285"/>
        <v>0</v>
      </c>
    </row>
    <row r="590" spans="1:42" x14ac:dyDescent="0.2">
      <c r="A590" s="4">
        <f>A589+1</f>
        <v>2</v>
      </c>
      <c r="B590" s="179">
        <f t="shared" si="284"/>
        <v>0</v>
      </c>
      <c r="C590" s="181">
        <f t="shared" ref="C590:AP590" si="286">LOOKUP(C578,$B$520:$AP$520,$B$521:$AP$521)*$B789/100</f>
        <v>0</v>
      </c>
      <c r="D590" s="181">
        <f t="shared" si="286"/>
        <v>0</v>
      </c>
      <c r="E590" s="181">
        <f t="shared" si="286"/>
        <v>0</v>
      </c>
      <c r="F590" s="181">
        <f t="shared" si="286"/>
        <v>0</v>
      </c>
      <c r="G590" s="181">
        <f t="shared" si="286"/>
        <v>0</v>
      </c>
      <c r="H590" s="181">
        <f t="shared" si="286"/>
        <v>0</v>
      </c>
      <c r="I590" s="181">
        <f t="shared" si="286"/>
        <v>0</v>
      </c>
      <c r="J590" s="181">
        <f t="shared" si="286"/>
        <v>0</v>
      </c>
      <c r="K590" s="181">
        <f t="shared" si="286"/>
        <v>0</v>
      </c>
      <c r="L590" s="181">
        <f t="shared" si="286"/>
        <v>0</v>
      </c>
      <c r="M590" s="181">
        <f t="shared" si="286"/>
        <v>0</v>
      </c>
      <c r="N590" s="181">
        <f t="shared" si="286"/>
        <v>0</v>
      </c>
      <c r="O590" s="181">
        <f t="shared" si="286"/>
        <v>0</v>
      </c>
      <c r="P590" s="181">
        <f t="shared" si="286"/>
        <v>0</v>
      </c>
      <c r="Q590" s="181">
        <f t="shared" si="286"/>
        <v>0</v>
      </c>
      <c r="R590" s="181">
        <f t="shared" si="286"/>
        <v>0</v>
      </c>
      <c r="S590" s="181">
        <f t="shared" si="286"/>
        <v>0</v>
      </c>
      <c r="T590" s="181">
        <f t="shared" si="286"/>
        <v>0</v>
      </c>
      <c r="U590" s="181">
        <f t="shared" si="286"/>
        <v>0</v>
      </c>
      <c r="V590" s="181">
        <f t="shared" si="286"/>
        <v>0</v>
      </c>
      <c r="W590" s="181">
        <f t="shared" si="286"/>
        <v>0</v>
      </c>
      <c r="X590" s="181">
        <f t="shared" si="286"/>
        <v>0</v>
      </c>
      <c r="Y590" s="181">
        <f t="shared" si="286"/>
        <v>0</v>
      </c>
      <c r="Z590" s="181">
        <f t="shared" si="286"/>
        <v>0</v>
      </c>
      <c r="AA590" s="181">
        <f t="shared" si="286"/>
        <v>0</v>
      </c>
      <c r="AB590" s="181">
        <f t="shared" si="286"/>
        <v>0</v>
      </c>
      <c r="AC590" s="181">
        <f t="shared" si="286"/>
        <v>0</v>
      </c>
      <c r="AD590" s="181">
        <f t="shared" si="286"/>
        <v>0</v>
      </c>
      <c r="AE590" s="181">
        <f t="shared" si="286"/>
        <v>0</v>
      </c>
      <c r="AF590" s="181">
        <f t="shared" si="286"/>
        <v>0</v>
      </c>
      <c r="AG590" s="181">
        <f t="shared" si="286"/>
        <v>0</v>
      </c>
      <c r="AH590" s="181">
        <f t="shared" si="286"/>
        <v>0</v>
      </c>
      <c r="AI590" s="181">
        <f t="shared" si="286"/>
        <v>0</v>
      </c>
      <c r="AJ590" s="181">
        <f t="shared" si="286"/>
        <v>0</v>
      </c>
      <c r="AK590" s="181">
        <f t="shared" si="286"/>
        <v>0</v>
      </c>
      <c r="AL590" s="181">
        <f t="shared" si="286"/>
        <v>0</v>
      </c>
      <c r="AM590" s="181">
        <f t="shared" si="286"/>
        <v>0</v>
      </c>
      <c r="AN590" s="181">
        <f t="shared" si="286"/>
        <v>0</v>
      </c>
      <c r="AO590" s="181">
        <f t="shared" si="286"/>
        <v>0</v>
      </c>
      <c r="AP590" s="181">
        <f t="shared" si="286"/>
        <v>0</v>
      </c>
    </row>
    <row r="591" spans="1:42" x14ac:dyDescent="0.2">
      <c r="A591" s="4">
        <f t="shared" ref="A591:A596" si="287">A590+1</f>
        <v>3</v>
      </c>
      <c r="B591" s="179">
        <f t="shared" si="284"/>
        <v>0</v>
      </c>
      <c r="C591" s="181">
        <f t="shared" ref="C591:AP591" si="288">LOOKUP(C579,$B$520:$AP$520,$B$521:$AP$521)*$B790/100</f>
        <v>0</v>
      </c>
      <c r="D591" s="181">
        <f t="shared" si="288"/>
        <v>0</v>
      </c>
      <c r="E591" s="181">
        <f t="shared" si="288"/>
        <v>0</v>
      </c>
      <c r="F591" s="181">
        <f t="shared" si="288"/>
        <v>0</v>
      </c>
      <c r="G591" s="181">
        <f t="shared" si="288"/>
        <v>0</v>
      </c>
      <c r="H591" s="181">
        <f t="shared" si="288"/>
        <v>0</v>
      </c>
      <c r="I591" s="181">
        <f t="shared" si="288"/>
        <v>0</v>
      </c>
      <c r="J591" s="181">
        <f t="shared" si="288"/>
        <v>0</v>
      </c>
      <c r="K591" s="181">
        <f t="shared" si="288"/>
        <v>0</v>
      </c>
      <c r="L591" s="181">
        <f t="shared" si="288"/>
        <v>0</v>
      </c>
      <c r="M591" s="181">
        <f t="shared" si="288"/>
        <v>0</v>
      </c>
      <c r="N591" s="181">
        <f t="shared" si="288"/>
        <v>0</v>
      </c>
      <c r="O591" s="181">
        <f t="shared" si="288"/>
        <v>0</v>
      </c>
      <c r="P591" s="181">
        <f t="shared" si="288"/>
        <v>0</v>
      </c>
      <c r="Q591" s="181">
        <f t="shared" si="288"/>
        <v>0</v>
      </c>
      <c r="R591" s="181">
        <f t="shared" si="288"/>
        <v>0</v>
      </c>
      <c r="S591" s="181">
        <f t="shared" si="288"/>
        <v>0</v>
      </c>
      <c r="T591" s="181">
        <f t="shared" si="288"/>
        <v>0</v>
      </c>
      <c r="U591" s="181">
        <f t="shared" si="288"/>
        <v>0</v>
      </c>
      <c r="V591" s="181">
        <f t="shared" si="288"/>
        <v>0</v>
      </c>
      <c r="W591" s="181">
        <f t="shared" si="288"/>
        <v>0</v>
      </c>
      <c r="X591" s="181">
        <f t="shared" si="288"/>
        <v>0</v>
      </c>
      <c r="Y591" s="181">
        <f t="shared" si="288"/>
        <v>0</v>
      </c>
      <c r="Z591" s="181">
        <f t="shared" si="288"/>
        <v>0</v>
      </c>
      <c r="AA591" s="181">
        <f t="shared" si="288"/>
        <v>0</v>
      </c>
      <c r="AB591" s="181">
        <f t="shared" si="288"/>
        <v>0</v>
      </c>
      <c r="AC591" s="181">
        <f t="shared" si="288"/>
        <v>0</v>
      </c>
      <c r="AD591" s="181">
        <f t="shared" si="288"/>
        <v>0</v>
      </c>
      <c r="AE591" s="181">
        <f t="shared" si="288"/>
        <v>0</v>
      </c>
      <c r="AF591" s="181">
        <f t="shared" si="288"/>
        <v>0</v>
      </c>
      <c r="AG591" s="181">
        <f t="shared" si="288"/>
        <v>0</v>
      </c>
      <c r="AH591" s="181">
        <f t="shared" si="288"/>
        <v>0</v>
      </c>
      <c r="AI591" s="181">
        <f t="shared" si="288"/>
        <v>0</v>
      </c>
      <c r="AJ591" s="181">
        <f t="shared" si="288"/>
        <v>0</v>
      </c>
      <c r="AK591" s="181">
        <f t="shared" si="288"/>
        <v>0</v>
      </c>
      <c r="AL591" s="181">
        <f t="shared" si="288"/>
        <v>0</v>
      </c>
      <c r="AM591" s="181">
        <f t="shared" si="288"/>
        <v>0</v>
      </c>
      <c r="AN591" s="181">
        <f t="shared" si="288"/>
        <v>0</v>
      </c>
      <c r="AO591" s="181">
        <f t="shared" si="288"/>
        <v>0</v>
      </c>
      <c r="AP591" s="181">
        <f t="shared" si="288"/>
        <v>0</v>
      </c>
    </row>
    <row r="592" spans="1:42" x14ac:dyDescent="0.2">
      <c r="A592" s="4">
        <f t="shared" si="287"/>
        <v>4</v>
      </c>
      <c r="B592" s="179">
        <f t="shared" si="284"/>
        <v>0</v>
      </c>
      <c r="C592" s="181">
        <f t="shared" ref="C592:AP592" si="289">LOOKUP(C580,$B$520:$AP$520,$B$521:$AP$521)*$B791/100</f>
        <v>0</v>
      </c>
      <c r="D592" s="181">
        <f t="shared" si="289"/>
        <v>0</v>
      </c>
      <c r="E592" s="181">
        <f t="shared" si="289"/>
        <v>0</v>
      </c>
      <c r="F592" s="181">
        <f t="shared" si="289"/>
        <v>0</v>
      </c>
      <c r="G592" s="181">
        <f t="shared" si="289"/>
        <v>0</v>
      </c>
      <c r="H592" s="181">
        <f t="shared" si="289"/>
        <v>0</v>
      </c>
      <c r="I592" s="181">
        <f t="shared" si="289"/>
        <v>0</v>
      </c>
      <c r="J592" s="181">
        <f t="shared" si="289"/>
        <v>0</v>
      </c>
      <c r="K592" s="181">
        <f t="shared" si="289"/>
        <v>0</v>
      </c>
      <c r="L592" s="181">
        <f t="shared" si="289"/>
        <v>0</v>
      </c>
      <c r="M592" s="181">
        <f t="shared" si="289"/>
        <v>0</v>
      </c>
      <c r="N592" s="181">
        <f t="shared" si="289"/>
        <v>0</v>
      </c>
      <c r="O592" s="181">
        <f t="shared" si="289"/>
        <v>0</v>
      </c>
      <c r="P592" s="181">
        <f t="shared" si="289"/>
        <v>0</v>
      </c>
      <c r="Q592" s="181">
        <f t="shared" si="289"/>
        <v>0</v>
      </c>
      <c r="R592" s="181">
        <f t="shared" si="289"/>
        <v>0</v>
      </c>
      <c r="S592" s="181">
        <f t="shared" si="289"/>
        <v>0</v>
      </c>
      <c r="T592" s="181">
        <f t="shared" si="289"/>
        <v>0</v>
      </c>
      <c r="U592" s="181">
        <f t="shared" si="289"/>
        <v>0</v>
      </c>
      <c r="V592" s="181">
        <f t="shared" si="289"/>
        <v>0</v>
      </c>
      <c r="W592" s="181">
        <f t="shared" si="289"/>
        <v>0</v>
      </c>
      <c r="X592" s="181">
        <f t="shared" si="289"/>
        <v>0</v>
      </c>
      <c r="Y592" s="181">
        <f t="shared" si="289"/>
        <v>0</v>
      </c>
      <c r="Z592" s="181">
        <f t="shared" si="289"/>
        <v>0</v>
      </c>
      <c r="AA592" s="181">
        <f t="shared" si="289"/>
        <v>0</v>
      </c>
      <c r="AB592" s="181">
        <f t="shared" si="289"/>
        <v>0</v>
      </c>
      <c r="AC592" s="181">
        <f t="shared" si="289"/>
        <v>0</v>
      </c>
      <c r="AD592" s="181">
        <f t="shared" si="289"/>
        <v>0</v>
      </c>
      <c r="AE592" s="181">
        <f t="shared" si="289"/>
        <v>0</v>
      </c>
      <c r="AF592" s="181">
        <f t="shared" si="289"/>
        <v>0</v>
      </c>
      <c r="AG592" s="181">
        <f t="shared" si="289"/>
        <v>0</v>
      </c>
      <c r="AH592" s="181">
        <f t="shared" si="289"/>
        <v>0</v>
      </c>
      <c r="AI592" s="181">
        <f t="shared" si="289"/>
        <v>0</v>
      </c>
      <c r="AJ592" s="181">
        <f t="shared" si="289"/>
        <v>0</v>
      </c>
      <c r="AK592" s="181">
        <f t="shared" si="289"/>
        <v>0</v>
      </c>
      <c r="AL592" s="181">
        <f t="shared" si="289"/>
        <v>0</v>
      </c>
      <c r="AM592" s="181">
        <f t="shared" si="289"/>
        <v>0</v>
      </c>
      <c r="AN592" s="181">
        <f t="shared" si="289"/>
        <v>0</v>
      </c>
      <c r="AO592" s="181">
        <f t="shared" si="289"/>
        <v>0</v>
      </c>
      <c r="AP592" s="181">
        <f t="shared" si="289"/>
        <v>0</v>
      </c>
    </row>
    <row r="593" spans="1:42" x14ac:dyDescent="0.2">
      <c r="A593" s="4">
        <f t="shared" si="287"/>
        <v>5</v>
      </c>
      <c r="B593" s="179">
        <f t="shared" si="284"/>
        <v>0</v>
      </c>
      <c r="C593" s="181">
        <f t="shared" ref="C593:AP593" si="290">LOOKUP(C581,$B$520:$AP$520,$B$521:$AP$521)*$B792/100</f>
        <v>0</v>
      </c>
      <c r="D593" s="181">
        <f t="shared" si="290"/>
        <v>0</v>
      </c>
      <c r="E593" s="181">
        <f t="shared" si="290"/>
        <v>0</v>
      </c>
      <c r="F593" s="181">
        <f t="shared" si="290"/>
        <v>0</v>
      </c>
      <c r="G593" s="181">
        <f t="shared" si="290"/>
        <v>0</v>
      </c>
      <c r="H593" s="181">
        <f t="shared" si="290"/>
        <v>0</v>
      </c>
      <c r="I593" s="181">
        <f t="shared" si="290"/>
        <v>0</v>
      </c>
      <c r="J593" s="181">
        <f t="shared" si="290"/>
        <v>0</v>
      </c>
      <c r="K593" s="181">
        <f t="shared" si="290"/>
        <v>0</v>
      </c>
      <c r="L593" s="181">
        <f t="shared" si="290"/>
        <v>0</v>
      </c>
      <c r="M593" s="181">
        <f t="shared" si="290"/>
        <v>0</v>
      </c>
      <c r="N593" s="181">
        <f t="shared" si="290"/>
        <v>0</v>
      </c>
      <c r="O593" s="181">
        <f t="shared" si="290"/>
        <v>0</v>
      </c>
      <c r="P593" s="181">
        <f t="shared" si="290"/>
        <v>0</v>
      </c>
      <c r="Q593" s="181">
        <f t="shared" si="290"/>
        <v>0</v>
      </c>
      <c r="R593" s="181">
        <f t="shared" si="290"/>
        <v>0</v>
      </c>
      <c r="S593" s="181">
        <f t="shared" si="290"/>
        <v>0</v>
      </c>
      <c r="T593" s="181">
        <f t="shared" si="290"/>
        <v>0</v>
      </c>
      <c r="U593" s="181">
        <f t="shared" si="290"/>
        <v>0</v>
      </c>
      <c r="V593" s="181">
        <f t="shared" si="290"/>
        <v>0</v>
      </c>
      <c r="W593" s="181">
        <f t="shared" si="290"/>
        <v>0</v>
      </c>
      <c r="X593" s="181">
        <f t="shared" si="290"/>
        <v>0</v>
      </c>
      <c r="Y593" s="181">
        <f t="shared" si="290"/>
        <v>0</v>
      </c>
      <c r="Z593" s="181">
        <f t="shared" si="290"/>
        <v>0</v>
      </c>
      <c r="AA593" s="181">
        <f t="shared" si="290"/>
        <v>0</v>
      </c>
      <c r="AB593" s="181">
        <f t="shared" si="290"/>
        <v>0</v>
      </c>
      <c r="AC593" s="181">
        <f t="shared" si="290"/>
        <v>0</v>
      </c>
      <c r="AD593" s="181">
        <f t="shared" si="290"/>
        <v>0</v>
      </c>
      <c r="AE593" s="181">
        <f t="shared" si="290"/>
        <v>0</v>
      </c>
      <c r="AF593" s="181">
        <f t="shared" si="290"/>
        <v>0</v>
      </c>
      <c r="AG593" s="181">
        <f t="shared" si="290"/>
        <v>0</v>
      </c>
      <c r="AH593" s="181">
        <f t="shared" si="290"/>
        <v>0</v>
      </c>
      <c r="AI593" s="181">
        <f t="shared" si="290"/>
        <v>0</v>
      </c>
      <c r="AJ593" s="181">
        <f t="shared" si="290"/>
        <v>0</v>
      </c>
      <c r="AK593" s="181">
        <f t="shared" si="290"/>
        <v>0</v>
      </c>
      <c r="AL593" s="181">
        <f t="shared" si="290"/>
        <v>0</v>
      </c>
      <c r="AM593" s="181">
        <f t="shared" si="290"/>
        <v>0</v>
      </c>
      <c r="AN593" s="181">
        <f t="shared" si="290"/>
        <v>0</v>
      </c>
      <c r="AO593" s="181">
        <f t="shared" si="290"/>
        <v>0</v>
      </c>
      <c r="AP593" s="181">
        <f t="shared" si="290"/>
        <v>0</v>
      </c>
    </row>
    <row r="594" spans="1:42" x14ac:dyDescent="0.2">
      <c r="A594" s="4">
        <f t="shared" si="287"/>
        <v>6</v>
      </c>
      <c r="B594" s="179">
        <f t="shared" si="284"/>
        <v>0</v>
      </c>
      <c r="C594" s="181">
        <f t="shared" ref="C594:AP594" si="291">LOOKUP(C582,$B$520:$AP$520,$B$521:$AP$521)*$B793/100</f>
        <v>0</v>
      </c>
      <c r="D594" s="181">
        <f t="shared" si="291"/>
        <v>0</v>
      </c>
      <c r="E594" s="181">
        <f t="shared" si="291"/>
        <v>0</v>
      </c>
      <c r="F594" s="181">
        <f t="shared" si="291"/>
        <v>0</v>
      </c>
      <c r="G594" s="181">
        <f t="shared" si="291"/>
        <v>0</v>
      </c>
      <c r="H594" s="181">
        <f t="shared" si="291"/>
        <v>0</v>
      </c>
      <c r="I594" s="181">
        <f t="shared" si="291"/>
        <v>0</v>
      </c>
      <c r="J594" s="181">
        <f t="shared" si="291"/>
        <v>0</v>
      </c>
      <c r="K594" s="181">
        <f t="shared" si="291"/>
        <v>0</v>
      </c>
      <c r="L594" s="181">
        <f t="shared" si="291"/>
        <v>0</v>
      </c>
      <c r="M594" s="181">
        <f t="shared" si="291"/>
        <v>0</v>
      </c>
      <c r="N594" s="181">
        <f t="shared" si="291"/>
        <v>0</v>
      </c>
      <c r="O594" s="181">
        <f t="shared" si="291"/>
        <v>0</v>
      </c>
      <c r="P594" s="181">
        <f t="shared" si="291"/>
        <v>0</v>
      </c>
      <c r="Q594" s="181">
        <f t="shared" si="291"/>
        <v>0</v>
      </c>
      <c r="R594" s="181">
        <f t="shared" si="291"/>
        <v>0</v>
      </c>
      <c r="S594" s="181">
        <f t="shared" si="291"/>
        <v>0</v>
      </c>
      <c r="T594" s="181">
        <f t="shared" si="291"/>
        <v>0</v>
      </c>
      <c r="U594" s="181">
        <f t="shared" si="291"/>
        <v>0</v>
      </c>
      <c r="V594" s="181">
        <f t="shared" si="291"/>
        <v>0</v>
      </c>
      <c r="W594" s="181">
        <f t="shared" si="291"/>
        <v>0</v>
      </c>
      <c r="X594" s="181">
        <f t="shared" si="291"/>
        <v>0</v>
      </c>
      <c r="Y594" s="181">
        <f t="shared" si="291"/>
        <v>0</v>
      </c>
      <c r="Z594" s="181">
        <f t="shared" si="291"/>
        <v>0</v>
      </c>
      <c r="AA594" s="181">
        <f t="shared" si="291"/>
        <v>0</v>
      </c>
      <c r="AB594" s="181">
        <f t="shared" si="291"/>
        <v>0</v>
      </c>
      <c r="AC594" s="181">
        <f t="shared" si="291"/>
        <v>0</v>
      </c>
      <c r="AD594" s="181">
        <f t="shared" si="291"/>
        <v>0</v>
      </c>
      <c r="AE594" s="181">
        <f t="shared" si="291"/>
        <v>0</v>
      </c>
      <c r="AF594" s="181">
        <f t="shared" si="291"/>
        <v>0</v>
      </c>
      <c r="AG594" s="181">
        <f t="shared" si="291"/>
        <v>0</v>
      </c>
      <c r="AH594" s="181">
        <f t="shared" si="291"/>
        <v>0</v>
      </c>
      <c r="AI594" s="181">
        <f t="shared" si="291"/>
        <v>0</v>
      </c>
      <c r="AJ594" s="181">
        <f t="shared" si="291"/>
        <v>0</v>
      </c>
      <c r="AK594" s="181">
        <f t="shared" si="291"/>
        <v>0</v>
      </c>
      <c r="AL594" s="181">
        <f t="shared" si="291"/>
        <v>0</v>
      </c>
      <c r="AM594" s="181">
        <f t="shared" si="291"/>
        <v>0</v>
      </c>
      <c r="AN594" s="181">
        <f t="shared" si="291"/>
        <v>0</v>
      </c>
      <c r="AO594" s="181">
        <f t="shared" si="291"/>
        <v>0</v>
      </c>
      <c r="AP594" s="181">
        <f t="shared" si="291"/>
        <v>0</v>
      </c>
    </row>
    <row r="595" spans="1:42" x14ac:dyDescent="0.2">
      <c r="A595" s="4">
        <f t="shared" si="287"/>
        <v>7</v>
      </c>
      <c r="B595" s="179">
        <f t="shared" si="284"/>
        <v>0</v>
      </c>
      <c r="C595" s="181">
        <f t="shared" ref="C595:AP595" si="292">LOOKUP(C583,$B$520:$AP$520,$B$521:$AP$521)*$B794/100</f>
        <v>0</v>
      </c>
      <c r="D595" s="181">
        <f t="shared" si="292"/>
        <v>0</v>
      </c>
      <c r="E595" s="181">
        <f t="shared" si="292"/>
        <v>0</v>
      </c>
      <c r="F595" s="181">
        <f t="shared" si="292"/>
        <v>0</v>
      </c>
      <c r="G595" s="181">
        <f t="shared" si="292"/>
        <v>0</v>
      </c>
      <c r="H595" s="181">
        <f t="shared" si="292"/>
        <v>0</v>
      </c>
      <c r="I595" s="181">
        <f t="shared" si="292"/>
        <v>0</v>
      </c>
      <c r="J595" s="181">
        <f t="shared" si="292"/>
        <v>0</v>
      </c>
      <c r="K595" s="181">
        <f t="shared" si="292"/>
        <v>0</v>
      </c>
      <c r="L595" s="181">
        <f t="shared" si="292"/>
        <v>0</v>
      </c>
      <c r="M595" s="181">
        <f t="shared" si="292"/>
        <v>0</v>
      </c>
      <c r="N595" s="181">
        <f t="shared" si="292"/>
        <v>0</v>
      </c>
      <c r="O595" s="181">
        <f t="shared" si="292"/>
        <v>0</v>
      </c>
      <c r="P595" s="181">
        <f t="shared" si="292"/>
        <v>0</v>
      </c>
      <c r="Q595" s="181">
        <f t="shared" si="292"/>
        <v>0</v>
      </c>
      <c r="R595" s="181">
        <f t="shared" si="292"/>
        <v>0</v>
      </c>
      <c r="S595" s="181">
        <f t="shared" si="292"/>
        <v>0</v>
      </c>
      <c r="T595" s="181">
        <f t="shared" si="292"/>
        <v>0</v>
      </c>
      <c r="U595" s="181">
        <f t="shared" si="292"/>
        <v>0</v>
      </c>
      <c r="V595" s="181">
        <f t="shared" si="292"/>
        <v>0</v>
      </c>
      <c r="W595" s="181">
        <f t="shared" si="292"/>
        <v>0</v>
      </c>
      <c r="X595" s="181">
        <f t="shared" si="292"/>
        <v>0</v>
      </c>
      <c r="Y595" s="181">
        <f t="shared" si="292"/>
        <v>0</v>
      </c>
      <c r="Z595" s="181">
        <f t="shared" si="292"/>
        <v>0</v>
      </c>
      <c r="AA595" s="181">
        <f t="shared" si="292"/>
        <v>0</v>
      </c>
      <c r="AB595" s="181">
        <f t="shared" si="292"/>
        <v>0</v>
      </c>
      <c r="AC595" s="181">
        <f t="shared" si="292"/>
        <v>0</v>
      </c>
      <c r="AD595" s="181">
        <f t="shared" si="292"/>
        <v>0</v>
      </c>
      <c r="AE595" s="181">
        <f t="shared" si="292"/>
        <v>0</v>
      </c>
      <c r="AF595" s="181">
        <f t="shared" si="292"/>
        <v>0</v>
      </c>
      <c r="AG595" s="181">
        <f t="shared" si="292"/>
        <v>0</v>
      </c>
      <c r="AH595" s="181">
        <f t="shared" si="292"/>
        <v>0</v>
      </c>
      <c r="AI595" s="181">
        <f t="shared" si="292"/>
        <v>0</v>
      </c>
      <c r="AJ595" s="181">
        <f t="shared" si="292"/>
        <v>0</v>
      </c>
      <c r="AK595" s="181">
        <f t="shared" si="292"/>
        <v>0</v>
      </c>
      <c r="AL595" s="181">
        <f t="shared" si="292"/>
        <v>0</v>
      </c>
      <c r="AM595" s="181">
        <f t="shared" si="292"/>
        <v>0</v>
      </c>
      <c r="AN595" s="181">
        <f t="shared" si="292"/>
        <v>0</v>
      </c>
      <c r="AO595" s="181">
        <f t="shared" si="292"/>
        <v>0</v>
      </c>
      <c r="AP595" s="181">
        <f t="shared" si="292"/>
        <v>0</v>
      </c>
    </row>
    <row r="596" spans="1:42" x14ac:dyDescent="0.2">
      <c r="A596" s="4">
        <f t="shared" si="287"/>
        <v>8</v>
      </c>
      <c r="B596" s="179">
        <f t="shared" si="284"/>
        <v>0</v>
      </c>
      <c r="C596" s="181">
        <f t="shared" ref="C596:AP596" si="293">LOOKUP(C584,$B$520:$AP$520,$B$521:$AP$521)*$B795/100</f>
        <v>0</v>
      </c>
      <c r="D596" s="181">
        <f t="shared" si="293"/>
        <v>0</v>
      </c>
      <c r="E596" s="181">
        <f t="shared" si="293"/>
        <v>0</v>
      </c>
      <c r="F596" s="181">
        <f t="shared" si="293"/>
        <v>0</v>
      </c>
      <c r="G596" s="181">
        <f t="shared" si="293"/>
        <v>0</v>
      </c>
      <c r="H596" s="181">
        <f t="shared" si="293"/>
        <v>0</v>
      </c>
      <c r="I596" s="181">
        <f t="shared" si="293"/>
        <v>0</v>
      </c>
      <c r="J596" s="181">
        <f t="shared" si="293"/>
        <v>0</v>
      </c>
      <c r="K596" s="181">
        <f t="shared" si="293"/>
        <v>0</v>
      </c>
      <c r="L596" s="181">
        <f t="shared" si="293"/>
        <v>0</v>
      </c>
      <c r="M596" s="181">
        <f t="shared" si="293"/>
        <v>0</v>
      </c>
      <c r="N596" s="181">
        <f t="shared" si="293"/>
        <v>0</v>
      </c>
      <c r="O596" s="181">
        <f t="shared" si="293"/>
        <v>0</v>
      </c>
      <c r="P596" s="181">
        <f t="shared" si="293"/>
        <v>0</v>
      </c>
      <c r="Q596" s="181">
        <f t="shared" si="293"/>
        <v>0</v>
      </c>
      <c r="R596" s="181">
        <f t="shared" si="293"/>
        <v>0</v>
      </c>
      <c r="S596" s="181">
        <f t="shared" si="293"/>
        <v>0</v>
      </c>
      <c r="T596" s="181">
        <f t="shared" si="293"/>
        <v>0</v>
      </c>
      <c r="U596" s="181">
        <f t="shared" si="293"/>
        <v>0</v>
      </c>
      <c r="V596" s="181">
        <f t="shared" si="293"/>
        <v>0</v>
      </c>
      <c r="W596" s="181">
        <f t="shared" si="293"/>
        <v>0</v>
      </c>
      <c r="X596" s="181">
        <f t="shared" si="293"/>
        <v>0</v>
      </c>
      <c r="Y596" s="181">
        <f t="shared" si="293"/>
        <v>0</v>
      </c>
      <c r="Z596" s="181">
        <f t="shared" si="293"/>
        <v>0</v>
      </c>
      <c r="AA596" s="181">
        <f t="shared" si="293"/>
        <v>0</v>
      </c>
      <c r="AB596" s="181">
        <f t="shared" si="293"/>
        <v>0</v>
      </c>
      <c r="AC596" s="181">
        <f t="shared" si="293"/>
        <v>0</v>
      </c>
      <c r="AD596" s="181">
        <f t="shared" si="293"/>
        <v>0</v>
      </c>
      <c r="AE596" s="181">
        <f t="shared" si="293"/>
        <v>0</v>
      </c>
      <c r="AF596" s="181">
        <f t="shared" si="293"/>
        <v>0</v>
      </c>
      <c r="AG596" s="181">
        <f t="shared" si="293"/>
        <v>0</v>
      </c>
      <c r="AH596" s="181">
        <f t="shared" si="293"/>
        <v>0</v>
      </c>
      <c r="AI596" s="181">
        <f t="shared" si="293"/>
        <v>0</v>
      </c>
      <c r="AJ596" s="181">
        <f t="shared" si="293"/>
        <v>0</v>
      </c>
      <c r="AK596" s="181">
        <f t="shared" si="293"/>
        <v>0</v>
      </c>
      <c r="AL596" s="181">
        <f t="shared" si="293"/>
        <v>0</v>
      </c>
      <c r="AM596" s="181">
        <f t="shared" si="293"/>
        <v>0</v>
      </c>
      <c r="AN596" s="181">
        <f t="shared" si="293"/>
        <v>0</v>
      </c>
      <c r="AO596" s="181">
        <f t="shared" si="293"/>
        <v>0</v>
      </c>
      <c r="AP596" s="181">
        <f t="shared" si="293"/>
        <v>0</v>
      </c>
    </row>
    <row r="597" spans="1:42" x14ac:dyDescent="0.2">
      <c r="A597" s="4">
        <f>A596+1</f>
        <v>9</v>
      </c>
      <c r="B597" s="179">
        <f t="shared" si="284"/>
        <v>0</v>
      </c>
      <c r="C597" s="181">
        <f t="shared" ref="C597:AP597" si="294">LOOKUP(C585,$B$520:$AP$520,$B$521:$AP$521)*$B796/100</f>
        <v>0</v>
      </c>
      <c r="D597" s="181">
        <f t="shared" si="294"/>
        <v>0</v>
      </c>
      <c r="E597" s="181">
        <f t="shared" si="294"/>
        <v>0</v>
      </c>
      <c r="F597" s="181">
        <f t="shared" si="294"/>
        <v>0</v>
      </c>
      <c r="G597" s="181">
        <f t="shared" si="294"/>
        <v>0</v>
      </c>
      <c r="H597" s="181">
        <f t="shared" si="294"/>
        <v>0</v>
      </c>
      <c r="I597" s="181">
        <f t="shared" si="294"/>
        <v>0</v>
      </c>
      <c r="J597" s="181">
        <f t="shared" si="294"/>
        <v>0</v>
      </c>
      <c r="K597" s="181">
        <f t="shared" si="294"/>
        <v>0</v>
      </c>
      <c r="L597" s="181">
        <f t="shared" si="294"/>
        <v>0</v>
      </c>
      <c r="M597" s="181">
        <f t="shared" si="294"/>
        <v>0</v>
      </c>
      <c r="N597" s="181">
        <f t="shared" si="294"/>
        <v>0</v>
      </c>
      <c r="O597" s="181">
        <f t="shared" si="294"/>
        <v>0</v>
      </c>
      <c r="P597" s="181">
        <f t="shared" si="294"/>
        <v>0</v>
      </c>
      <c r="Q597" s="181">
        <f t="shared" si="294"/>
        <v>0</v>
      </c>
      <c r="R597" s="181">
        <f t="shared" si="294"/>
        <v>0</v>
      </c>
      <c r="S597" s="181">
        <f t="shared" si="294"/>
        <v>0</v>
      </c>
      <c r="T597" s="181">
        <f t="shared" si="294"/>
        <v>0</v>
      </c>
      <c r="U597" s="181">
        <f t="shared" si="294"/>
        <v>0</v>
      </c>
      <c r="V597" s="181">
        <f t="shared" si="294"/>
        <v>0</v>
      </c>
      <c r="W597" s="181">
        <f t="shared" si="294"/>
        <v>0</v>
      </c>
      <c r="X597" s="181">
        <f t="shared" si="294"/>
        <v>0</v>
      </c>
      <c r="Y597" s="181">
        <f t="shared" si="294"/>
        <v>0</v>
      </c>
      <c r="Z597" s="181">
        <f t="shared" si="294"/>
        <v>0</v>
      </c>
      <c r="AA597" s="181">
        <f t="shared" si="294"/>
        <v>0</v>
      </c>
      <c r="AB597" s="181">
        <f t="shared" si="294"/>
        <v>0</v>
      </c>
      <c r="AC597" s="181">
        <f t="shared" si="294"/>
        <v>0</v>
      </c>
      <c r="AD597" s="181">
        <f t="shared" si="294"/>
        <v>0</v>
      </c>
      <c r="AE597" s="181">
        <f t="shared" si="294"/>
        <v>0</v>
      </c>
      <c r="AF597" s="181">
        <f t="shared" si="294"/>
        <v>0</v>
      </c>
      <c r="AG597" s="181">
        <f t="shared" si="294"/>
        <v>0</v>
      </c>
      <c r="AH597" s="181">
        <f t="shared" si="294"/>
        <v>0</v>
      </c>
      <c r="AI597" s="181">
        <f t="shared" si="294"/>
        <v>0</v>
      </c>
      <c r="AJ597" s="181">
        <f t="shared" si="294"/>
        <v>0</v>
      </c>
      <c r="AK597" s="181">
        <f t="shared" si="294"/>
        <v>0</v>
      </c>
      <c r="AL597" s="181">
        <f t="shared" si="294"/>
        <v>0</v>
      </c>
      <c r="AM597" s="181">
        <f t="shared" si="294"/>
        <v>0</v>
      </c>
      <c r="AN597" s="181">
        <f t="shared" si="294"/>
        <v>0</v>
      </c>
      <c r="AO597" s="181">
        <f t="shared" si="294"/>
        <v>0</v>
      </c>
      <c r="AP597" s="181">
        <f t="shared" si="294"/>
        <v>0</v>
      </c>
    </row>
    <row r="598" spans="1:42" x14ac:dyDescent="0.2">
      <c r="A598" s="4">
        <f t="shared" ref="A598" si="295">A597+1</f>
        <v>10</v>
      </c>
      <c r="B598" s="179">
        <f t="shared" si="284"/>
        <v>0</v>
      </c>
      <c r="C598" s="181">
        <f t="shared" ref="C598:AP598" si="296">LOOKUP(C586,$B$520:$AP$520,$B$521:$AP$521)*$B797/100</f>
        <v>0</v>
      </c>
      <c r="D598" s="181">
        <f t="shared" si="296"/>
        <v>0</v>
      </c>
      <c r="E598" s="181">
        <f t="shared" si="296"/>
        <v>0</v>
      </c>
      <c r="F598" s="181">
        <f t="shared" si="296"/>
        <v>0</v>
      </c>
      <c r="G598" s="181">
        <f t="shared" si="296"/>
        <v>0</v>
      </c>
      <c r="H598" s="181">
        <f t="shared" si="296"/>
        <v>0</v>
      </c>
      <c r="I598" s="181">
        <f t="shared" si="296"/>
        <v>0</v>
      </c>
      <c r="J598" s="181">
        <f t="shared" si="296"/>
        <v>0</v>
      </c>
      <c r="K598" s="181">
        <f t="shared" si="296"/>
        <v>0</v>
      </c>
      <c r="L598" s="181">
        <f t="shared" si="296"/>
        <v>0</v>
      </c>
      <c r="M598" s="181">
        <f t="shared" si="296"/>
        <v>0</v>
      </c>
      <c r="N598" s="181">
        <f t="shared" si="296"/>
        <v>0</v>
      </c>
      <c r="O598" s="181">
        <f t="shared" si="296"/>
        <v>0</v>
      </c>
      <c r="P598" s="181">
        <f t="shared" si="296"/>
        <v>0</v>
      </c>
      <c r="Q598" s="181">
        <f t="shared" si="296"/>
        <v>0</v>
      </c>
      <c r="R598" s="181">
        <f t="shared" si="296"/>
        <v>0</v>
      </c>
      <c r="S598" s="181">
        <f t="shared" si="296"/>
        <v>0</v>
      </c>
      <c r="T598" s="181">
        <f t="shared" si="296"/>
        <v>0</v>
      </c>
      <c r="U598" s="181">
        <f t="shared" si="296"/>
        <v>0</v>
      </c>
      <c r="V598" s="181">
        <f t="shared" si="296"/>
        <v>0</v>
      </c>
      <c r="W598" s="181">
        <f t="shared" si="296"/>
        <v>0</v>
      </c>
      <c r="X598" s="181">
        <f t="shared" si="296"/>
        <v>0</v>
      </c>
      <c r="Y598" s="181">
        <f t="shared" si="296"/>
        <v>0</v>
      </c>
      <c r="Z598" s="181">
        <f t="shared" si="296"/>
        <v>0</v>
      </c>
      <c r="AA598" s="181">
        <f t="shared" si="296"/>
        <v>0</v>
      </c>
      <c r="AB598" s="181">
        <f t="shared" si="296"/>
        <v>0</v>
      </c>
      <c r="AC598" s="181">
        <f t="shared" si="296"/>
        <v>0</v>
      </c>
      <c r="AD598" s="181">
        <f t="shared" si="296"/>
        <v>0</v>
      </c>
      <c r="AE598" s="181">
        <f t="shared" si="296"/>
        <v>0</v>
      </c>
      <c r="AF598" s="181">
        <f t="shared" si="296"/>
        <v>0</v>
      </c>
      <c r="AG598" s="181">
        <f t="shared" si="296"/>
        <v>0</v>
      </c>
      <c r="AH598" s="181">
        <f t="shared" si="296"/>
        <v>0</v>
      </c>
      <c r="AI598" s="181">
        <f t="shared" si="296"/>
        <v>0</v>
      </c>
      <c r="AJ598" s="181">
        <f t="shared" si="296"/>
        <v>0</v>
      </c>
      <c r="AK598" s="181">
        <f t="shared" si="296"/>
        <v>0</v>
      </c>
      <c r="AL598" s="181">
        <f t="shared" si="296"/>
        <v>0</v>
      </c>
      <c r="AM598" s="181">
        <f t="shared" si="296"/>
        <v>0</v>
      </c>
      <c r="AN598" s="181">
        <f t="shared" si="296"/>
        <v>0</v>
      </c>
      <c r="AO598" s="181">
        <f t="shared" si="296"/>
        <v>0</v>
      </c>
      <c r="AP598" s="181">
        <f t="shared" si="296"/>
        <v>0</v>
      </c>
    </row>
    <row r="599" spans="1:42" x14ac:dyDescent="0.2">
      <c r="A599" s="26" t="s">
        <v>12</v>
      </c>
      <c r="B599" s="15"/>
      <c r="C599" s="161">
        <f>SUM(C589:C598)</f>
        <v>0</v>
      </c>
      <c r="D599" s="161">
        <f t="shared" ref="D599:AP599" si="297">SUM(D589:D598)</f>
        <v>0</v>
      </c>
      <c r="E599" s="161">
        <f t="shared" si="297"/>
        <v>0</v>
      </c>
      <c r="F599" s="161">
        <f t="shared" si="297"/>
        <v>0</v>
      </c>
      <c r="G599" s="161">
        <f t="shared" si="297"/>
        <v>0</v>
      </c>
      <c r="H599" s="161">
        <f t="shared" si="297"/>
        <v>0</v>
      </c>
      <c r="I599" s="161">
        <f t="shared" si="297"/>
        <v>0</v>
      </c>
      <c r="J599" s="161">
        <f t="shared" si="297"/>
        <v>0</v>
      </c>
      <c r="K599" s="161">
        <f t="shared" si="297"/>
        <v>0</v>
      </c>
      <c r="L599" s="161">
        <f t="shared" si="297"/>
        <v>0</v>
      </c>
      <c r="M599" s="161">
        <f t="shared" si="297"/>
        <v>0</v>
      </c>
      <c r="N599" s="161">
        <f t="shared" si="297"/>
        <v>0</v>
      </c>
      <c r="O599" s="161">
        <f t="shared" si="297"/>
        <v>0</v>
      </c>
      <c r="P599" s="161">
        <f t="shared" si="297"/>
        <v>0</v>
      </c>
      <c r="Q599" s="161">
        <f t="shared" si="297"/>
        <v>0</v>
      </c>
      <c r="R599" s="161">
        <f t="shared" si="297"/>
        <v>0</v>
      </c>
      <c r="S599" s="161">
        <f t="shared" si="297"/>
        <v>0</v>
      </c>
      <c r="T599" s="161">
        <f t="shared" si="297"/>
        <v>0</v>
      </c>
      <c r="U599" s="161">
        <f t="shared" si="297"/>
        <v>0</v>
      </c>
      <c r="V599" s="161">
        <f t="shared" si="297"/>
        <v>0</v>
      </c>
      <c r="W599" s="161">
        <f t="shared" si="297"/>
        <v>0</v>
      </c>
      <c r="X599" s="161">
        <f t="shared" si="297"/>
        <v>0</v>
      </c>
      <c r="Y599" s="161">
        <f t="shared" si="297"/>
        <v>0</v>
      </c>
      <c r="Z599" s="161">
        <f t="shared" si="297"/>
        <v>0</v>
      </c>
      <c r="AA599" s="161">
        <f t="shared" si="297"/>
        <v>0</v>
      </c>
      <c r="AB599" s="161">
        <f t="shared" si="297"/>
        <v>0</v>
      </c>
      <c r="AC599" s="161">
        <f t="shared" si="297"/>
        <v>0</v>
      </c>
      <c r="AD599" s="161">
        <f t="shared" si="297"/>
        <v>0</v>
      </c>
      <c r="AE599" s="161">
        <f t="shared" si="297"/>
        <v>0</v>
      </c>
      <c r="AF599" s="161">
        <f t="shared" si="297"/>
        <v>0</v>
      </c>
      <c r="AG599" s="161">
        <f t="shared" si="297"/>
        <v>0</v>
      </c>
      <c r="AH599" s="161">
        <f t="shared" si="297"/>
        <v>0</v>
      </c>
      <c r="AI599" s="161">
        <f t="shared" si="297"/>
        <v>0</v>
      </c>
      <c r="AJ599" s="161">
        <f t="shared" si="297"/>
        <v>0</v>
      </c>
      <c r="AK599" s="161">
        <f t="shared" si="297"/>
        <v>0</v>
      </c>
      <c r="AL599" s="161">
        <f t="shared" si="297"/>
        <v>0</v>
      </c>
      <c r="AM599" s="161">
        <f t="shared" si="297"/>
        <v>0</v>
      </c>
      <c r="AN599" s="161">
        <f t="shared" si="297"/>
        <v>0</v>
      </c>
      <c r="AO599" s="161">
        <f t="shared" si="297"/>
        <v>0</v>
      </c>
      <c r="AP599" s="161">
        <f t="shared" si="297"/>
        <v>0</v>
      </c>
    </row>
    <row r="600" spans="1:42" x14ac:dyDescent="0.2">
      <c r="A600" s="26"/>
      <c r="B600" s="15"/>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c r="AA600" s="161"/>
      <c r="AB600" s="161"/>
      <c r="AC600" s="161"/>
      <c r="AD600" s="161"/>
      <c r="AE600" s="161"/>
      <c r="AF600" s="161"/>
      <c r="AG600" s="161"/>
      <c r="AH600" s="161"/>
      <c r="AI600" s="161"/>
      <c r="AJ600" s="161"/>
      <c r="AK600" s="161"/>
      <c r="AL600" s="161"/>
      <c r="AM600" s="161"/>
      <c r="AN600" s="161"/>
      <c r="AO600" s="161"/>
      <c r="AP600" s="161"/>
    </row>
    <row r="601" spans="1:42" x14ac:dyDescent="0.2">
      <c r="A601" s="83" t="s">
        <v>208</v>
      </c>
      <c r="B601" s="219"/>
      <c r="C601" s="219"/>
      <c r="D601" s="219"/>
      <c r="E601" s="219"/>
      <c r="F601" s="219"/>
      <c r="G601" s="219"/>
      <c r="H601" s="219"/>
      <c r="I601" s="219"/>
      <c r="J601" s="219"/>
      <c r="K601" s="219"/>
      <c r="L601" s="219"/>
      <c r="M601" s="219"/>
      <c r="N601" s="219"/>
      <c r="O601" s="219"/>
      <c r="P601" s="219"/>
      <c r="Q601" s="219"/>
      <c r="R601" s="219"/>
      <c r="S601" s="219"/>
      <c r="T601" s="219"/>
      <c r="U601" s="219"/>
      <c r="V601" s="219"/>
      <c r="W601" s="219"/>
      <c r="X601" s="219"/>
      <c r="Y601" s="219"/>
      <c r="Z601" s="219"/>
      <c r="AA601" s="219"/>
      <c r="AB601" s="219"/>
      <c r="AC601" s="219"/>
      <c r="AD601" s="219"/>
      <c r="AE601" s="219"/>
      <c r="AF601" s="219"/>
      <c r="AG601" s="219"/>
      <c r="AH601" s="219"/>
      <c r="AI601" s="219"/>
      <c r="AJ601" s="219"/>
      <c r="AK601" s="219"/>
      <c r="AL601" s="219"/>
      <c r="AM601" s="219"/>
      <c r="AN601" s="219"/>
      <c r="AO601" s="219"/>
      <c r="AP601" s="219"/>
    </row>
    <row r="602" spans="1:42" x14ac:dyDescent="0.2">
      <c r="A602" s="20" t="s">
        <v>454</v>
      </c>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c r="AE602" s="122"/>
      <c r="AF602" s="122"/>
      <c r="AG602" s="122"/>
      <c r="AH602" s="122"/>
      <c r="AI602" s="122"/>
      <c r="AJ602" s="122"/>
      <c r="AK602" s="122"/>
      <c r="AL602" s="122"/>
      <c r="AM602" s="122"/>
      <c r="AN602" s="122"/>
      <c r="AO602" s="122"/>
      <c r="AP602" s="122"/>
    </row>
    <row r="603" spans="1:42" x14ac:dyDescent="0.2">
      <c r="A603" s="18" t="s">
        <v>5</v>
      </c>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c r="AE603" s="122"/>
      <c r="AF603" s="122"/>
      <c r="AG603" s="122"/>
      <c r="AH603" s="122"/>
      <c r="AI603" s="122"/>
      <c r="AJ603" s="122"/>
      <c r="AK603" s="122"/>
      <c r="AL603" s="122"/>
      <c r="AM603" s="122"/>
      <c r="AN603" s="122"/>
      <c r="AO603" s="122"/>
      <c r="AP603" s="122"/>
    </row>
    <row r="604" spans="1:42" x14ac:dyDescent="0.2">
      <c r="A604" s="89" t="s">
        <v>455</v>
      </c>
      <c r="B604" s="122"/>
      <c r="C604" s="122">
        <f t="array" ref="C604:AP604">Inputs!D216:AQ216</f>
        <v>0</v>
      </c>
      <c r="D604" s="122">
        <v>0</v>
      </c>
      <c r="E604" s="122">
        <v>0</v>
      </c>
      <c r="F604" s="122">
        <v>0</v>
      </c>
      <c r="G604" s="122">
        <v>0</v>
      </c>
      <c r="H604" s="122">
        <v>0</v>
      </c>
      <c r="I604" s="122">
        <v>0</v>
      </c>
      <c r="J604" s="122">
        <v>0</v>
      </c>
      <c r="K604" s="122">
        <v>0</v>
      </c>
      <c r="L604" s="122">
        <v>0</v>
      </c>
      <c r="M604" s="122">
        <v>0</v>
      </c>
      <c r="N604" s="122">
        <v>0</v>
      </c>
      <c r="O604" s="122">
        <v>0</v>
      </c>
      <c r="P604" s="122">
        <v>0</v>
      </c>
      <c r="Q604" s="122">
        <v>0</v>
      </c>
      <c r="R604" s="122">
        <v>0</v>
      </c>
      <c r="S604" s="122">
        <v>0</v>
      </c>
      <c r="T604" s="122">
        <v>0</v>
      </c>
      <c r="U604" s="122">
        <v>0</v>
      </c>
      <c r="V604" s="122">
        <v>0</v>
      </c>
      <c r="W604" s="122">
        <v>0</v>
      </c>
      <c r="X604" s="122">
        <v>0</v>
      </c>
      <c r="Y604" s="122">
        <v>0</v>
      </c>
      <c r="Z604" s="122">
        <v>0</v>
      </c>
      <c r="AA604" s="122">
        <v>0</v>
      </c>
      <c r="AB604" s="122">
        <v>0</v>
      </c>
      <c r="AC604" s="122">
        <v>0</v>
      </c>
      <c r="AD604" s="122">
        <v>0</v>
      </c>
      <c r="AE604" s="122">
        <v>0</v>
      </c>
      <c r="AF604" s="122">
        <v>0</v>
      </c>
      <c r="AG604" s="122">
        <v>0</v>
      </c>
      <c r="AH604" s="122">
        <v>0</v>
      </c>
      <c r="AI604" s="122">
        <v>0</v>
      </c>
      <c r="AJ604" s="122">
        <v>0</v>
      </c>
      <c r="AK604" s="122">
        <v>0</v>
      </c>
      <c r="AL604" s="122">
        <v>0</v>
      </c>
      <c r="AM604" s="122">
        <v>0</v>
      </c>
      <c r="AN604" s="122">
        <v>0</v>
      </c>
      <c r="AO604" s="122">
        <v>0</v>
      </c>
      <c r="AP604" s="122">
        <v>0</v>
      </c>
    </row>
    <row r="605" spans="1:42" x14ac:dyDescent="0.2">
      <c r="A605" s="89" t="s">
        <v>456</v>
      </c>
      <c r="B605" s="122"/>
      <c r="C605" s="122">
        <f t="array" ref="C605:AP605">Inputs!D219:AQ219</f>
        <v>0</v>
      </c>
      <c r="D605" s="122">
        <v>0</v>
      </c>
      <c r="E605" s="122">
        <v>0</v>
      </c>
      <c r="F605" s="122">
        <v>0</v>
      </c>
      <c r="G605" s="122">
        <v>0</v>
      </c>
      <c r="H605" s="122">
        <v>0</v>
      </c>
      <c r="I605" s="122">
        <v>0</v>
      </c>
      <c r="J605" s="122">
        <v>0</v>
      </c>
      <c r="K605" s="122">
        <v>0</v>
      </c>
      <c r="L605" s="122">
        <v>0</v>
      </c>
      <c r="M605" s="122">
        <v>0</v>
      </c>
      <c r="N605" s="122">
        <v>0</v>
      </c>
      <c r="O605" s="122">
        <v>0</v>
      </c>
      <c r="P605" s="122">
        <v>0</v>
      </c>
      <c r="Q605" s="122">
        <v>0</v>
      </c>
      <c r="R605" s="122">
        <v>0</v>
      </c>
      <c r="S605" s="122">
        <v>0</v>
      </c>
      <c r="T605" s="122">
        <v>0</v>
      </c>
      <c r="U605" s="122">
        <v>0</v>
      </c>
      <c r="V605" s="122">
        <v>0</v>
      </c>
      <c r="W605" s="122">
        <v>0</v>
      </c>
      <c r="X605" s="122">
        <v>0</v>
      </c>
      <c r="Y605" s="122">
        <v>0</v>
      </c>
      <c r="Z605" s="122">
        <v>0</v>
      </c>
      <c r="AA605" s="122">
        <v>0</v>
      </c>
      <c r="AB605" s="122">
        <v>0</v>
      </c>
      <c r="AC605" s="122">
        <v>0</v>
      </c>
      <c r="AD605" s="122">
        <v>0</v>
      </c>
      <c r="AE605" s="122">
        <v>0</v>
      </c>
      <c r="AF605" s="122">
        <v>0</v>
      </c>
      <c r="AG605" s="122">
        <v>0</v>
      </c>
      <c r="AH605" s="122">
        <v>0</v>
      </c>
      <c r="AI605" s="122">
        <v>0</v>
      </c>
      <c r="AJ605" s="122">
        <v>0</v>
      </c>
      <c r="AK605" s="122">
        <v>0</v>
      </c>
      <c r="AL605" s="122">
        <v>0</v>
      </c>
      <c r="AM605" s="122">
        <v>0</v>
      </c>
      <c r="AN605" s="122">
        <v>0</v>
      </c>
      <c r="AO605" s="122">
        <v>0</v>
      </c>
      <c r="AP605" s="122">
        <v>0</v>
      </c>
    </row>
    <row r="606" spans="1:42" x14ac:dyDescent="0.2">
      <c r="A606" s="21" t="s">
        <v>457</v>
      </c>
      <c r="B606" s="319"/>
      <c r="C606" s="319">
        <f t="array" ref="C606:AP606">Inputs!D220:AQ220</f>
        <v>0</v>
      </c>
      <c r="D606" s="319">
        <v>0</v>
      </c>
      <c r="E606" s="319">
        <v>0</v>
      </c>
      <c r="F606" s="319">
        <v>0</v>
      </c>
      <c r="G606" s="319">
        <v>0</v>
      </c>
      <c r="H606" s="319">
        <v>0</v>
      </c>
      <c r="I606" s="319">
        <v>0</v>
      </c>
      <c r="J606" s="319">
        <v>0</v>
      </c>
      <c r="K606" s="319">
        <v>0</v>
      </c>
      <c r="L606" s="319">
        <v>0</v>
      </c>
      <c r="M606" s="319">
        <v>0</v>
      </c>
      <c r="N606" s="319">
        <v>0</v>
      </c>
      <c r="O606" s="319">
        <v>0</v>
      </c>
      <c r="P606" s="319">
        <v>0</v>
      </c>
      <c r="Q606" s="319">
        <v>0</v>
      </c>
      <c r="R606" s="319">
        <v>0</v>
      </c>
      <c r="S606" s="319">
        <v>0</v>
      </c>
      <c r="T606" s="319">
        <v>0</v>
      </c>
      <c r="U606" s="319">
        <v>0</v>
      </c>
      <c r="V606" s="319">
        <v>0</v>
      </c>
      <c r="W606" s="319">
        <v>0</v>
      </c>
      <c r="X606" s="319">
        <v>0</v>
      </c>
      <c r="Y606" s="319">
        <v>0</v>
      </c>
      <c r="Z606" s="319">
        <v>0</v>
      </c>
      <c r="AA606" s="319">
        <v>0</v>
      </c>
      <c r="AB606" s="319">
        <v>0</v>
      </c>
      <c r="AC606" s="319">
        <v>0</v>
      </c>
      <c r="AD606" s="319">
        <v>0</v>
      </c>
      <c r="AE606" s="319">
        <v>0</v>
      </c>
      <c r="AF606" s="319">
        <v>0</v>
      </c>
      <c r="AG606" s="319">
        <v>0</v>
      </c>
      <c r="AH606" s="319">
        <v>0</v>
      </c>
      <c r="AI606" s="319">
        <v>0</v>
      </c>
      <c r="AJ606" s="319">
        <v>0</v>
      </c>
      <c r="AK606" s="319">
        <v>0</v>
      </c>
      <c r="AL606" s="319">
        <v>0</v>
      </c>
      <c r="AM606" s="319">
        <v>0</v>
      </c>
      <c r="AN606" s="319">
        <v>0</v>
      </c>
      <c r="AO606" s="319">
        <v>0</v>
      </c>
      <c r="AP606" s="319">
        <v>0</v>
      </c>
    </row>
    <row r="607" spans="1:42" x14ac:dyDescent="0.2">
      <c r="A607" s="21" t="s">
        <v>458</v>
      </c>
      <c r="B607" s="122"/>
      <c r="C607" s="122">
        <f>MIN(C$606,C$605/100*$G$338)</f>
        <v>0</v>
      </c>
      <c r="D607" s="122">
        <f t="shared" ref="D607:AP607" si="298">MIN(D$606,D$605/100*$G$338)</f>
        <v>0</v>
      </c>
      <c r="E607" s="122">
        <f t="shared" si="298"/>
        <v>0</v>
      </c>
      <c r="F607" s="122">
        <f t="shared" si="298"/>
        <v>0</v>
      </c>
      <c r="G607" s="122">
        <f t="shared" si="298"/>
        <v>0</v>
      </c>
      <c r="H607" s="122">
        <f t="shared" si="298"/>
        <v>0</v>
      </c>
      <c r="I607" s="122">
        <f t="shared" si="298"/>
        <v>0</v>
      </c>
      <c r="J607" s="122">
        <f t="shared" si="298"/>
        <v>0</v>
      </c>
      <c r="K607" s="122">
        <f t="shared" si="298"/>
        <v>0</v>
      </c>
      <c r="L607" s="122">
        <f t="shared" si="298"/>
        <v>0</v>
      </c>
      <c r="M607" s="122">
        <f t="shared" si="298"/>
        <v>0</v>
      </c>
      <c r="N607" s="122">
        <f t="shared" si="298"/>
        <v>0</v>
      </c>
      <c r="O607" s="122">
        <f t="shared" si="298"/>
        <v>0</v>
      </c>
      <c r="P607" s="122">
        <f t="shared" si="298"/>
        <v>0</v>
      </c>
      <c r="Q607" s="122">
        <f t="shared" si="298"/>
        <v>0</v>
      </c>
      <c r="R607" s="122">
        <f t="shared" si="298"/>
        <v>0</v>
      </c>
      <c r="S607" s="122">
        <f t="shared" si="298"/>
        <v>0</v>
      </c>
      <c r="T607" s="122">
        <f t="shared" si="298"/>
        <v>0</v>
      </c>
      <c r="U607" s="122">
        <f t="shared" si="298"/>
        <v>0</v>
      </c>
      <c r="V607" s="122">
        <f t="shared" si="298"/>
        <v>0</v>
      </c>
      <c r="W607" s="122">
        <f t="shared" si="298"/>
        <v>0</v>
      </c>
      <c r="X607" s="122">
        <f t="shared" si="298"/>
        <v>0</v>
      </c>
      <c r="Y607" s="122">
        <f t="shared" si="298"/>
        <v>0</v>
      </c>
      <c r="Z607" s="122">
        <f t="shared" si="298"/>
        <v>0</v>
      </c>
      <c r="AA607" s="122">
        <f t="shared" si="298"/>
        <v>0</v>
      </c>
      <c r="AB607" s="122">
        <f t="shared" si="298"/>
        <v>0</v>
      </c>
      <c r="AC607" s="122">
        <f t="shared" si="298"/>
        <v>0</v>
      </c>
      <c r="AD607" s="122">
        <f t="shared" si="298"/>
        <v>0</v>
      </c>
      <c r="AE607" s="122">
        <f t="shared" si="298"/>
        <v>0</v>
      </c>
      <c r="AF607" s="122">
        <f t="shared" si="298"/>
        <v>0</v>
      </c>
      <c r="AG607" s="122">
        <f t="shared" si="298"/>
        <v>0</v>
      </c>
      <c r="AH607" s="122">
        <f t="shared" si="298"/>
        <v>0</v>
      </c>
      <c r="AI607" s="122">
        <f t="shared" si="298"/>
        <v>0</v>
      </c>
      <c r="AJ607" s="122">
        <f t="shared" si="298"/>
        <v>0</v>
      </c>
      <c r="AK607" s="122">
        <f t="shared" si="298"/>
        <v>0</v>
      </c>
      <c r="AL607" s="122">
        <f t="shared" si="298"/>
        <v>0</v>
      </c>
      <c r="AM607" s="122">
        <f t="shared" si="298"/>
        <v>0</v>
      </c>
      <c r="AN607" s="122">
        <f t="shared" si="298"/>
        <v>0</v>
      </c>
      <c r="AO607" s="122">
        <f t="shared" si="298"/>
        <v>0</v>
      </c>
      <c r="AP607" s="122">
        <f t="shared" si="298"/>
        <v>0</v>
      </c>
    </row>
    <row r="608" spans="1:42" x14ac:dyDescent="0.2">
      <c r="A608" s="89" t="s">
        <v>12</v>
      </c>
      <c r="B608" s="122"/>
      <c r="C608" s="122">
        <f>C$604+C$607</f>
        <v>0</v>
      </c>
      <c r="D608" s="122">
        <f t="shared" ref="D608:AP608" si="299">D$604+D$607</f>
        <v>0</v>
      </c>
      <c r="E608" s="122">
        <f t="shared" si="299"/>
        <v>0</v>
      </c>
      <c r="F608" s="122">
        <f t="shared" si="299"/>
        <v>0</v>
      </c>
      <c r="G608" s="122">
        <f t="shared" si="299"/>
        <v>0</v>
      </c>
      <c r="H608" s="122">
        <f t="shared" si="299"/>
        <v>0</v>
      </c>
      <c r="I608" s="122">
        <f t="shared" si="299"/>
        <v>0</v>
      </c>
      <c r="J608" s="122">
        <f t="shared" si="299"/>
        <v>0</v>
      </c>
      <c r="K608" s="122">
        <f t="shared" si="299"/>
        <v>0</v>
      </c>
      <c r="L608" s="122">
        <f t="shared" si="299"/>
        <v>0</v>
      </c>
      <c r="M608" s="122">
        <f t="shared" si="299"/>
        <v>0</v>
      </c>
      <c r="N608" s="122">
        <f t="shared" si="299"/>
        <v>0</v>
      </c>
      <c r="O608" s="122">
        <f t="shared" si="299"/>
        <v>0</v>
      </c>
      <c r="P608" s="122">
        <f t="shared" si="299"/>
        <v>0</v>
      </c>
      <c r="Q608" s="122">
        <f t="shared" si="299"/>
        <v>0</v>
      </c>
      <c r="R608" s="122">
        <f t="shared" si="299"/>
        <v>0</v>
      </c>
      <c r="S608" s="122">
        <f t="shared" si="299"/>
        <v>0</v>
      </c>
      <c r="T608" s="122">
        <f t="shared" si="299"/>
        <v>0</v>
      </c>
      <c r="U608" s="122">
        <f t="shared" si="299"/>
        <v>0</v>
      </c>
      <c r="V608" s="122">
        <f t="shared" si="299"/>
        <v>0</v>
      </c>
      <c r="W608" s="122">
        <f t="shared" si="299"/>
        <v>0</v>
      </c>
      <c r="X608" s="122">
        <f t="shared" si="299"/>
        <v>0</v>
      </c>
      <c r="Y608" s="122">
        <f t="shared" si="299"/>
        <v>0</v>
      </c>
      <c r="Z608" s="122">
        <f t="shared" si="299"/>
        <v>0</v>
      </c>
      <c r="AA608" s="122">
        <f t="shared" si="299"/>
        <v>0</v>
      </c>
      <c r="AB608" s="122">
        <f t="shared" si="299"/>
        <v>0</v>
      </c>
      <c r="AC608" s="122">
        <f t="shared" si="299"/>
        <v>0</v>
      </c>
      <c r="AD608" s="122">
        <f t="shared" si="299"/>
        <v>0</v>
      </c>
      <c r="AE608" s="122">
        <f t="shared" si="299"/>
        <v>0</v>
      </c>
      <c r="AF608" s="122">
        <f t="shared" si="299"/>
        <v>0</v>
      </c>
      <c r="AG608" s="122">
        <f t="shared" si="299"/>
        <v>0</v>
      </c>
      <c r="AH608" s="122">
        <f t="shared" si="299"/>
        <v>0</v>
      </c>
      <c r="AI608" s="122">
        <f t="shared" si="299"/>
        <v>0</v>
      </c>
      <c r="AJ608" s="122">
        <f t="shared" si="299"/>
        <v>0</v>
      </c>
      <c r="AK608" s="122">
        <f t="shared" si="299"/>
        <v>0</v>
      </c>
      <c r="AL608" s="122">
        <f t="shared" si="299"/>
        <v>0</v>
      </c>
      <c r="AM608" s="122">
        <f t="shared" si="299"/>
        <v>0</v>
      </c>
      <c r="AN608" s="122">
        <f t="shared" si="299"/>
        <v>0</v>
      </c>
      <c r="AO608" s="122">
        <f t="shared" si="299"/>
        <v>0</v>
      </c>
      <c r="AP608" s="122">
        <f t="shared" si="299"/>
        <v>0</v>
      </c>
    </row>
    <row r="609" spans="1:42" x14ac:dyDescent="0.2">
      <c r="A609" s="18" t="s">
        <v>4</v>
      </c>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row>
    <row r="610" spans="1:42" x14ac:dyDescent="0.2">
      <c r="A610" s="89" t="s">
        <v>455</v>
      </c>
      <c r="B610" s="122"/>
      <c r="C610" s="122">
        <f t="array" ref="C610:AP610">Inputs!D215:AQ215</f>
        <v>0</v>
      </c>
      <c r="D610" s="122">
        <v>0</v>
      </c>
      <c r="E610" s="122">
        <v>0</v>
      </c>
      <c r="F610" s="122">
        <v>0</v>
      </c>
      <c r="G610" s="122">
        <v>0</v>
      </c>
      <c r="H610" s="122">
        <v>0</v>
      </c>
      <c r="I610" s="122">
        <v>0</v>
      </c>
      <c r="J610" s="122">
        <v>0</v>
      </c>
      <c r="K610" s="122">
        <v>0</v>
      </c>
      <c r="L610" s="122">
        <v>0</v>
      </c>
      <c r="M610" s="122">
        <v>0</v>
      </c>
      <c r="N610" s="122">
        <v>0</v>
      </c>
      <c r="O610" s="122">
        <v>0</v>
      </c>
      <c r="P610" s="122">
        <v>0</v>
      </c>
      <c r="Q610" s="122">
        <v>0</v>
      </c>
      <c r="R610" s="122">
        <v>0</v>
      </c>
      <c r="S610" s="122">
        <v>0</v>
      </c>
      <c r="T610" s="122">
        <v>0</v>
      </c>
      <c r="U610" s="122">
        <v>0</v>
      </c>
      <c r="V610" s="122">
        <v>0</v>
      </c>
      <c r="W610" s="122">
        <v>0</v>
      </c>
      <c r="X610" s="122">
        <v>0</v>
      </c>
      <c r="Y610" s="122">
        <v>0</v>
      </c>
      <c r="Z610" s="122">
        <v>0</v>
      </c>
      <c r="AA610" s="122">
        <v>0</v>
      </c>
      <c r="AB610" s="122">
        <v>0</v>
      </c>
      <c r="AC610" s="122">
        <v>0</v>
      </c>
      <c r="AD610" s="122">
        <v>0</v>
      </c>
      <c r="AE610" s="122">
        <v>0</v>
      </c>
      <c r="AF610" s="122">
        <v>0</v>
      </c>
      <c r="AG610" s="122">
        <v>0</v>
      </c>
      <c r="AH610" s="122">
        <v>0</v>
      </c>
      <c r="AI610" s="122">
        <v>0</v>
      </c>
      <c r="AJ610" s="122">
        <v>0</v>
      </c>
      <c r="AK610" s="122">
        <v>0</v>
      </c>
      <c r="AL610" s="122">
        <v>0</v>
      </c>
      <c r="AM610" s="122">
        <v>0</v>
      </c>
      <c r="AN610" s="122">
        <v>0</v>
      </c>
      <c r="AO610" s="122">
        <v>0</v>
      </c>
      <c r="AP610" s="122">
        <v>0</v>
      </c>
    </row>
    <row r="611" spans="1:42" x14ac:dyDescent="0.2">
      <c r="A611" s="89" t="s">
        <v>459</v>
      </c>
      <c r="B611" s="122"/>
      <c r="C611" s="122">
        <f t="array" ref="C611:AP611">Inputs!D217:AQ217</f>
        <v>0</v>
      </c>
      <c r="D611" s="122">
        <v>0</v>
      </c>
      <c r="E611" s="122">
        <v>0</v>
      </c>
      <c r="F611" s="122">
        <v>0</v>
      </c>
      <c r="G611" s="122">
        <v>0</v>
      </c>
      <c r="H611" s="122">
        <v>0</v>
      </c>
      <c r="I611" s="122">
        <v>0</v>
      </c>
      <c r="J611" s="122">
        <v>0</v>
      </c>
      <c r="K611" s="122">
        <v>0</v>
      </c>
      <c r="L611" s="122">
        <v>0</v>
      </c>
      <c r="M611" s="122">
        <v>0</v>
      </c>
      <c r="N611" s="122">
        <v>0</v>
      </c>
      <c r="O611" s="122">
        <v>0</v>
      </c>
      <c r="P611" s="122">
        <v>0</v>
      </c>
      <c r="Q611" s="122">
        <v>0</v>
      </c>
      <c r="R611" s="122">
        <v>0</v>
      </c>
      <c r="S611" s="122">
        <v>0</v>
      </c>
      <c r="T611" s="122">
        <v>0</v>
      </c>
      <c r="U611" s="122">
        <v>0</v>
      </c>
      <c r="V611" s="122">
        <v>0</v>
      </c>
      <c r="W611" s="122">
        <v>0</v>
      </c>
      <c r="X611" s="122">
        <v>0</v>
      </c>
      <c r="Y611" s="122">
        <v>0</v>
      </c>
      <c r="Z611" s="122">
        <v>0</v>
      </c>
      <c r="AA611" s="122">
        <v>0</v>
      </c>
      <c r="AB611" s="122">
        <v>0</v>
      </c>
      <c r="AC611" s="122">
        <v>0</v>
      </c>
      <c r="AD611" s="122">
        <v>0</v>
      </c>
      <c r="AE611" s="122">
        <v>0</v>
      </c>
      <c r="AF611" s="122">
        <v>0</v>
      </c>
      <c r="AG611" s="122">
        <v>0</v>
      </c>
      <c r="AH611" s="122">
        <v>0</v>
      </c>
      <c r="AI611" s="122">
        <v>0</v>
      </c>
      <c r="AJ611" s="122">
        <v>0</v>
      </c>
      <c r="AK611" s="122">
        <v>0</v>
      </c>
      <c r="AL611" s="122">
        <v>0</v>
      </c>
      <c r="AM611" s="122">
        <v>0</v>
      </c>
      <c r="AN611" s="122">
        <v>0</v>
      </c>
      <c r="AO611" s="122">
        <v>0</v>
      </c>
      <c r="AP611" s="122">
        <v>0</v>
      </c>
    </row>
    <row r="612" spans="1:42" x14ac:dyDescent="0.2">
      <c r="A612" s="21" t="s">
        <v>457</v>
      </c>
      <c r="B612" s="319"/>
      <c r="C612" s="319">
        <f t="array" ref="C612:AP612">Inputs!D218:AQ218</f>
        <v>0</v>
      </c>
      <c r="D612" s="319">
        <v>0</v>
      </c>
      <c r="E612" s="319">
        <v>0</v>
      </c>
      <c r="F612" s="319">
        <v>0</v>
      </c>
      <c r="G612" s="319">
        <v>0</v>
      </c>
      <c r="H612" s="319">
        <v>0</v>
      </c>
      <c r="I612" s="319">
        <v>0</v>
      </c>
      <c r="J612" s="319">
        <v>0</v>
      </c>
      <c r="K612" s="319">
        <v>0</v>
      </c>
      <c r="L612" s="319">
        <v>0</v>
      </c>
      <c r="M612" s="319">
        <v>0</v>
      </c>
      <c r="N612" s="319">
        <v>0</v>
      </c>
      <c r="O612" s="319">
        <v>0</v>
      </c>
      <c r="P612" s="319">
        <v>0</v>
      </c>
      <c r="Q612" s="319">
        <v>0</v>
      </c>
      <c r="R612" s="319">
        <v>0</v>
      </c>
      <c r="S612" s="319">
        <v>0</v>
      </c>
      <c r="T612" s="319">
        <v>0</v>
      </c>
      <c r="U612" s="319">
        <v>0</v>
      </c>
      <c r="V612" s="319">
        <v>0</v>
      </c>
      <c r="W612" s="319">
        <v>0</v>
      </c>
      <c r="X612" s="319">
        <v>0</v>
      </c>
      <c r="Y612" s="319">
        <v>0</v>
      </c>
      <c r="Z612" s="319">
        <v>0</v>
      </c>
      <c r="AA612" s="319">
        <v>0</v>
      </c>
      <c r="AB612" s="319">
        <v>0</v>
      </c>
      <c r="AC612" s="319">
        <v>0</v>
      </c>
      <c r="AD612" s="319">
        <v>0</v>
      </c>
      <c r="AE612" s="319">
        <v>0</v>
      </c>
      <c r="AF612" s="319">
        <v>0</v>
      </c>
      <c r="AG612" s="319">
        <v>0</v>
      </c>
      <c r="AH612" s="319">
        <v>0</v>
      </c>
      <c r="AI612" s="319">
        <v>0</v>
      </c>
      <c r="AJ612" s="319">
        <v>0</v>
      </c>
      <c r="AK612" s="319">
        <v>0</v>
      </c>
      <c r="AL612" s="319">
        <v>0</v>
      </c>
      <c r="AM612" s="319">
        <v>0</v>
      </c>
      <c r="AN612" s="319">
        <v>0</v>
      </c>
      <c r="AO612" s="319">
        <v>0</v>
      </c>
      <c r="AP612" s="319">
        <v>0</v>
      </c>
    </row>
    <row r="613" spans="1:42" x14ac:dyDescent="0.2">
      <c r="A613" s="89" t="s">
        <v>458</v>
      </c>
      <c r="B613" s="122"/>
      <c r="C613" s="122">
        <f>MIN(C$612,C$611/100*$G$474)</f>
        <v>0</v>
      </c>
      <c r="D613" s="122">
        <f t="shared" ref="D613:AP613" si="300">MIN(D$612,D$611/100*$G$474)</f>
        <v>0</v>
      </c>
      <c r="E613" s="122">
        <f t="shared" si="300"/>
        <v>0</v>
      </c>
      <c r="F613" s="122">
        <f t="shared" si="300"/>
        <v>0</v>
      </c>
      <c r="G613" s="122">
        <f t="shared" si="300"/>
        <v>0</v>
      </c>
      <c r="H613" s="122">
        <f t="shared" si="300"/>
        <v>0</v>
      </c>
      <c r="I613" s="122">
        <f t="shared" si="300"/>
        <v>0</v>
      </c>
      <c r="J613" s="122">
        <f t="shared" si="300"/>
        <v>0</v>
      </c>
      <c r="K613" s="122">
        <f t="shared" si="300"/>
        <v>0</v>
      </c>
      <c r="L613" s="122">
        <f t="shared" si="300"/>
        <v>0</v>
      </c>
      <c r="M613" s="122">
        <f t="shared" si="300"/>
        <v>0</v>
      </c>
      <c r="N613" s="122">
        <f t="shared" si="300"/>
        <v>0</v>
      </c>
      <c r="O613" s="122">
        <f t="shared" si="300"/>
        <v>0</v>
      </c>
      <c r="P613" s="122">
        <f t="shared" si="300"/>
        <v>0</v>
      </c>
      <c r="Q613" s="122">
        <f t="shared" si="300"/>
        <v>0</v>
      </c>
      <c r="R613" s="122">
        <f t="shared" si="300"/>
        <v>0</v>
      </c>
      <c r="S613" s="122">
        <f t="shared" si="300"/>
        <v>0</v>
      </c>
      <c r="T613" s="122">
        <f t="shared" si="300"/>
        <v>0</v>
      </c>
      <c r="U613" s="122">
        <f t="shared" si="300"/>
        <v>0</v>
      </c>
      <c r="V613" s="122">
        <f t="shared" si="300"/>
        <v>0</v>
      </c>
      <c r="W613" s="122">
        <f t="shared" si="300"/>
        <v>0</v>
      </c>
      <c r="X613" s="122">
        <f t="shared" si="300"/>
        <v>0</v>
      </c>
      <c r="Y613" s="122">
        <f t="shared" si="300"/>
        <v>0</v>
      </c>
      <c r="Z613" s="122">
        <f t="shared" si="300"/>
        <v>0</v>
      </c>
      <c r="AA613" s="122">
        <f t="shared" si="300"/>
        <v>0</v>
      </c>
      <c r="AB613" s="122">
        <f t="shared" si="300"/>
        <v>0</v>
      </c>
      <c r="AC613" s="122">
        <f t="shared" si="300"/>
        <v>0</v>
      </c>
      <c r="AD613" s="122">
        <f t="shared" si="300"/>
        <v>0</v>
      </c>
      <c r="AE613" s="122">
        <f t="shared" si="300"/>
        <v>0</v>
      </c>
      <c r="AF613" s="122">
        <f t="shared" si="300"/>
        <v>0</v>
      </c>
      <c r="AG613" s="122">
        <f t="shared" si="300"/>
        <v>0</v>
      </c>
      <c r="AH613" s="122">
        <f t="shared" si="300"/>
        <v>0</v>
      </c>
      <c r="AI613" s="122">
        <f t="shared" si="300"/>
        <v>0</v>
      </c>
      <c r="AJ613" s="122">
        <f t="shared" si="300"/>
        <v>0</v>
      </c>
      <c r="AK613" s="122">
        <f t="shared" si="300"/>
        <v>0</v>
      </c>
      <c r="AL613" s="122">
        <f t="shared" si="300"/>
        <v>0</v>
      </c>
      <c r="AM613" s="122">
        <f t="shared" si="300"/>
        <v>0</v>
      </c>
      <c r="AN613" s="122">
        <f t="shared" si="300"/>
        <v>0</v>
      </c>
      <c r="AO613" s="122">
        <f t="shared" si="300"/>
        <v>0</v>
      </c>
      <c r="AP613" s="122">
        <f t="shared" si="300"/>
        <v>0</v>
      </c>
    </row>
    <row r="614" spans="1:42" x14ac:dyDescent="0.2">
      <c r="A614" s="89" t="s">
        <v>12</v>
      </c>
      <c r="B614" s="122"/>
      <c r="C614" s="122">
        <f>C$610+C$613</f>
        <v>0</v>
      </c>
      <c r="D614" s="122">
        <f t="shared" ref="D614:AP614" si="301">D$610+D$613</f>
        <v>0</v>
      </c>
      <c r="E614" s="122">
        <f t="shared" si="301"/>
        <v>0</v>
      </c>
      <c r="F614" s="122">
        <f t="shared" si="301"/>
        <v>0</v>
      </c>
      <c r="G614" s="122">
        <f t="shared" si="301"/>
        <v>0</v>
      </c>
      <c r="H614" s="122">
        <f t="shared" si="301"/>
        <v>0</v>
      </c>
      <c r="I614" s="122">
        <f t="shared" si="301"/>
        <v>0</v>
      </c>
      <c r="J614" s="122">
        <f t="shared" si="301"/>
        <v>0</v>
      </c>
      <c r="K614" s="122">
        <f t="shared" si="301"/>
        <v>0</v>
      </c>
      <c r="L614" s="122">
        <f t="shared" si="301"/>
        <v>0</v>
      </c>
      <c r="M614" s="122">
        <f t="shared" si="301"/>
        <v>0</v>
      </c>
      <c r="N614" s="122">
        <f t="shared" si="301"/>
        <v>0</v>
      </c>
      <c r="O614" s="122">
        <f t="shared" si="301"/>
        <v>0</v>
      </c>
      <c r="P614" s="122">
        <f t="shared" si="301"/>
        <v>0</v>
      </c>
      <c r="Q614" s="122">
        <f t="shared" si="301"/>
        <v>0</v>
      </c>
      <c r="R614" s="122">
        <f t="shared" si="301"/>
        <v>0</v>
      </c>
      <c r="S614" s="122">
        <f t="shared" si="301"/>
        <v>0</v>
      </c>
      <c r="T614" s="122">
        <f t="shared" si="301"/>
        <v>0</v>
      </c>
      <c r="U614" s="122">
        <f t="shared" si="301"/>
        <v>0</v>
      </c>
      <c r="V614" s="122">
        <f t="shared" si="301"/>
        <v>0</v>
      </c>
      <c r="W614" s="122">
        <f t="shared" si="301"/>
        <v>0</v>
      </c>
      <c r="X614" s="122">
        <f t="shared" si="301"/>
        <v>0</v>
      </c>
      <c r="Y614" s="122">
        <f t="shared" si="301"/>
        <v>0</v>
      </c>
      <c r="Z614" s="122">
        <f t="shared" si="301"/>
        <v>0</v>
      </c>
      <c r="AA614" s="122">
        <f t="shared" si="301"/>
        <v>0</v>
      </c>
      <c r="AB614" s="122">
        <f t="shared" si="301"/>
        <v>0</v>
      </c>
      <c r="AC614" s="122">
        <f t="shared" si="301"/>
        <v>0</v>
      </c>
      <c r="AD614" s="122">
        <f t="shared" si="301"/>
        <v>0</v>
      </c>
      <c r="AE614" s="122">
        <f t="shared" si="301"/>
        <v>0</v>
      </c>
      <c r="AF614" s="122">
        <f t="shared" si="301"/>
        <v>0</v>
      </c>
      <c r="AG614" s="122">
        <f t="shared" si="301"/>
        <v>0</v>
      </c>
      <c r="AH614" s="122">
        <f t="shared" si="301"/>
        <v>0</v>
      </c>
      <c r="AI614" s="122">
        <f t="shared" si="301"/>
        <v>0</v>
      </c>
      <c r="AJ614" s="122">
        <f t="shared" si="301"/>
        <v>0</v>
      </c>
      <c r="AK614" s="122">
        <f t="shared" si="301"/>
        <v>0</v>
      </c>
      <c r="AL614" s="122">
        <f t="shared" si="301"/>
        <v>0</v>
      </c>
      <c r="AM614" s="122">
        <f t="shared" si="301"/>
        <v>0</v>
      </c>
      <c r="AN614" s="122">
        <f t="shared" si="301"/>
        <v>0</v>
      </c>
      <c r="AO614" s="122">
        <f t="shared" si="301"/>
        <v>0</v>
      </c>
      <c r="AP614" s="122">
        <f t="shared" si="301"/>
        <v>0</v>
      </c>
    </row>
    <row r="615" spans="1:42" x14ac:dyDescent="0.2">
      <c r="A615" s="20"/>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20" t="s">
        <v>69</v>
      </c>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18" t="s">
        <v>5</v>
      </c>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c r="AE617" s="122"/>
      <c r="AF617" s="122"/>
      <c r="AG617" s="122"/>
      <c r="AH617" s="122"/>
      <c r="AI617" s="122"/>
      <c r="AJ617" s="122"/>
      <c r="AK617" s="122"/>
      <c r="AL617" s="122"/>
      <c r="AM617" s="122"/>
      <c r="AN617" s="122"/>
      <c r="AO617" s="122"/>
      <c r="AP617" s="122"/>
    </row>
    <row r="618" spans="1:42" x14ac:dyDescent="0.2">
      <c r="A618" s="89" t="s">
        <v>267</v>
      </c>
      <c r="C618" s="111">
        <f>IF(ptc_sta_amount="n/a",Inputs!D228,IF(C$2&lt;=ptc_sta_term,ptc_sta_amount*(1+ptc_sta_escal/100)^B$2,0))</f>
        <v>0</v>
      </c>
      <c r="D618" s="111">
        <f>IF(ptc_sta_amount="n/a",Inputs!E228,IF(D$2&lt;=ptc_sta_term,ptc_sta_amount*(1+ptc_sta_escal/100)^C$2,0))</f>
        <v>0</v>
      </c>
      <c r="E618" s="111">
        <f>IF(ptc_sta_amount="n/a",Inputs!F228,IF(E$2&lt;=ptc_sta_term,ptc_sta_amount*(1+ptc_sta_escal/100)^D$2,0))</f>
        <v>0</v>
      </c>
      <c r="F618" s="111">
        <f>IF(ptc_sta_amount="n/a",Inputs!G228,IF(F$2&lt;=ptc_sta_term,ptc_sta_amount*(1+ptc_sta_escal/100)^E$2,0))</f>
        <v>0</v>
      </c>
      <c r="G618" s="111">
        <f>IF(ptc_sta_amount="n/a",Inputs!H228,IF(G$2&lt;=ptc_sta_term,ptc_sta_amount*(1+ptc_sta_escal/100)^F$2,0))</f>
        <v>0</v>
      </c>
      <c r="H618" s="111">
        <f>IF(ptc_sta_amount="n/a",Inputs!I228,IF(H$2&lt;=ptc_sta_term,ptc_sta_amount*(1+ptc_sta_escal/100)^G$2,0))</f>
        <v>0</v>
      </c>
      <c r="I618" s="111">
        <f>IF(ptc_sta_amount="n/a",Inputs!J228,IF(I$2&lt;=ptc_sta_term,ptc_sta_amount*(1+ptc_sta_escal/100)^H$2,0))</f>
        <v>0</v>
      </c>
      <c r="J618" s="111">
        <f>IF(ptc_sta_amount="n/a",Inputs!K228,IF(J$2&lt;=ptc_sta_term,ptc_sta_amount*(1+ptc_sta_escal/100)^I$2,0))</f>
        <v>0</v>
      </c>
      <c r="K618" s="111">
        <f>IF(ptc_sta_amount="n/a",Inputs!L228,IF(K$2&lt;=ptc_sta_term,ptc_sta_amount*(1+ptc_sta_escal/100)^J$2,0))</f>
        <v>0</v>
      </c>
      <c r="L618" s="111">
        <f>IF(ptc_sta_amount="n/a",Inputs!M228,IF(L$2&lt;=ptc_sta_term,ptc_sta_amount*(1+ptc_sta_escal/100)^K$2,0))</f>
        <v>0</v>
      </c>
      <c r="M618" s="111">
        <f>IF(ptc_sta_amount="n/a",Inputs!N228,IF(M$2&lt;=ptc_sta_term,ptc_sta_amount*(1+ptc_sta_escal/100)^L$2,0))</f>
        <v>0</v>
      </c>
      <c r="N618" s="111">
        <f>IF(ptc_sta_amount="n/a",Inputs!O228,IF(N$2&lt;=ptc_sta_term,ptc_sta_amount*(1+ptc_sta_escal/100)^M$2,0))</f>
        <v>0</v>
      </c>
      <c r="O618" s="111">
        <f>IF(ptc_sta_amount="n/a",Inputs!P228,IF(O$2&lt;=ptc_sta_term,ptc_sta_amount*(1+ptc_sta_escal/100)^N$2,0))</f>
        <v>0</v>
      </c>
      <c r="P618" s="111">
        <f>IF(ptc_sta_amount="n/a",Inputs!Q228,IF(P$2&lt;=ptc_sta_term,ptc_sta_amount*(1+ptc_sta_escal/100)^O$2,0))</f>
        <v>0</v>
      </c>
      <c r="Q618" s="111">
        <f>IF(ptc_sta_amount="n/a",Inputs!R228,IF(Q$2&lt;=ptc_sta_term,ptc_sta_amount*(1+ptc_sta_escal/100)^P$2,0))</f>
        <v>0</v>
      </c>
      <c r="R618" s="111">
        <f>IF(ptc_sta_amount="n/a",Inputs!S228,IF(R$2&lt;=ptc_sta_term,ptc_sta_amount*(1+ptc_sta_escal/100)^Q$2,0))</f>
        <v>0</v>
      </c>
      <c r="S618" s="111">
        <f>IF(ptc_sta_amount="n/a",Inputs!T228,IF(S$2&lt;=ptc_sta_term,ptc_sta_amount*(1+ptc_sta_escal/100)^R$2,0))</f>
        <v>0</v>
      </c>
      <c r="T618" s="111">
        <f>IF(ptc_sta_amount="n/a",Inputs!U228,IF(T$2&lt;=ptc_sta_term,ptc_sta_amount*(1+ptc_sta_escal/100)^S$2,0))</f>
        <v>0</v>
      </c>
      <c r="U618" s="111">
        <f>IF(ptc_sta_amount="n/a",Inputs!V228,IF(U$2&lt;=ptc_sta_term,ptc_sta_amount*(1+ptc_sta_escal/100)^T$2,0))</f>
        <v>0</v>
      </c>
      <c r="V618" s="111">
        <f>IF(ptc_sta_amount="n/a",Inputs!W228,IF(V$2&lt;=ptc_sta_term,ptc_sta_amount*(1+ptc_sta_escal/100)^U$2,0))</f>
        <v>0</v>
      </c>
      <c r="W618" s="111">
        <f>IF(ptc_sta_amount="n/a",Inputs!X228,IF(W$2&lt;=ptc_sta_term,ptc_sta_amount*(1+ptc_sta_escal/100)^V$2,0))</f>
        <v>0</v>
      </c>
      <c r="X618" s="111">
        <f>IF(ptc_sta_amount="n/a",Inputs!Y228,IF(X$2&lt;=ptc_sta_term,ptc_sta_amount*(1+ptc_sta_escal/100)^W$2,0))</f>
        <v>0</v>
      </c>
      <c r="Y618" s="111">
        <f>IF(ptc_sta_amount="n/a",Inputs!Z228,IF(Y$2&lt;=ptc_sta_term,ptc_sta_amount*(1+ptc_sta_escal/100)^X$2,0))</f>
        <v>0</v>
      </c>
      <c r="Z618" s="111">
        <f>IF(ptc_sta_amount="n/a",Inputs!AA228,IF(Z$2&lt;=ptc_sta_term,ptc_sta_amount*(1+ptc_sta_escal/100)^Y$2,0))</f>
        <v>0</v>
      </c>
      <c r="AA618" s="111">
        <f>IF(ptc_sta_amount="n/a",Inputs!AB228,IF(AA$2&lt;=ptc_sta_term,ptc_sta_amount*(1+ptc_sta_escal/100)^Z$2,0))</f>
        <v>0</v>
      </c>
      <c r="AB618" s="111">
        <f>IF(ptc_sta_amount="n/a",Inputs!AC228,IF(AB$2&lt;=ptc_sta_term,ptc_sta_amount*(1+ptc_sta_escal/100)^AA$2,0))</f>
        <v>0</v>
      </c>
      <c r="AC618" s="111">
        <f>IF(ptc_sta_amount="n/a",Inputs!AD228,IF(AC$2&lt;=ptc_sta_term,ptc_sta_amount*(1+ptc_sta_escal/100)^AB$2,0))</f>
        <v>0</v>
      </c>
      <c r="AD618" s="111">
        <f>IF(ptc_sta_amount="n/a",Inputs!AE228,IF(AD$2&lt;=ptc_sta_term,ptc_sta_amount*(1+ptc_sta_escal/100)^AC$2,0))</f>
        <v>0</v>
      </c>
      <c r="AE618" s="111">
        <f>IF(ptc_sta_amount="n/a",Inputs!AF228,IF(AE$2&lt;=ptc_sta_term,ptc_sta_amount*(1+ptc_sta_escal/100)^AD$2,0))</f>
        <v>0</v>
      </c>
      <c r="AF618" s="111">
        <f>IF(ptc_sta_amount="n/a",Inputs!AG228,IF(AF$2&lt;=ptc_sta_term,ptc_sta_amount*(1+ptc_sta_escal/100)^AE$2,0))</f>
        <v>0</v>
      </c>
      <c r="AG618" s="111">
        <f>IF(ptc_sta_amount="n/a",Inputs!AH228,IF(AG$2&lt;=ptc_sta_term,ptc_sta_amount*(1+ptc_sta_escal/100)^AF$2,0))</f>
        <v>0</v>
      </c>
      <c r="AH618" s="111">
        <f>IF(ptc_sta_amount="n/a",Inputs!AI228,IF(AH$2&lt;=ptc_sta_term,ptc_sta_amount*(1+ptc_sta_escal/100)^AG$2,0))</f>
        <v>0</v>
      </c>
      <c r="AI618" s="111">
        <f>IF(ptc_sta_amount="n/a",Inputs!AJ228,IF(AI$2&lt;=ptc_sta_term,ptc_sta_amount*(1+ptc_sta_escal/100)^AH$2,0))</f>
        <v>0</v>
      </c>
      <c r="AJ618" s="111">
        <f>IF(ptc_sta_amount="n/a",Inputs!AK228,IF(AJ$2&lt;=ptc_sta_term,ptc_sta_amount*(1+ptc_sta_escal/100)^AI$2,0))</f>
        <v>0</v>
      </c>
      <c r="AK618" s="111">
        <f>IF(ptc_sta_amount="n/a",Inputs!AL228,IF(AK$2&lt;=ptc_sta_term,ptc_sta_amount*(1+ptc_sta_escal/100)^AJ$2,0))</f>
        <v>0</v>
      </c>
      <c r="AL618" s="111">
        <f>IF(ptc_sta_amount="n/a",Inputs!AM228,IF(AL$2&lt;=ptc_sta_term,ptc_sta_amount*(1+ptc_sta_escal/100)^AK$2,0))</f>
        <v>0</v>
      </c>
      <c r="AM618" s="111">
        <f>IF(ptc_sta_amount="n/a",Inputs!AN228,IF(AM$2&lt;=ptc_sta_term,ptc_sta_amount*(1+ptc_sta_escal/100)^AL$2,0))</f>
        <v>0</v>
      </c>
      <c r="AN618" s="111">
        <f>IF(ptc_sta_amount="n/a",Inputs!AO228,IF(AN$2&lt;=ptc_sta_term,ptc_sta_amount*(1+ptc_sta_escal/100)^AM$2,0))</f>
        <v>0</v>
      </c>
      <c r="AO618" s="111">
        <f>IF(ptc_sta_amount="n/a",Inputs!AP228,IF(AO$2&lt;=ptc_sta_term,ptc_sta_amount*(1+ptc_sta_escal/100)^AN$2,0))</f>
        <v>0</v>
      </c>
      <c r="AP618" s="111">
        <f>IF(ptc_sta_amount="n/a",Inputs!AQ228,IF(AP$2&lt;=ptc_sta_term,ptc_sta_amount*(1+ptc_sta_escal/100)^AO$2,0))</f>
        <v>0</v>
      </c>
    </row>
    <row r="619" spans="1:42" x14ac:dyDescent="0.2">
      <c r="A619" s="89" t="s">
        <v>268</v>
      </c>
      <c r="C619" s="111">
        <f>ROUND(C618*1000,0)</f>
        <v>0</v>
      </c>
      <c r="D619" s="111">
        <f>ROUND(D618*1000,0)</f>
        <v>0</v>
      </c>
      <c r="E619" s="111">
        <f t="shared" ref="E619:AP619" si="302">ROUND(E618*1000,0)</f>
        <v>0</v>
      </c>
      <c r="F619" s="111">
        <f t="shared" si="302"/>
        <v>0</v>
      </c>
      <c r="G619" s="111">
        <f t="shared" si="302"/>
        <v>0</v>
      </c>
      <c r="H619" s="111">
        <f t="shared" si="302"/>
        <v>0</v>
      </c>
      <c r="I619" s="111">
        <f t="shared" si="302"/>
        <v>0</v>
      </c>
      <c r="J619" s="111">
        <f t="shared" si="302"/>
        <v>0</v>
      </c>
      <c r="K619" s="111">
        <f t="shared" si="302"/>
        <v>0</v>
      </c>
      <c r="L619" s="111">
        <f t="shared" si="302"/>
        <v>0</v>
      </c>
      <c r="M619" s="111">
        <f t="shared" si="302"/>
        <v>0</v>
      </c>
      <c r="N619" s="111">
        <f t="shared" si="302"/>
        <v>0</v>
      </c>
      <c r="O619" s="111">
        <f t="shared" si="302"/>
        <v>0</v>
      </c>
      <c r="P619" s="111">
        <f t="shared" si="302"/>
        <v>0</v>
      </c>
      <c r="Q619" s="111">
        <f t="shared" si="302"/>
        <v>0</v>
      </c>
      <c r="R619" s="111">
        <f t="shared" si="302"/>
        <v>0</v>
      </c>
      <c r="S619" s="111">
        <f t="shared" si="302"/>
        <v>0</v>
      </c>
      <c r="T619" s="111">
        <f t="shared" si="302"/>
        <v>0</v>
      </c>
      <c r="U619" s="111">
        <f t="shared" si="302"/>
        <v>0</v>
      </c>
      <c r="V619" s="111">
        <f t="shared" si="302"/>
        <v>0</v>
      </c>
      <c r="W619" s="111">
        <f t="shared" si="302"/>
        <v>0</v>
      </c>
      <c r="X619" s="111">
        <f t="shared" si="302"/>
        <v>0</v>
      </c>
      <c r="Y619" s="111">
        <f t="shared" si="302"/>
        <v>0</v>
      </c>
      <c r="Z619" s="111">
        <f t="shared" si="302"/>
        <v>0</v>
      </c>
      <c r="AA619" s="111">
        <f t="shared" si="302"/>
        <v>0</v>
      </c>
      <c r="AB619" s="111">
        <f t="shared" si="302"/>
        <v>0</v>
      </c>
      <c r="AC619" s="111">
        <f t="shared" si="302"/>
        <v>0</v>
      </c>
      <c r="AD619" s="111">
        <f t="shared" si="302"/>
        <v>0</v>
      </c>
      <c r="AE619" s="111">
        <f t="shared" si="302"/>
        <v>0</v>
      </c>
      <c r="AF619" s="111">
        <f t="shared" si="302"/>
        <v>0</v>
      </c>
      <c r="AG619" s="111">
        <f t="shared" si="302"/>
        <v>0</v>
      </c>
      <c r="AH619" s="111">
        <f t="shared" si="302"/>
        <v>0</v>
      </c>
      <c r="AI619" s="111">
        <f t="shared" si="302"/>
        <v>0</v>
      </c>
      <c r="AJ619" s="111">
        <f t="shared" si="302"/>
        <v>0</v>
      </c>
      <c r="AK619" s="111">
        <f t="shared" si="302"/>
        <v>0</v>
      </c>
      <c r="AL619" s="111">
        <f t="shared" si="302"/>
        <v>0</v>
      </c>
      <c r="AM619" s="111">
        <f t="shared" si="302"/>
        <v>0</v>
      </c>
      <c r="AN619" s="111">
        <f t="shared" si="302"/>
        <v>0</v>
      </c>
      <c r="AO619" s="111">
        <f t="shared" si="302"/>
        <v>0</v>
      </c>
      <c r="AP619" s="111">
        <f t="shared" si="302"/>
        <v>0</v>
      </c>
    </row>
    <row r="620" spans="1:42" x14ac:dyDescent="0.2">
      <c r="A620" s="89" t="s">
        <v>70</v>
      </c>
      <c r="C620" s="123">
        <f>C$5/1000</f>
        <v>0</v>
      </c>
      <c r="D620" s="123">
        <f t="shared" ref="D620:AP620" si="303">D$5/1000</f>
        <v>0</v>
      </c>
      <c r="E620" s="123">
        <f t="shared" si="303"/>
        <v>0</v>
      </c>
      <c r="F620" s="123">
        <f t="shared" si="303"/>
        <v>0</v>
      </c>
      <c r="G620" s="123">
        <f t="shared" si="303"/>
        <v>0</v>
      </c>
      <c r="H620" s="123">
        <f t="shared" si="303"/>
        <v>0</v>
      </c>
      <c r="I620" s="123">
        <f t="shared" si="303"/>
        <v>0</v>
      </c>
      <c r="J620" s="123">
        <f t="shared" si="303"/>
        <v>0</v>
      </c>
      <c r="K620" s="123">
        <f t="shared" si="303"/>
        <v>0</v>
      </c>
      <c r="L620" s="123">
        <f t="shared" si="303"/>
        <v>0</v>
      </c>
      <c r="M620" s="123">
        <f t="shared" si="303"/>
        <v>0</v>
      </c>
      <c r="N620" s="123">
        <f t="shared" si="303"/>
        <v>0</v>
      </c>
      <c r="O620" s="123">
        <f t="shared" si="303"/>
        <v>0</v>
      </c>
      <c r="P620" s="123">
        <f t="shared" si="303"/>
        <v>0</v>
      </c>
      <c r="Q620" s="123">
        <f t="shared" si="303"/>
        <v>0</v>
      </c>
      <c r="R620" s="123">
        <f t="shared" si="303"/>
        <v>0</v>
      </c>
      <c r="S620" s="123">
        <f t="shared" si="303"/>
        <v>0</v>
      </c>
      <c r="T620" s="123">
        <f t="shared" si="303"/>
        <v>0</v>
      </c>
      <c r="U620" s="123">
        <f t="shared" si="303"/>
        <v>0</v>
      </c>
      <c r="V620" s="123">
        <f t="shared" si="303"/>
        <v>0</v>
      </c>
      <c r="W620" s="123">
        <f t="shared" si="303"/>
        <v>0</v>
      </c>
      <c r="X620" s="123">
        <f t="shared" si="303"/>
        <v>0</v>
      </c>
      <c r="Y620" s="123">
        <f t="shared" si="303"/>
        <v>0</v>
      </c>
      <c r="Z620" s="123">
        <f t="shared" si="303"/>
        <v>0</v>
      </c>
      <c r="AA620" s="123">
        <f t="shared" si="303"/>
        <v>0</v>
      </c>
      <c r="AB620" s="123">
        <f t="shared" si="303"/>
        <v>0</v>
      </c>
      <c r="AC620" s="123">
        <f t="shared" si="303"/>
        <v>0</v>
      </c>
      <c r="AD620" s="123">
        <f t="shared" si="303"/>
        <v>0</v>
      </c>
      <c r="AE620" s="123">
        <f t="shared" si="303"/>
        <v>0</v>
      </c>
      <c r="AF620" s="123">
        <f t="shared" si="303"/>
        <v>0</v>
      </c>
      <c r="AG620" s="123">
        <f t="shared" si="303"/>
        <v>0</v>
      </c>
      <c r="AH620" s="123">
        <f t="shared" si="303"/>
        <v>0</v>
      </c>
      <c r="AI620" s="123">
        <f t="shared" si="303"/>
        <v>0</v>
      </c>
      <c r="AJ620" s="123">
        <f t="shared" si="303"/>
        <v>0</v>
      </c>
      <c r="AK620" s="123">
        <f t="shared" si="303"/>
        <v>0</v>
      </c>
      <c r="AL620" s="123">
        <f t="shared" si="303"/>
        <v>0</v>
      </c>
      <c r="AM620" s="123">
        <f t="shared" si="303"/>
        <v>0</v>
      </c>
      <c r="AN620" s="123">
        <f t="shared" si="303"/>
        <v>0</v>
      </c>
      <c r="AO620" s="123">
        <f t="shared" si="303"/>
        <v>0</v>
      </c>
      <c r="AP620" s="123">
        <f t="shared" si="303"/>
        <v>0</v>
      </c>
    </row>
    <row r="621" spans="1:42" x14ac:dyDescent="0.2">
      <c r="A621" s="89" t="s">
        <v>12</v>
      </c>
      <c r="C621" s="122">
        <f>C619*C620</f>
        <v>0</v>
      </c>
      <c r="D621" s="122">
        <f>D619*D620</f>
        <v>0</v>
      </c>
      <c r="E621" s="122">
        <f t="shared" ref="E621:AP621" si="304">E619*E620</f>
        <v>0</v>
      </c>
      <c r="F621" s="122">
        <f t="shared" si="304"/>
        <v>0</v>
      </c>
      <c r="G621" s="122">
        <f t="shared" si="304"/>
        <v>0</v>
      </c>
      <c r="H621" s="122">
        <f t="shared" si="304"/>
        <v>0</v>
      </c>
      <c r="I621" s="122">
        <f t="shared" si="304"/>
        <v>0</v>
      </c>
      <c r="J621" s="122">
        <f t="shared" si="304"/>
        <v>0</v>
      </c>
      <c r="K621" s="122">
        <f t="shared" si="304"/>
        <v>0</v>
      </c>
      <c r="L621" s="122">
        <f t="shared" si="304"/>
        <v>0</v>
      </c>
      <c r="M621" s="122">
        <f t="shared" si="304"/>
        <v>0</v>
      </c>
      <c r="N621" s="122">
        <f t="shared" si="304"/>
        <v>0</v>
      </c>
      <c r="O621" s="122">
        <f t="shared" si="304"/>
        <v>0</v>
      </c>
      <c r="P621" s="122">
        <f t="shared" si="304"/>
        <v>0</v>
      </c>
      <c r="Q621" s="122">
        <f t="shared" si="304"/>
        <v>0</v>
      </c>
      <c r="R621" s="122">
        <f t="shared" si="304"/>
        <v>0</v>
      </c>
      <c r="S621" s="122">
        <f t="shared" si="304"/>
        <v>0</v>
      </c>
      <c r="T621" s="122">
        <f t="shared" si="304"/>
        <v>0</v>
      </c>
      <c r="U621" s="122">
        <f t="shared" si="304"/>
        <v>0</v>
      </c>
      <c r="V621" s="122">
        <f t="shared" si="304"/>
        <v>0</v>
      </c>
      <c r="W621" s="122">
        <f t="shared" si="304"/>
        <v>0</v>
      </c>
      <c r="X621" s="122">
        <f t="shared" si="304"/>
        <v>0</v>
      </c>
      <c r="Y621" s="122">
        <f t="shared" si="304"/>
        <v>0</v>
      </c>
      <c r="Z621" s="122">
        <f t="shared" si="304"/>
        <v>0</v>
      </c>
      <c r="AA621" s="122">
        <f t="shared" si="304"/>
        <v>0</v>
      </c>
      <c r="AB621" s="122">
        <f t="shared" si="304"/>
        <v>0</v>
      </c>
      <c r="AC621" s="122">
        <f t="shared" si="304"/>
        <v>0</v>
      </c>
      <c r="AD621" s="122">
        <f t="shared" si="304"/>
        <v>0</v>
      </c>
      <c r="AE621" s="122">
        <f t="shared" si="304"/>
        <v>0</v>
      </c>
      <c r="AF621" s="122">
        <f t="shared" si="304"/>
        <v>0</v>
      </c>
      <c r="AG621" s="122">
        <f t="shared" si="304"/>
        <v>0</v>
      </c>
      <c r="AH621" s="122">
        <f t="shared" si="304"/>
        <v>0</v>
      </c>
      <c r="AI621" s="122">
        <f t="shared" si="304"/>
        <v>0</v>
      </c>
      <c r="AJ621" s="122">
        <f t="shared" si="304"/>
        <v>0</v>
      </c>
      <c r="AK621" s="122">
        <f t="shared" si="304"/>
        <v>0</v>
      </c>
      <c r="AL621" s="122">
        <f t="shared" si="304"/>
        <v>0</v>
      </c>
      <c r="AM621" s="122">
        <f t="shared" si="304"/>
        <v>0</v>
      </c>
      <c r="AN621" s="122">
        <f t="shared" si="304"/>
        <v>0</v>
      </c>
      <c r="AO621" s="122">
        <f t="shared" si="304"/>
        <v>0</v>
      </c>
      <c r="AP621" s="122">
        <f t="shared" si="304"/>
        <v>0</v>
      </c>
    </row>
    <row r="622" spans="1:42" x14ac:dyDescent="0.2">
      <c r="A622" s="18"/>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18" t="s">
        <v>4</v>
      </c>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89" t="s">
        <v>267</v>
      </c>
      <c r="C624" s="111">
        <f>IF(ptc_fed_amount="n/a",Inputs!D227,IF(C$2&lt;=ptc_fed_term,ptc_fed_amount*(1+ptc_fed_escal/100)^B$2,0))</f>
        <v>0</v>
      </c>
      <c r="D624" s="111">
        <f>IF(ptc_fed_amount="n/a",Inputs!E227,IF(D$2&lt;=ptc_fed_term,ptc_fed_amount*(1+ptc_fed_escal/100)^C$2,0))</f>
        <v>0</v>
      </c>
      <c r="E624" s="111">
        <f>IF(ptc_fed_amount="n/a",Inputs!F227,IF(E$2&lt;=ptc_fed_term,ptc_fed_amount*(1+ptc_fed_escal/100)^D$2,0))</f>
        <v>0</v>
      </c>
      <c r="F624" s="111">
        <f>IF(ptc_fed_amount="n/a",Inputs!G227,IF(F$2&lt;=ptc_fed_term,ptc_fed_amount*(1+ptc_fed_escal/100)^E$2,0))</f>
        <v>0</v>
      </c>
      <c r="G624" s="111">
        <f>IF(ptc_fed_amount="n/a",Inputs!H227,IF(G$2&lt;=ptc_fed_term,ptc_fed_amount*(1+ptc_fed_escal/100)^F$2,0))</f>
        <v>0</v>
      </c>
      <c r="H624" s="111">
        <f>IF(ptc_fed_amount="n/a",Inputs!I227,IF(H$2&lt;=ptc_fed_term,ptc_fed_amount*(1+ptc_fed_escal/100)^G$2,0))</f>
        <v>0</v>
      </c>
      <c r="I624" s="111">
        <f>IF(ptc_fed_amount="n/a",Inputs!J227,IF(I$2&lt;=ptc_fed_term,ptc_fed_amount*(1+ptc_fed_escal/100)^H$2,0))</f>
        <v>0</v>
      </c>
      <c r="J624" s="111">
        <f>IF(ptc_fed_amount="n/a",Inputs!K227,IF(J$2&lt;=ptc_fed_term,ptc_fed_amount*(1+ptc_fed_escal/100)^I$2,0))</f>
        <v>0</v>
      </c>
      <c r="K624" s="111">
        <f>IF(ptc_fed_amount="n/a",Inputs!L227,IF(K$2&lt;=ptc_fed_term,ptc_fed_amount*(1+ptc_fed_escal/100)^J$2,0))</f>
        <v>0</v>
      </c>
      <c r="L624" s="111">
        <f>IF(ptc_fed_amount="n/a",Inputs!M227,IF(L$2&lt;=ptc_fed_term,ptc_fed_amount*(1+ptc_fed_escal/100)^K$2,0))</f>
        <v>0</v>
      </c>
      <c r="M624" s="111">
        <f>IF(ptc_fed_amount="n/a",Inputs!N227,IF(M$2&lt;=ptc_fed_term,ptc_fed_amount*(1+ptc_fed_escal/100)^L$2,0))</f>
        <v>0</v>
      </c>
      <c r="N624" s="111">
        <f>IF(ptc_fed_amount="n/a",Inputs!O227,IF(N$2&lt;=ptc_fed_term,ptc_fed_amount*(1+ptc_fed_escal/100)^M$2,0))</f>
        <v>0</v>
      </c>
      <c r="O624" s="111">
        <f>IF(ptc_fed_amount="n/a",Inputs!P227,IF(O$2&lt;=ptc_fed_term,ptc_fed_amount*(1+ptc_fed_escal/100)^N$2,0))</f>
        <v>0</v>
      </c>
      <c r="P624" s="111">
        <f>IF(ptc_fed_amount="n/a",Inputs!Q227,IF(P$2&lt;=ptc_fed_term,ptc_fed_amount*(1+ptc_fed_escal/100)^O$2,0))</f>
        <v>0</v>
      </c>
      <c r="Q624" s="111">
        <f>IF(ptc_fed_amount="n/a",Inputs!R227,IF(Q$2&lt;=ptc_fed_term,ptc_fed_amount*(1+ptc_fed_escal/100)^P$2,0))</f>
        <v>0</v>
      </c>
      <c r="R624" s="111">
        <f>IF(ptc_fed_amount="n/a",Inputs!S227,IF(R$2&lt;=ptc_fed_term,ptc_fed_amount*(1+ptc_fed_escal/100)^Q$2,0))</f>
        <v>0</v>
      </c>
      <c r="S624" s="111">
        <f>IF(ptc_fed_amount="n/a",Inputs!T227,IF(S$2&lt;=ptc_fed_term,ptc_fed_amount*(1+ptc_fed_escal/100)^R$2,0))</f>
        <v>0</v>
      </c>
      <c r="T624" s="111">
        <f>IF(ptc_fed_amount="n/a",Inputs!U227,IF(T$2&lt;=ptc_fed_term,ptc_fed_amount*(1+ptc_fed_escal/100)^S$2,0))</f>
        <v>0</v>
      </c>
      <c r="U624" s="111">
        <f>IF(ptc_fed_amount="n/a",Inputs!V227,IF(U$2&lt;=ptc_fed_term,ptc_fed_amount*(1+ptc_fed_escal/100)^T$2,0))</f>
        <v>0</v>
      </c>
      <c r="V624" s="111">
        <f>IF(ptc_fed_amount="n/a",Inputs!W227,IF(V$2&lt;=ptc_fed_term,ptc_fed_amount*(1+ptc_fed_escal/100)^U$2,0))</f>
        <v>0</v>
      </c>
      <c r="W624" s="111">
        <f>IF(ptc_fed_amount="n/a",Inputs!X227,IF(W$2&lt;=ptc_fed_term,ptc_fed_amount*(1+ptc_fed_escal/100)^V$2,0))</f>
        <v>0</v>
      </c>
      <c r="X624" s="111">
        <f>IF(ptc_fed_amount="n/a",Inputs!Y227,IF(X$2&lt;=ptc_fed_term,ptc_fed_amount*(1+ptc_fed_escal/100)^W$2,0))</f>
        <v>0</v>
      </c>
      <c r="Y624" s="111">
        <f>IF(ptc_fed_amount="n/a",Inputs!Z227,IF(Y$2&lt;=ptc_fed_term,ptc_fed_amount*(1+ptc_fed_escal/100)^X$2,0))</f>
        <v>0</v>
      </c>
      <c r="Z624" s="111">
        <f>IF(ptc_fed_amount="n/a",Inputs!AA227,IF(Z$2&lt;=ptc_fed_term,ptc_fed_amount*(1+ptc_fed_escal/100)^Y$2,0))</f>
        <v>0</v>
      </c>
      <c r="AA624" s="111">
        <f>IF(ptc_fed_amount="n/a",Inputs!AB227,IF(AA$2&lt;=ptc_fed_term,ptc_fed_amount*(1+ptc_fed_escal/100)^Z$2,0))</f>
        <v>0</v>
      </c>
      <c r="AB624" s="111">
        <f>IF(ptc_fed_amount="n/a",Inputs!AC227,IF(AB$2&lt;=ptc_fed_term,ptc_fed_amount*(1+ptc_fed_escal/100)^AA$2,0))</f>
        <v>0</v>
      </c>
      <c r="AC624" s="111">
        <f>IF(ptc_fed_amount="n/a",Inputs!AD227,IF(AC$2&lt;=ptc_fed_term,ptc_fed_amount*(1+ptc_fed_escal/100)^AB$2,0))</f>
        <v>0</v>
      </c>
      <c r="AD624" s="111">
        <f>IF(ptc_fed_amount="n/a",Inputs!AE227,IF(AD$2&lt;=ptc_fed_term,ptc_fed_amount*(1+ptc_fed_escal/100)^AC$2,0))</f>
        <v>0</v>
      </c>
      <c r="AE624" s="111">
        <f>IF(ptc_fed_amount="n/a",Inputs!AF227,IF(AE$2&lt;=ptc_fed_term,ptc_fed_amount*(1+ptc_fed_escal/100)^AD$2,0))</f>
        <v>0</v>
      </c>
      <c r="AF624" s="111">
        <f>IF(ptc_fed_amount="n/a",Inputs!AG227,IF(AF$2&lt;=ptc_fed_term,ptc_fed_amount*(1+ptc_fed_escal/100)^AE$2,0))</f>
        <v>0</v>
      </c>
      <c r="AG624" s="111">
        <f>IF(ptc_fed_amount="n/a",Inputs!AH227,IF(AG$2&lt;=ptc_fed_term,ptc_fed_amount*(1+ptc_fed_escal/100)^AF$2,0))</f>
        <v>0</v>
      </c>
      <c r="AH624" s="111">
        <f>IF(ptc_fed_amount="n/a",Inputs!AI227,IF(AH$2&lt;=ptc_fed_term,ptc_fed_amount*(1+ptc_fed_escal/100)^AG$2,0))</f>
        <v>0</v>
      </c>
      <c r="AI624" s="111">
        <f>IF(ptc_fed_amount="n/a",Inputs!AJ227,IF(AI$2&lt;=ptc_fed_term,ptc_fed_amount*(1+ptc_fed_escal/100)^AH$2,0))</f>
        <v>0</v>
      </c>
      <c r="AJ624" s="111">
        <f>IF(ptc_fed_amount="n/a",Inputs!AK227,IF(AJ$2&lt;=ptc_fed_term,ptc_fed_amount*(1+ptc_fed_escal/100)^AI$2,0))</f>
        <v>0</v>
      </c>
      <c r="AK624" s="111">
        <f>IF(ptc_fed_amount="n/a",Inputs!AL227,IF(AK$2&lt;=ptc_fed_term,ptc_fed_amount*(1+ptc_fed_escal/100)^AJ$2,0))</f>
        <v>0</v>
      </c>
      <c r="AL624" s="111">
        <f>IF(ptc_fed_amount="n/a",Inputs!AM227,IF(AL$2&lt;=ptc_fed_term,ptc_fed_amount*(1+ptc_fed_escal/100)^AK$2,0))</f>
        <v>0</v>
      </c>
      <c r="AM624" s="111">
        <f>IF(ptc_fed_amount="n/a",Inputs!AN227,IF(AM$2&lt;=ptc_fed_term,ptc_fed_amount*(1+ptc_fed_escal/100)^AL$2,0))</f>
        <v>0</v>
      </c>
      <c r="AN624" s="111">
        <f>IF(ptc_fed_amount="n/a",Inputs!AO227,IF(AN$2&lt;=ptc_fed_term,ptc_fed_amount*(1+ptc_fed_escal/100)^AM$2,0))</f>
        <v>0</v>
      </c>
      <c r="AO624" s="111">
        <f>IF(ptc_fed_amount="n/a",Inputs!AP227,IF(AO$2&lt;=ptc_fed_term,ptc_fed_amount*(1+ptc_fed_escal/100)^AN$2,0))</f>
        <v>0</v>
      </c>
      <c r="AP624" s="111">
        <f>IF(ptc_fed_amount="n/a",Inputs!AQ227,IF(AP$2&lt;=ptc_fed_term,ptc_fed_amount*(1+ptc_fed_escal/100)^AO$2,0))</f>
        <v>0</v>
      </c>
    </row>
    <row r="625" spans="1:42" x14ac:dyDescent="0.2">
      <c r="A625" s="89" t="s">
        <v>268</v>
      </c>
      <c r="C625" s="111">
        <f>ROUND(C624*1000,0)</f>
        <v>0</v>
      </c>
      <c r="D625" s="111">
        <f>ROUND(D624*1000,0)</f>
        <v>0</v>
      </c>
      <c r="E625" s="111">
        <f t="shared" ref="E625:AP625" si="305">ROUND(E624*1000,0)</f>
        <v>0</v>
      </c>
      <c r="F625" s="111">
        <f t="shared" si="305"/>
        <v>0</v>
      </c>
      <c r="G625" s="111">
        <f t="shared" si="305"/>
        <v>0</v>
      </c>
      <c r="H625" s="111">
        <f t="shared" si="305"/>
        <v>0</v>
      </c>
      <c r="I625" s="111">
        <f t="shared" si="305"/>
        <v>0</v>
      </c>
      <c r="J625" s="111">
        <f t="shared" si="305"/>
        <v>0</v>
      </c>
      <c r="K625" s="111">
        <f t="shared" si="305"/>
        <v>0</v>
      </c>
      <c r="L625" s="111">
        <f t="shared" si="305"/>
        <v>0</v>
      </c>
      <c r="M625" s="111">
        <f t="shared" si="305"/>
        <v>0</v>
      </c>
      <c r="N625" s="111">
        <f t="shared" si="305"/>
        <v>0</v>
      </c>
      <c r="O625" s="111">
        <f t="shared" si="305"/>
        <v>0</v>
      </c>
      <c r="P625" s="111">
        <f t="shared" si="305"/>
        <v>0</v>
      </c>
      <c r="Q625" s="111">
        <f t="shared" si="305"/>
        <v>0</v>
      </c>
      <c r="R625" s="111">
        <f t="shared" si="305"/>
        <v>0</v>
      </c>
      <c r="S625" s="111">
        <f t="shared" si="305"/>
        <v>0</v>
      </c>
      <c r="T625" s="111">
        <f t="shared" si="305"/>
        <v>0</v>
      </c>
      <c r="U625" s="111">
        <f t="shared" si="305"/>
        <v>0</v>
      </c>
      <c r="V625" s="111">
        <f t="shared" si="305"/>
        <v>0</v>
      </c>
      <c r="W625" s="111">
        <f t="shared" si="305"/>
        <v>0</v>
      </c>
      <c r="X625" s="111">
        <f t="shared" si="305"/>
        <v>0</v>
      </c>
      <c r="Y625" s="111">
        <f t="shared" si="305"/>
        <v>0</v>
      </c>
      <c r="Z625" s="111">
        <f t="shared" si="305"/>
        <v>0</v>
      </c>
      <c r="AA625" s="111">
        <f t="shared" si="305"/>
        <v>0</v>
      </c>
      <c r="AB625" s="111">
        <f t="shared" si="305"/>
        <v>0</v>
      </c>
      <c r="AC625" s="111">
        <f t="shared" si="305"/>
        <v>0</v>
      </c>
      <c r="AD625" s="111">
        <f t="shared" si="305"/>
        <v>0</v>
      </c>
      <c r="AE625" s="111">
        <f t="shared" si="305"/>
        <v>0</v>
      </c>
      <c r="AF625" s="111">
        <f t="shared" si="305"/>
        <v>0</v>
      </c>
      <c r="AG625" s="111">
        <f t="shared" si="305"/>
        <v>0</v>
      </c>
      <c r="AH625" s="111">
        <f t="shared" si="305"/>
        <v>0</v>
      </c>
      <c r="AI625" s="111">
        <f t="shared" si="305"/>
        <v>0</v>
      </c>
      <c r="AJ625" s="111">
        <f t="shared" si="305"/>
        <v>0</v>
      </c>
      <c r="AK625" s="111">
        <f t="shared" si="305"/>
        <v>0</v>
      </c>
      <c r="AL625" s="111">
        <f t="shared" si="305"/>
        <v>0</v>
      </c>
      <c r="AM625" s="111">
        <f t="shared" si="305"/>
        <v>0</v>
      </c>
      <c r="AN625" s="111">
        <f t="shared" si="305"/>
        <v>0</v>
      </c>
      <c r="AO625" s="111">
        <f t="shared" si="305"/>
        <v>0</v>
      </c>
      <c r="AP625" s="111">
        <f t="shared" si="305"/>
        <v>0</v>
      </c>
    </row>
    <row r="626" spans="1:42" x14ac:dyDescent="0.2">
      <c r="A626" s="89" t="s">
        <v>70</v>
      </c>
      <c r="C626" s="123">
        <f>C$5/1000</f>
        <v>0</v>
      </c>
      <c r="D626" s="123">
        <f t="shared" ref="D626:AP626" si="306">D$5/1000</f>
        <v>0</v>
      </c>
      <c r="E626" s="123">
        <f t="shared" si="306"/>
        <v>0</v>
      </c>
      <c r="F626" s="123">
        <f t="shared" si="306"/>
        <v>0</v>
      </c>
      <c r="G626" s="123">
        <f t="shared" si="306"/>
        <v>0</v>
      </c>
      <c r="H626" s="123">
        <f t="shared" si="306"/>
        <v>0</v>
      </c>
      <c r="I626" s="123">
        <f t="shared" si="306"/>
        <v>0</v>
      </c>
      <c r="J626" s="123">
        <f t="shared" si="306"/>
        <v>0</v>
      </c>
      <c r="K626" s="123">
        <f t="shared" si="306"/>
        <v>0</v>
      </c>
      <c r="L626" s="123">
        <f t="shared" si="306"/>
        <v>0</v>
      </c>
      <c r="M626" s="123">
        <f t="shared" si="306"/>
        <v>0</v>
      </c>
      <c r="N626" s="123">
        <f t="shared" si="306"/>
        <v>0</v>
      </c>
      <c r="O626" s="123">
        <f t="shared" si="306"/>
        <v>0</v>
      </c>
      <c r="P626" s="123">
        <f t="shared" si="306"/>
        <v>0</v>
      </c>
      <c r="Q626" s="123">
        <f t="shared" si="306"/>
        <v>0</v>
      </c>
      <c r="R626" s="123">
        <f t="shared" si="306"/>
        <v>0</v>
      </c>
      <c r="S626" s="123">
        <f t="shared" si="306"/>
        <v>0</v>
      </c>
      <c r="T626" s="123">
        <f t="shared" si="306"/>
        <v>0</v>
      </c>
      <c r="U626" s="123">
        <f t="shared" si="306"/>
        <v>0</v>
      </c>
      <c r="V626" s="123">
        <f t="shared" si="306"/>
        <v>0</v>
      </c>
      <c r="W626" s="123">
        <f t="shared" si="306"/>
        <v>0</v>
      </c>
      <c r="X626" s="123">
        <f t="shared" si="306"/>
        <v>0</v>
      </c>
      <c r="Y626" s="123">
        <f t="shared" si="306"/>
        <v>0</v>
      </c>
      <c r="Z626" s="123">
        <f t="shared" si="306"/>
        <v>0</v>
      </c>
      <c r="AA626" s="123">
        <f t="shared" si="306"/>
        <v>0</v>
      </c>
      <c r="AB626" s="123">
        <f t="shared" si="306"/>
        <v>0</v>
      </c>
      <c r="AC626" s="123">
        <f t="shared" si="306"/>
        <v>0</v>
      </c>
      <c r="AD626" s="123">
        <f t="shared" si="306"/>
        <v>0</v>
      </c>
      <c r="AE626" s="123">
        <f t="shared" si="306"/>
        <v>0</v>
      </c>
      <c r="AF626" s="123">
        <f t="shared" si="306"/>
        <v>0</v>
      </c>
      <c r="AG626" s="123">
        <f t="shared" si="306"/>
        <v>0</v>
      </c>
      <c r="AH626" s="123">
        <f t="shared" si="306"/>
        <v>0</v>
      </c>
      <c r="AI626" s="123">
        <f t="shared" si="306"/>
        <v>0</v>
      </c>
      <c r="AJ626" s="123">
        <f t="shared" si="306"/>
        <v>0</v>
      </c>
      <c r="AK626" s="123">
        <f t="shared" si="306"/>
        <v>0</v>
      </c>
      <c r="AL626" s="123">
        <f t="shared" si="306"/>
        <v>0</v>
      </c>
      <c r="AM626" s="123">
        <f t="shared" si="306"/>
        <v>0</v>
      </c>
      <c r="AN626" s="123">
        <f t="shared" si="306"/>
        <v>0</v>
      </c>
      <c r="AO626" s="123">
        <f t="shared" si="306"/>
        <v>0</v>
      </c>
      <c r="AP626" s="123">
        <f t="shared" si="306"/>
        <v>0</v>
      </c>
    </row>
    <row r="627" spans="1:42" x14ac:dyDescent="0.2">
      <c r="A627" s="89" t="s">
        <v>12</v>
      </c>
      <c r="C627" s="122">
        <f>C625*C626</f>
        <v>0</v>
      </c>
      <c r="D627" s="122">
        <f>D625*D626</f>
        <v>0</v>
      </c>
      <c r="E627" s="122">
        <f t="shared" ref="E627:AP627" si="307">E625*E626</f>
        <v>0</v>
      </c>
      <c r="F627" s="122">
        <f t="shared" si="307"/>
        <v>0</v>
      </c>
      <c r="G627" s="122">
        <f t="shared" si="307"/>
        <v>0</v>
      </c>
      <c r="H627" s="122">
        <f t="shared" si="307"/>
        <v>0</v>
      </c>
      <c r="I627" s="122">
        <f t="shared" si="307"/>
        <v>0</v>
      </c>
      <c r="J627" s="122">
        <f t="shared" si="307"/>
        <v>0</v>
      </c>
      <c r="K627" s="122">
        <f t="shared" si="307"/>
        <v>0</v>
      </c>
      <c r="L627" s="122">
        <f t="shared" si="307"/>
        <v>0</v>
      </c>
      <c r="M627" s="122">
        <f t="shared" si="307"/>
        <v>0</v>
      </c>
      <c r="N627" s="122">
        <f t="shared" si="307"/>
        <v>0</v>
      </c>
      <c r="O627" s="122">
        <f t="shared" si="307"/>
        <v>0</v>
      </c>
      <c r="P627" s="122">
        <f t="shared" si="307"/>
        <v>0</v>
      </c>
      <c r="Q627" s="122">
        <f t="shared" si="307"/>
        <v>0</v>
      </c>
      <c r="R627" s="122">
        <f t="shared" si="307"/>
        <v>0</v>
      </c>
      <c r="S627" s="122">
        <f t="shared" si="307"/>
        <v>0</v>
      </c>
      <c r="T627" s="122">
        <f t="shared" si="307"/>
        <v>0</v>
      </c>
      <c r="U627" s="122">
        <f t="shared" si="307"/>
        <v>0</v>
      </c>
      <c r="V627" s="122">
        <f t="shared" si="307"/>
        <v>0</v>
      </c>
      <c r="W627" s="122">
        <f t="shared" si="307"/>
        <v>0</v>
      </c>
      <c r="X627" s="122">
        <f t="shared" si="307"/>
        <v>0</v>
      </c>
      <c r="Y627" s="122">
        <f t="shared" si="307"/>
        <v>0</v>
      </c>
      <c r="Z627" s="122">
        <f t="shared" si="307"/>
        <v>0</v>
      </c>
      <c r="AA627" s="122">
        <f t="shared" si="307"/>
        <v>0</v>
      </c>
      <c r="AB627" s="122">
        <f t="shared" si="307"/>
        <v>0</v>
      </c>
      <c r="AC627" s="122">
        <f t="shared" si="307"/>
        <v>0</v>
      </c>
      <c r="AD627" s="122">
        <f t="shared" si="307"/>
        <v>0</v>
      </c>
      <c r="AE627" s="122">
        <f t="shared" si="307"/>
        <v>0</v>
      </c>
      <c r="AF627" s="122">
        <f t="shared" si="307"/>
        <v>0</v>
      </c>
      <c r="AG627" s="122">
        <f t="shared" si="307"/>
        <v>0</v>
      </c>
      <c r="AH627" s="122">
        <f t="shared" si="307"/>
        <v>0</v>
      </c>
      <c r="AI627" s="122">
        <f t="shared" si="307"/>
        <v>0</v>
      </c>
      <c r="AJ627" s="122">
        <f t="shared" si="307"/>
        <v>0</v>
      </c>
      <c r="AK627" s="122">
        <f t="shared" si="307"/>
        <v>0</v>
      </c>
      <c r="AL627" s="122">
        <f t="shared" si="307"/>
        <v>0</v>
      </c>
      <c r="AM627" s="122">
        <f t="shared" si="307"/>
        <v>0</v>
      </c>
      <c r="AN627" s="122">
        <f t="shared" si="307"/>
        <v>0</v>
      </c>
      <c r="AO627" s="122">
        <f t="shared" si="307"/>
        <v>0</v>
      </c>
      <c r="AP627" s="122">
        <f t="shared" si="307"/>
        <v>0</v>
      </c>
    </row>
    <row r="628" spans="1:42" x14ac:dyDescent="0.2">
      <c r="A628" s="21"/>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20" t="s">
        <v>15</v>
      </c>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18" t="str">
        <f>Inputs!B117</f>
        <v>As fixed amount</v>
      </c>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21" t="str">
        <f>Inputs!B118</f>
        <v>Federal ($)</v>
      </c>
      <c r="C631" s="122">
        <f>ibi_fed_amount</f>
        <v>0</v>
      </c>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21" t="str">
        <f>Inputs!B119</f>
        <v>State ($)</v>
      </c>
      <c r="C632" s="122">
        <f>ibi_sta_amount</f>
        <v>0</v>
      </c>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A633" s="21" t="str">
        <f>Inputs!B120</f>
        <v>Utility ($)</v>
      </c>
      <c r="C633" s="122">
        <f>ibi_uti_amount</f>
        <v>0</v>
      </c>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2">
      <c r="A634" s="21" t="str">
        <f>Inputs!B121</f>
        <v>Other ($)</v>
      </c>
      <c r="C634" s="123">
        <f>ibi_oth_amount</f>
        <v>0</v>
      </c>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2">
      <c r="A635" s="21" t="s">
        <v>12</v>
      </c>
      <c r="C635" s="122">
        <f>SUM(C631:C634)</f>
        <v>0</v>
      </c>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row>
    <row r="636" spans="1:42" x14ac:dyDescent="0.2">
      <c r="A636" s="18" t="str">
        <f>Inputs!B122</f>
        <v>As percentage</v>
      </c>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21" t="str">
        <f>Inputs!B123</f>
        <v>Federal (% of total installed cost)</v>
      </c>
      <c r="C637" s="159">
        <f>MIN(ibi_fed_percent/100*total_installed_cost,Inputs!D123)</f>
        <v>0</v>
      </c>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row>
    <row r="638" spans="1:42" x14ac:dyDescent="0.2">
      <c r="A638" s="21" t="str">
        <f>Inputs!B124</f>
        <v>State (% of total installed cost)</v>
      </c>
      <c r="C638" s="159">
        <f>MIN(ibi_sta_percent/100*total_installed_cost,Inputs!D124)</f>
        <v>0</v>
      </c>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row>
    <row r="639" spans="1:42" x14ac:dyDescent="0.2">
      <c r="A639" s="21" t="str">
        <f>Inputs!B125</f>
        <v>Utility (% of total installed cost)</v>
      </c>
      <c r="C639" s="159">
        <f>MIN(ibi_uti_percent/100*total_installed_cost,Inputs!D125)</f>
        <v>0</v>
      </c>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row>
    <row r="640" spans="1:42" x14ac:dyDescent="0.2">
      <c r="A640" s="21" t="str">
        <f>Inputs!B126</f>
        <v>Other (% of total installed cost)</v>
      </c>
      <c r="C640" s="159">
        <f>MIN(ibi_oth_percent/100*total_installed_cost,Inputs!D126)</f>
        <v>0</v>
      </c>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2">
      <c r="A641" s="21" t="s">
        <v>12</v>
      </c>
      <c r="C641" s="128">
        <f>SUM(C637:C640)</f>
        <v>0</v>
      </c>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2">
      <c r="A642" s="21"/>
      <c r="C642" s="122"/>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row>
    <row r="643" spans="1:42" x14ac:dyDescent="0.2">
      <c r="A643" s="20" t="s">
        <v>37</v>
      </c>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row>
    <row r="644" spans="1:42" x14ac:dyDescent="0.2">
      <c r="A644" s="18" t="str">
        <f>Inputs!B128</f>
        <v>Federal ($/W)</v>
      </c>
      <c r="C644" s="159">
        <f>MIN(cbi_fed_amount*system_capacity*1000,cbi_fed_maxvalue)</f>
        <v>0</v>
      </c>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row>
    <row r="645" spans="1:42" x14ac:dyDescent="0.2">
      <c r="A645" s="18" t="str">
        <f>Inputs!B129</f>
        <v>State ($/W)</v>
      </c>
      <c r="C645" s="159">
        <f>MIN(cbi_sta_amount*system_capacity*1000,cbi_sta_maxvalue)</f>
        <v>0</v>
      </c>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row>
    <row r="646" spans="1:42" x14ac:dyDescent="0.2">
      <c r="A646" s="18" t="str">
        <f>Inputs!B130</f>
        <v>Utility ($/W)</v>
      </c>
      <c r="C646" s="159">
        <f>MIN(cbi_uti_amount*system_capacity*1000,cbi_uti_maxvalue)</f>
        <v>0</v>
      </c>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row>
    <row r="647" spans="1:42" x14ac:dyDescent="0.2">
      <c r="A647" s="18" t="str">
        <f>Inputs!B131</f>
        <v>Other ($/W)</v>
      </c>
      <c r="C647" s="159">
        <f>MIN(cbi_oth_amount*system_capacity*1000,cbi_oth_maxvalue)</f>
        <v>0</v>
      </c>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row>
    <row r="648" spans="1:42" x14ac:dyDescent="0.2">
      <c r="A648" s="18" t="s">
        <v>12</v>
      </c>
      <c r="C648" s="128">
        <f>SUM(C644:C647)</f>
        <v>0</v>
      </c>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2">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row>
    <row r="650" spans="1:42" x14ac:dyDescent="0.2">
      <c r="A650" s="20" t="s">
        <v>34</v>
      </c>
    </row>
    <row r="651" spans="1:42" x14ac:dyDescent="0.2">
      <c r="A651" s="18" t="str">
        <f>Inputs!B133</f>
        <v>Federal ($/kWh)</v>
      </c>
    </row>
    <row r="652" spans="1:42" x14ac:dyDescent="0.2">
      <c r="A652" s="21" t="s">
        <v>35</v>
      </c>
      <c r="C652" s="111">
        <f>IF(pbi_fed_amount="n/a",Inputs!D222,IF(AND(C$2&lt;=pbi_fed_term,C$2&lt;=analysis_period),pbi_fed_amount*(1+pbi_fed_escal/100)^B$2,0))</f>
        <v>0</v>
      </c>
      <c r="D652" s="111">
        <f>IF(pbi_fed_amount="n/a",Inputs!E222,IF(AND(D$2&lt;=pbi_fed_term,D$2&lt;=analysis_period),pbi_fed_amount*(1+pbi_fed_escal/100)^C$2,0))</f>
        <v>0</v>
      </c>
      <c r="E652" s="111">
        <f>IF(pbi_fed_amount="n/a",Inputs!F222,IF(AND(E$2&lt;=pbi_fed_term,E$2&lt;=analysis_period),pbi_fed_amount*(1+pbi_fed_escal/100)^D$2,0))</f>
        <v>0</v>
      </c>
      <c r="F652" s="111">
        <f>IF(pbi_fed_amount="n/a",Inputs!G222,IF(AND(F$2&lt;=pbi_fed_term,F$2&lt;=analysis_period),pbi_fed_amount*(1+pbi_fed_escal/100)^E$2,0))</f>
        <v>0</v>
      </c>
      <c r="G652" s="111">
        <f>IF(pbi_fed_amount="n/a",Inputs!H222,IF(AND(G$2&lt;=pbi_fed_term,G$2&lt;=analysis_period),pbi_fed_amount*(1+pbi_fed_escal/100)^F$2,0))</f>
        <v>0</v>
      </c>
      <c r="H652" s="111">
        <f>IF(pbi_fed_amount="n/a",Inputs!I222,IF(AND(H$2&lt;=pbi_fed_term,H$2&lt;=analysis_period),pbi_fed_amount*(1+pbi_fed_escal/100)^G$2,0))</f>
        <v>0</v>
      </c>
      <c r="I652" s="111">
        <f>IF(pbi_fed_amount="n/a",Inputs!J222,IF(AND(I$2&lt;=pbi_fed_term,I$2&lt;=analysis_period),pbi_fed_amount*(1+pbi_fed_escal/100)^H$2,0))</f>
        <v>0</v>
      </c>
      <c r="J652" s="111">
        <f>IF(pbi_fed_amount="n/a",Inputs!K222,IF(AND(J$2&lt;=pbi_fed_term,J$2&lt;=analysis_period),pbi_fed_amount*(1+pbi_fed_escal/100)^I$2,0))</f>
        <v>0</v>
      </c>
      <c r="K652" s="111">
        <f>IF(pbi_fed_amount="n/a",Inputs!L222,IF(AND(K$2&lt;=pbi_fed_term,K$2&lt;=analysis_period),pbi_fed_amount*(1+pbi_fed_escal/100)^J$2,0))</f>
        <v>0</v>
      </c>
      <c r="L652" s="111">
        <f>IF(pbi_fed_amount="n/a",Inputs!M222,IF(AND(L$2&lt;=pbi_fed_term,L$2&lt;=analysis_period),pbi_fed_amount*(1+pbi_fed_escal/100)^K$2,0))</f>
        <v>0</v>
      </c>
      <c r="M652" s="111">
        <f>IF(pbi_fed_amount="n/a",Inputs!N222,IF(AND(M$2&lt;=pbi_fed_term,M$2&lt;=analysis_period),pbi_fed_amount*(1+pbi_fed_escal/100)^L$2,0))</f>
        <v>0</v>
      </c>
      <c r="N652" s="111">
        <f>IF(pbi_fed_amount="n/a",Inputs!O222,IF(AND(N$2&lt;=pbi_fed_term,N$2&lt;=analysis_period),pbi_fed_amount*(1+pbi_fed_escal/100)^M$2,0))</f>
        <v>0</v>
      </c>
      <c r="O652" s="111">
        <f>IF(pbi_fed_amount="n/a",Inputs!P222,IF(AND(O$2&lt;=pbi_fed_term,O$2&lt;=analysis_period),pbi_fed_amount*(1+pbi_fed_escal/100)^N$2,0))</f>
        <v>0</v>
      </c>
      <c r="P652" s="111">
        <f>IF(pbi_fed_amount="n/a",Inputs!Q222,IF(AND(P$2&lt;=pbi_fed_term,P$2&lt;=analysis_period),pbi_fed_amount*(1+pbi_fed_escal/100)^O$2,0))</f>
        <v>0</v>
      </c>
      <c r="Q652" s="111">
        <f>IF(pbi_fed_amount="n/a",Inputs!R222,IF(AND(Q$2&lt;=pbi_fed_term,Q$2&lt;=analysis_period),pbi_fed_amount*(1+pbi_fed_escal/100)^P$2,0))</f>
        <v>0</v>
      </c>
      <c r="R652" s="111">
        <f>IF(pbi_fed_amount="n/a",Inputs!S222,IF(AND(R$2&lt;=pbi_fed_term,R$2&lt;=analysis_period),pbi_fed_amount*(1+pbi_fed_escal/100)^Q$2,0))</f>
        <v>0</v>
      </c>
      <c r="S652" s="111">
        <f>IF(pbi_fed_amount="n/a",Inputs!T222,IF(AND(S$2&lt;=pbi_fed_term,S$2&lt;=analysis_period),pbi_fed_amount*(1+pbi_fed_escal/100)^R$2,0))</f>
        <v>0</v>
      </c>
      <c r="T652" s="111">
        <f>IF(pbi_fed_amount="n/a",Inputs!U222,IF(AND(T$2&lt;=pbi_fed_term,T$2&lt;=analysis_period),pbi_fed_amount*(1+pbi_fed_escal/100)^S$2,0))</f>
        <v>0</v>
      </c>
      <c r="U652" s="111">
        <f>IF(pbi_fed_amount="n/a",Inputs!V222,IF(AND(U$2&lt;=pbi_fed_term,U$2&lt;=analysis_period),pbi_fed_amount*(1+pbi_fed_escal/100)^T$2,0))</f>
        <v>0</v>
      </c>
      <c r="V652" s="111">
        <f>IF(pbi_fed_amount="n/a",Inputs!W222,IF(AND(V$2&lt;=pbi_fed_term,V$2&lt;=analysis_period),pbi_fed_amount*(1+pbi_fed_escal/100)^U$2,0))</f>
        <v>0</v>
      </c>
      <c r="W652" s="111">
        <f>IF(pbi_fed_amount="n/a",Inputs!X222,IF(AND(W$2&lt;=pbi_fed_term,W$2&lt;=analysis_period),pbi_fed_amount*(1+pbi_fed_escal/100)^V$2,0))</f>
        <v>0</v>
      </c>
      <c r="X652" s="111">
        <f>IF(pbi_fed_amount="n/a",Inputs!Y222,IF(AND(X$2&lt;=pbi_fed_term,X$2&lt;=analysis_period),pbi_fed_amount*(1+pbi_fed_escal/100)^W$2,0))</f>
        <v>0</v>
      </c>
      <c r="Y652" s="111">
        <f>IF(pbi_fed_amount="n/a",Inputs!Z222,IF(AND(Y$2&lt;=pbi_fed_term,Y$2&lt;=analysis_period),pbi_fed_amount*(1+pbi_fed_escal/100)^X$2,0))</f>
        <v>0</v>
      </c>
      <c r="Z652" s="111">
        <f>IF(pbi_fed_amount="n/a",Inputs!AA222,IF(AND(Z$2&lt;=pbi_fed_term,Z$2&lt;=analysis_period),pbi_fed_amount*(1+pbi_fed_escal/100)^Y$2,0))</f>
        <v>0</v>
      </c>
      <c r="AA652" s="111">
        <f>IF(pbi_fed_amount="n/a",Inputs!AB222,IF(AND(AA$2&lt;=pbi_fed_term,AA$2&lt;=analysis_period),pbi_fed_amount*(1+pbi_fed_escal/100)^Z$2,0))</f>
        <v>0</v>
      </c>
      <c r="AB652" s="111">
        <f>IF(pbi_fed_amount="n/a",Inputs!AC222,IF(AND(AB$2&lt;=pbi_fed_term,AB$2&lt;=analysis_period),pbi_fed_amount*(1+pbi_fed_escal/100)^AA$2,0))</f>
        <v>0</v>
      </c>
      <c r="AC652" s="111">
        <f>IF(pbi_fed_amount="n/a",Inputs!AD222,IF(AND(AC$2&lt;=pbi_fed_term,AC$2&lt;=analysis_period),pbi_fed_amount*(1+pbi_fed_escal/100)^AB$2,0))</f>
        <v>0</v>
      </c>
      <c r="AD652" s="111">
        <f>IF(pbi_fed_amount="n/a",Inputs!AE222,IF(AND(AD$2&lt;=pbi_fed_term,AD$2&lt;=analysis_period),pbi_fed_amount*(1+pbi_fed_escal/100)^AC$2,0))</f>
        <v>0</v>
      </c>
      <c r="AE652" s="111">
        <f>IF(pbi_fed_amount="n/a",Inputs!AF222,IF(AND(AE$2&lt;=pbi_fed_term,AE$2&lt;=analysis_period),pbi_fed_amount*(1+pbi_fed_escal/100)^AD$2,0))</f>
        <v>0</v>
      </c>
      <c r="AF652" s="111">
        <f>IF(pbi_fed_amount="n/a",Inputs!AG222,IF(AND(AF$2&lt;=pbi_fed_term,AF$2&lt;=analysis_period),pbi_fed_amount*(1+pbi_fed_escal/100)^AE$2,0))</f>
        <v>0</v>
      </c>
      <c r="AG652" s="111">
        <f>IF(pbi_fed_amount="n/a",Inputs!AH222,IF(AND(AG$2&lt;=pbi_fed_term,AG$2&lt;=analysis_period),pbi_fed_amount*(1+pbi_fed_escal/100)^AF$2,0))</f>
        <v>0</v>
      </c>
      <c r="AH652" s="111">
        <f>IF(pbi_fed_amount="n/a",Inputs!AI222,IF(AND(AH$2&lt;=pbi_fed_term,AH$2&lt;=analysis_period),pbi_fed_amount*(1+pbi_fed_escal/100)^AG$2,0))</f>
        <v>0</v>
      </c>
      <c r="AI652" s="111">
        <f>IF(pbi_fed_amount="n/a",Inputs!AJ222,IF(AND(AI$2&lt;=pbi_fed_term,AI$2&lt;=analysis_period),pbi_fed_amount*(1+pbi_fed_escal/100)^AH$2,0))</f>
        <v>0</v>
      </c>
      <c r="AJ652" s="111">
        <f>IF(pbi_fed_amount="n/a",Inputs!AK222,IF(AND(AJ$2&lt;=pbi_fed_term,AJ$2&lt;=analysis_period),pbi_fed_amount*(1+pbi_fed_escal/100)^AI$2,0))</f>
        <v>0</v>
      </c>
      <c r="AK652" s="111">
        <f>IF(pbi_fed_amount="n/a",Inputs!AL222,IF(AND(AK$2&lt;=pbi_fed_term,AK$2&lt;=analysis_period),pbi_fed_amount*(1+pbi_fed_escal/100)^AJ$2,0))</f>
        <v>0</v>
      </c>
      <c r="AL652" s="111">
        <f>IF(pbi_fed_amount="n/a",Inputs!AM222,IF(AND(AL$2&lt;=pbi_fed_term,AL$2&lt;=analysis_period),pbi_fed_amount*(1+pbi_fed_escal/100)^AK$2,0))</f>
        <v>0</v>
      </c>
      <c r="AM652" s="111">
        <f>IF(pbi_fed_amount="n/a",Inputs!AN222,IF(AND(AM$2&lt;=pbi_fed_term,AM$2&lt;=analysis_period),pbi_fed_amount*(1+pbi_fed_escal/100)^AL$2,0))</f>
        <v>0</v>
      </c>
      <c r="AN652" s="111">
        <f>IF(pbi_fed_amount="n/a",Inputs!AO222,IF(AND(AN$2&lt;=pbi_fed_term,AN$2&lt;=analysis_period),pbi_fed_amount*(1+pbi_fed_escal/100)^AM$2,0))</f>
        <v>0</v>
      </c>
      <c r="AO652" s="111">
        <f>IF(pbi_fed_amount="n/a",Inputs!AP222,IF(AND(AO$2&lt;=pbi_fed_term,AO$2&lt;=analysis_period),pbi_fed_amount*(1+pbi_fed_escal/100)^AN$2,0))</f>
        <v>0</v>
      </c>
      <c r="AP652" s="111">
        <f>IF(pbi_fed_amount="n/a",Inputs!AQ222,IF(AND(AP$2&lt;=pbi_fed_term,AP$2&lt;=analysis_period),pbi_fed_amount*(1+pbi_fed_escal/100)^AO$2,0))</f>
        <v>0</v>
      </c>
    </row>
    <row r="653" spans="1:42" x14ac:dyDescent="0.2">
      <c r="A653" s="21" t="s">
        <v>36</v>
      </c>
      <c r="C653" s="123">
        <f>C$5</f>
        <v>0</v>
      </c>
      <c r="D653" s="123">
        <f t="shared" ref="D653:AP653" si="308">D$5</f>
        <v>0</v>
      </c>
      <c r="E653" s="123">
        <f t="shared" si="308"/>
        <v>0</v>
      </c>
      <c r="F653" s="123">
        <f t="shared" si="308"/>
        <v>0</v>
      </c>
      <c r="G653" s="123">
        <f t="shared" si="308"/>
        <v>0</v>
      </c>
      <c r="H653" s="123">
        <f t="shared" si="308"/>
        <v>0</v>
      </c>
      <c r="I653" s="123">
        <f t="shared" si="308"/>
        <v>0</v>
      </c>
      <c r="J653" s="123">
        <f t="shared" si="308"/>
        <v>0</v>
      </c>
      <c r="K653" s="123">
        <f t="shared" si="308"/>
        <v>0</v>
      </c>
      <c r="L653" s="123">
        <f t="shared" si="308"/>
        <v>0</v>
      </c>
      <c r="M653" s="123">
        <f t="shared" si="308"/>
        <v>0</v>
      </c>
      <c r="N653" s="123">
        <f t="shared" si="308"/>
        <v>0</v>
      </c>
      <c r="O653" s="123">
        <f t="shared" si="308"/>
        <v>0</v>
      </c>
      <c r="P653" s="123">
        <f t="shared" si="308"/>
        <v>0</v>
      </c>
      <c r="Q653" s="123">
        <f t="shared" si="308"/>
        <v>0</v>
      </c>
      <c r="R653" s="123">
        <f t="shared" si="308"/>
        <v>0</v>
      </c>
      <c r="S653" s="123">
        <f t="shared" si="308"/>
        <v>0</v>
      </c>
      <c r="T653" s="123">
        <f t="shared" si="308"/>
        <v>0</v>
      </c>
      <c r="U653" s="123">
        <f t="shared" si="308"/>
        <v>0</v>
      </c>
      <c r="V653" s="123">
        <f t="shared" si="308"/>
        <v>0</v>
      </c>
      <c r="W653" s="123">
        <f t="shared" si="308"/>
        <v>0</v>
      </c>
      <c r="X653" s="123">
        <f t="shared" si="308"/>
        <v>0</v>
      </c>
      <c r="Y653" s="123">
        <f t="shared" si="308"/>
        <v>0</v>
      </c>
      <c r="Z653" s="123">
        <f t="shared" si="308"/>
        <v>0</v>
      </c>
      <c r="AA653" s="123">
        <f t="shared" si="308"/>
        <v>0</v>
      </c>
      <c r="AB653" s="123">
        <f t="shared" si="308"/>
        <v>0</v>
      </c>
      <c r="AC653" s="123">
        <f t="shared" si="308"/>
        <v>0</v>
      </c>
      <c r="AD653" s="123">
        <f t="shared" si="308"/>
        <v>0</v>
      </c>
      <c r="AE653" s="123">
        <f t="shared" si="308"/>
        <v>0</v>
      </c>
      <c r="AF653" s="123">
        <f t="shared" si="308"/>
        <v>0</v>
      </c>
      <c r="AG653" s="123">
        <f t="shared" si="308"/>
        <v>0</v>
      </c>
      <c r="AH653" s="123">
        <f t="shared" si="308"/>
        <v>0</v>
      </c>
      <c r="AI653" s="123">
        <f t="shared" si="308"/>
        <v>0</v>
      </c>
      <c r="AJ653" s="123">
        <f t="shared" si="308"/>
        <v>0</v>
      </c>
      <c r="AK653" s="123">
        <f t="shared" si="308"/>
        <v>0</v>
      </c>
      <c r="AL653" s="123">
        <f t="shared" si="308"/>
        <v>0</v>
      </c>
      <c r="AM653" s="123">
        <f t="shared" si="308"/>
        <v>0</v>
      </c>
      <c r="AN653" s="123">
        <f t="shared" si="308"/>
        <v>0</v>
      </c>
      <c r="AO653" s="123">
        <f t="shared" si="308"/>
        <v>0</v>
      </c>
      <c r="AP653" s="123">
        <f t="shared" si="308"/>
        <v>0</v>
      </c>
    </row>
    <row r="654" spans="1:42" x14ac:dyDescent="0.2">
      <c r="A654" s="21" t="s">
        <v>12</v>
      </c>
      <c r="C654" s="122">
        <f>C652*C653</f>
        <v>0</v>
      </c>
      <c r="D654" s="122">
        <f t="shared" ref="D654:AP654" si="309">D652*D653</f>
        <v>0</v>
      </c>
      <c r="E654" s="122">
        <f t="shared" si="309"/>
        <v>0</v>
      </c>
      <c r="F654" s="122">
        <f t="shared" si="309"/>
        <v>0</v>
      </c>
      <c r="G654" s="122">
        <f t="shared" si="309"/>
        <v>0</v>
      </c>
      <c r="H654" s="122">
        <f t="shared" si="309"/>
        <v>0</v>
      </c>
      <c r="I654" s="122">
        <f t="shared" si="309"/>
        <v>0</v>
      </c>
      <c r="J654" s="122">
        <f t="shared" si="309"/>
        <v>0</v>
      </c>
      <c r="K654" s="122">
        <f t="shared" si="309"/>
        <v>0</v>
      </c>
      <c r="L654" s="122">
        <f t="shared" si="309"/>
        <v>0</v>
      </c>
      <c r="M654" s="122">
        <f t="shared" si="309"/>
        <v>0</v>
      </c>
      <c r="N654" s="122">
        <f t="shared" si="309"/>
        <v>0</v>
      </c>
      <c r="O654" s="122">
        <f t="shared" si="309"/>
        <v>0</v>
      </c>
      <c r="P654" s="122">
        <f t="shared" si="309"/>
        <v>0</v>
      </c>
      <c r="Q654" s="122">
        <f t="shared" si="309"/>
        <v>0</v>
      </c>
      <c r="R654" s="122">
        <f t="shared" si="309"/>
        <v>0</v>
      </c>
      <c r="S654" s="122">
        <f t="shared" si="309"/>
        <v>0</v>
      </c>
      <c r="T654" s="122">
        <f t="shared" si="309"/>
        <v>0</v>
      </c>
      <c r="U654" s="122">
        <f t="shared" si="309"/>
        <v>0</v>
      </c>
      <c r="V654" s="122">
        <f t="shared" si="309"/>
        <v>0</v>
      </c>
      <c r="W654" s="122">
        <f t="shared" si="309"/>
        <v>0</v>
      </c>
      <c r="X654" s="122">
        <f t="shared" si="309"/>
        <v>0</v>
      </c>
      <c r="Y654" s="122">
        <f t="shared" si="309"/>
        <v>0</v>
      </c>
      <c r="Z654" s="122">
        <f t="shared" si="309"/>
        <v>0</v>
      </c>
      <c r="AA654" s="122">
        <f t="shared" si="309"/>
        <v>0</v>
      </c>
      <c r="AB654" s="122">
        <f t="shared" si="309"/>
        <v>0</v>
      </c>
      <c r="AC654" s="122">
        <f t="shared" si="309"/>
        <v>0</v>
      </c>
      <c r="AD654" s="122">
        <f t="shared" si="309"/>
        <v>0</v>
      </c>
      <c r="AE654" s="122">
        <f t="shared" si="309"/>
        <v>0</v>
      </c>
      <c r="AF654" s="122">
        <f t="shared" si="309"/>
        <v>0</v>
      </c>
      <c r="AG654" s="122">
        <f t="shared" si="309"/>
        <v>0</v>
      </c>
      <c r="AH654" s="122">
        <f t="shared" si="309"/>
        <v>0</v>
      </c>
      <c r="AI654" s="122">
        <f t="shared" si="309"/>
        <v>0</v>
      </c>
      <c r="AJ654" s="122">
        <f t="shared" si="309"/>
        <v>0</v>
      </c>
      <c r="AK654" s="122">
        <f t="shared" si="309"/>
        <v>0</v>
      </c>
      <c r="AL654" s="122">
        <f t="shared" si="309"/>
        <v>0</v>
      </c>
      <c r="AM654" s="122">
        <f t="shared" si="309"/>
        <v>0</v>
      </c>
      <c r="AN654" s="122">
        <f t="shared" si="309"/>
        <v>0</v>
      </c>
      <c r="AO654" s="122">
        <f t="shared" si="309"/>
        <v>0</v>
      </c>
      <c r="AP654" s="122">
        <f t="shared" si="309"/>
        <v>0</v>
      </c>
    </row>
    <row r="655" spans="1:42" x14ac:dyDescent="0.2">
      <c r="A655" s="18" t="str">
        <f>Inputs!B134</f>
        <v>State ($/kWh)</v>
      </c>
    </row>
    <row r="656" spans="1:42" x14ac:dyDescent="0.2">
      <c r="A656" s="21" t="s">
        <v>35</v>
      </c>
      <c r="C656" s="100">
        <f>IF(pbi_sta_amount="n/a",Inputs!D223,IF(AND(C$2&lt;=pbi_sta_term,C$2&lt;=analysis_period),pbi_sta_amount*(1+pbi_sta_escal/100)^B$2,0))</f>
        <v>0</v>
      </c>
      <c r="D656" s="100">
        <f>IF(pbi_sta_amount="n/a",Inputs!E223,IF(AND(D$2&lt;=pbi_sta_term,D$2&lt;=analysis_period),pbi_sta_amount*(1+pbi_sta_escal/100)^C$2,0))</f>
        <v>0</v>
      </c>
      <c r="E656" s="100">
        <f>IF(pbi_sta_amount="n/a",Inputs!F223,IF(AND(E$2&lt;=pbi_sta_term,E$2&lt;=analysis_period),pbi_sta_amount*(1+pbi_sta_escal/100)^D$2,0))</f>
        <v>0</v>
      </c>
      <c r="F656" s="100">
        <f>IF(pbi_sta_amount="n/a",Inputs!G223,IF(AND(F$2&lt;=pbi_sta_term,F$2&lt;=analysis_period),pbi_sta_amount*(1+pbi_sta_escal/100)^E$2,0))</f>
        <v>0</v>
      </c>
      <c r="G656" s="100">
        <f>IF(pbi_sta_amount="n/a",Inputs!H223,IF(AND(G$2&lt;=pbi_sta_term,G$2&lt;=analysis_period),pbi_sta_amount*(1+pbi_sta_escal/100)^F$2,0))</f>
        <v>0</v>
      </c>
      <c r="H656" s="100">
        <f>IF(pbi_sta_amount="n/a",Inputs!I223,IF(AND(H$2&lt;=pbi_sta_term,H$2&lt;=analysis_period),pbi_sta_amount*(1+pbi_sta_escal/100)^G$2,0))</f>
        <v>0</v>
      </c>
      <c r="I656" s="100">
        <f>IF(pbi_sta_amount="n/a",Inputs!J223,IF(AND(I$2&lt;=pbi_sta_term,I$2&lt;=analysis_period),pbi_sta_amount*(1+pbi_sta_escal/100)^H$2,0))</f>
        <v>0</v>
      </c>
      <c r="J656" s="100">
        <f>IF(pbi_sta_amount="n/a",Inputs!K223,IF(AND(J$2&lt;=pbi_sta_term,J$2&lt;=analysis_period),pbi_sta_amount*(1+pbi_sta_escal/100)^I$2,0))</f>
        <v>0</v>
      </c>
      <c r="K656" s="100">
        <f>IF(pbi_sta_amount="n/a",Inputs!L223,IF(AND(K$2&lt;=pbi_sta_term,K$2&lt;=analysis_period),pbi_sta_amount*(1+pbi_sta_escal/100)^J$2,0))</f>
        <v>0</v>
      </c>
      <c r="L656" s="100">
        <f>IF(pbi_sta_amount="n/a",Inputs!M223,IF(AND(L$2&lt;=pbi_sta_term,L$2&lt;=analysis_period),pbi_sta_amount*(1+pbi_sta_escal/100)^K$2,0))</f>
        <v>0</v>
      </c>
      <c r="M656" s="100">
        <f>IF(pbi_sta_amount="n/a",Inputs!N223,IF(AND(M$2&lt;=pbi_sta_term,M$2&lt;=analysis_period),pbi_sta_amount*(1+pbi_sta_escal/100)^L$2,0))</f>
        <v>0</v>
      </c>
      <c r="N656" s="100">
        <f>IF(pbi_sta_amount="n/a",Inputs!O223,IF(AND(N$2&lt;=pbi_sta_term,N$2&lt;=analysis_period),pbi_sta_amount*(1+pbi_sta_escal/100)^M$2,0))</f>
        <v>0</v>
      </c>
      <c r="O656" s="100">
        <f>IF(pbi_sta_amount="n/a",Inputs!P223,IF(AND(O$2&lt;=pbi_sta_term,O$2&lt;=analysis_period),pbi_sta_amount*(1+pbi_sta_escal/100)^N$2,0))</f>
        <v>0</v>
      </c>
      <c r="P656" s="100">
        <f>IF(pbi_sta_amount="n/a",Inputs!Q223,IF(AND(P$2&lt;=pbi_sta_term,P$2&lt;=analysis_period),pbi_sta_amount*(1+pbi_sta_escal/100)^O$2,0))</f>
        <v>0</v>
      </c>
      <c r="Q656" s="100">
        <f>IF(pbi_sta_amount="n/a",Inputs!R223,IF(AND(Q$2&lt;=pbi_sta_term,Q$2&lt;=analysis_period),pbi_sta_amount*(1+pbi_sta_escal/100)^P$2,0))</f>
        <v>0</v>
      </c>
      <c r="R656" s="100">
        <f>IF(pbi_sta_amount="n/a",Inputs!S223,IF(AND(R$2&lt;=pbi_sta_term,R$2&lt;=analysis_period),pbi_sta_amount*(1+pbi_sta_escal/100)^Q$2,0))</f>
        <v>0</v>
      </c>
      <c r="S656" s="100">
        <f>IF(pbi_sta_amount="n/a",Inputs!T223,IF(AND(S$2&lt;=pbi_sta_term,S$2&lt;=analysis_period),pbi_sta_amount*(1+pbi_sta_escal/100)^R$2,0))</f>
        <v>0</v>
      </c>
      <c r="T656" s="100">
        <f>IF(pbi_sta_amount="n/a",Inputs!U223,IF(AND(T$2&lt;=pbi_sta_term,T$2&lt;=analysis_period),pbi_sta_amount*(1+pbi_sta_escal/100)^S$2,0))</f>
        <v>0</v>
      </c>
      <c r="U656" s="100">
        <f>IF(pbi_sta_amount="n/a",Inputs!V223,IF(AND(U$2&lt;=pbi_sta_term,U$2&lt;=analysis_period),pbi_sta_amount*(1+pbi_sta_escal/100)^T$2,0))</f>
        <v>0</v>
      </c>
      <c r="V656" s="100">
        <f>IF(pbi_sta_amount="n/a",Inputs!W223,IF(AND(V$2&lt;=pbi_sta_term,V$2&lt;=analysis_period),pbi_sta_amount*(1+pbi_sta_escal/100)^U$2,0))</f>
        <v>0</v>
      </c>
      <c r="W656" s="100">
        <f>IF(pbi_sta_amount="n/a",Inputs!X223,IF(AND(W$2&lt;=pbi_sta_term,W$2&lt;=analysis_period),pbi_sta_amount*(1+pbi_sta_escal/100)^V$2,0))</f>
        <v>0</v>
      </c>
      <c r="X656" s="100">
        <f>IF(pbi_sta_amount="n/a",Inputs!Y223,IF(AND(X$2&lt;=pbi_sta_term,X$2&lt;=analysis_period),pbi_sta_amount*(1+pbi_sta_escal/100)^W$2,0))</f>
        <v>0</v>
      </c>
      <c r="Y656" s="100">
        <f>IF(pbi_sta_amount="n/a",Inputs!Z223,IF(AND(Y$2&lt;=pbi_sta_term,Y$2&lt;=analysis_period),pbi_sta_amount*(1+pbi_sta_escal/100)^X$2,0))</f>
        <v>0</v>
      </c>
      <c r="Z656" s="100">
        <f>IF(pbi_sta_amount="n/a",Inputs!AA223,IF(AND(Z$2&lt;=pbi_sta_term,Z$2&lt;=analysis_period),pbi_sta_amount*(1+pbi_sta_escal/100)^Y$2,0))</f>
        <v>0</v>
      </c>
      <c r="AA656" s="100">
        <f>IF(pbi_sta_amount="n/a",Inputs!AB223,IF(AND(AA$2&lt;=pbi_sta_term,AA$2&lt;=analysis_period),pbi_sta_amount*(1+pbi_sta_escal/100)^Z$2,0))</f>
        <v>0</v>
      </c>
      <c r="AB656" s="100">
        <f>IF(pbi_sta_amount="n/a",Inputs!AC223,IF(AND(AB$2&lt;=pbi_sta_term,AB$2&lt;=analysis_period),pbi_sta_amount*(1+pbi_sta_escal/100)^AA$2,0))</f>
        <v>0</v>
      </c>
      <c r="AC656" s="100">
        <f>IF(pbi_sta_amount="n/a",Inputs!AD223,IF(AND(AC$2&lt;=pbi_sta_term,AC$2&lt;=analysis_period),pbi_sta_amount*(1+pbi_sta_escal/100)^AB$2,0))</f>
        <v>0</v>
      </c>
      <c r="AD656" s="100">
        <f>IF(pbi_sta_amount="n/a",Inputs!AE223,IF(AND(AD$2&lt;=pbi_sta_term,AD$2&lt;=analysis_period),pbi_sta_amount*(1+pbi_sta_escal/100)^AC$2,0))</f>
        <v>0</v>
      </c>
      <c r="AE656" s="100">
        <f>IF(pbi_sta_amount="n/a",Inputs!AF223,IF(AND(AE$2&lt;=pbi_sta_term,AE$2&lt;=analysis_period),pbi_sta_amount*(1+pbi_sta_escal/100)^AD$2,0))</f>
        <v>0</v>
      </c>
      <c r="AF656" s="100">
        <f>IF(pbi_sta_amount="n/a",Inputs!AG223,IF(AND(AF$2&lt;=pbi_sta_term,AF$2&lt;=analysis_period),pbi_sta_amount*(1+pbi_sta_escal/100)^AE$2,0))</f>
        <v>0</v>
      </c>
      <c r="AG656" s="100">
        <f>IF(pbi_sta_amount="n/a",Inputs!AH223,IF(AND(AG$2&lt;=pbi_sta_term,AG$2&lt;=analysis_period),pbi_sta_amount*(1+pbi_sta_escal/100)^AF$2,0))</f>
        <v>0</v>
      </c>
      <c r="AH656" s="100">
        <f>IF(pbi_sta_amount="n/a",Inputs!AI223,IF(AND(AH$2&lt;=pbi_sta_term,AH$2&lt;=analysis_period),pbi_sta_amount*(1+pbi_sta_escal/100)^AG$2,0))</f>
        <v>0</v>
      </c>
      <c r="AI656" s="100">
        <f>IF(pbi_sta_amount="n/a",Inputs!AJ223,IF(AND(AI$2&lt;=pbi_sta_term,AI$2&lt;=analysis_period),pbi_sta_amount*(1+pbi_sta_escal/100)^AH$2,0))</f>
        <v>0</v>
      </c>
      <c r="AJ656" s="100">
        <f>IF(pbi_sta_amount="n/a",Inputs!AK223,IF(AND(AJ$2&lt;=pbi_sta_term,AJ$2&lt;=analysis_period),pbi_sta_amount*(1+pbi_sta_escal/100)^AI$2,0))</f>
        <v>0</v>
      </c>
      <c r="AK656" s="100">
        <f>IF(pbi_sta_amount="n/a",Inputs!AL223,IF(AND(AK$2&lt;=pbi_sta_term,AK$2&lt;=analysis_period),pbi_sta_amount*(1+pbi_sta_escal/100)^AJ$2,0))</f>
        <v>0</v>
      </c>
      <c r="AL656" s="100">
        <f>IF(pbi_sta_amount="n/a",Inputs!AM223,IF(AND(AL$2&lt;=pbi_sta_term,AL$2&lt;=analysis_period),pbi_sta_amount*(1+pbi_sta_escal/100)^AK$2,0))</f>
        <v>0</v>
      </c>
      <c r="AM656" s="100">
        <f>IF(pbi_sta_amount="n/a",Inputs!AN223,IF(AND(AM$2&lt;=pbi_sta_term,AM$2&lt;=analysis_period),pbi_sta_amount*(1+pbi_sta_escal/100)^AL$2,0))</f>
        <v>0</v>
      </c>
      <c r="AN656" s="100">
        <f>IF(pbi_sta_amount="n/a",Inputs!AO223,IF(AND(AN$2&lt;=pbi_sta_term,AN$2&lt;=analysis_period),pbi_sta_amount*(1+pbi_sta_escal/100)^AM$2,0))</f>
        <v>0</v>
      </c>
      <c r="AO656" s="100">
        <f>IF(pbi_sta_amount="n/a",Inputs!AP223,IF(AND(AO$2&lt;=pbi_sta_term,AO$2&lt;=analysis_period),pbi_sta_amount*(1+pbi_sta_escal/100)^AN$2,0))</f>
        <v>0</v>
      </c>
      <c r="AP656" s="100">
        <f>IF(pbi_sta_amount="n/a",Inputs!AQ223,IF(AND(AP$2&lt;=pbi_sta_term,AP$2&lt;=analysis_period),pbi_sta_amount*(1+pbi_sta_escal/100)^AO$2,0))</f>
        <v>0</v>
      </c>
    </row>
    <row r="657" spans="1:42" x14ac:dyDescent="0.2">
      <c r="A657" s="21" t="s">
        <v>36</v>
      </c>
      <c r="C657" s="123">
        <f>C$5</f>
        <v>0</v>
      </c>
      <c r="D657" s="123">
        <f t="shared" ref="D657:AP657" si="310">D$5</f>
        <v>0</v>
      </c>
      <c r="E657" s="123">
        <f t="shared" si="310"/>
        <v>0</v>
      </c>
      <c r="F657" s="123">
        <f t="shared" si="310"/>
        <v>0</v>
      </c>
      <c r="G657" s="123">
        <f t="shared" si="310"/>
        <v>0</v>
      </c>
      <c r="H657" s="123">
        <f t="shared" si="310"/>
        <v>0</v>
      </c>
      <c r="I657" s="123">
        <f t="shared" si="310"/>
        <v>0</v>
      </c>
      <c r="J657" s="123">
        <f t="shared" si="310"/>
        <v>0</v>
      </c>
      <c r="K657" s="123">
        <f t="shared" si="310"/>
        <v>0</v>
      </c>
      <c r="L657" s="123">
        <f t="shared" si="310"/>
        <v>0</v>
      </c>
      <c r="M657" s="123">
        <f t="shared" si="310"/>
        <v>0</v>
      </c>
      <c r="N657" s="123">
        <f t="shared" si="310"/>
        <v>0</v>
      </c>
      <c r="O657" s="123">
        <f t="shared" si="310"/>
        <v>0</v>
      </c>
      <c r="P657" s="123">
        <f t="shared" si="310"/>
        <v>0</v>
      </c>
      <c r="Q657" s="123">
        <f t="shared" si="310"/>
        <v>0</v>
      </c>
      <c r="R657" s="123">
        <f t="shared" si="310"/>
        <v>0</v>
      </c>
      <c r="S657" s="123">
        <f t="shared" si="310"/>
        <v>0</v>
      </c>
      <c r="T657" s="123">
        <f t="shared" si="310"/>
        <v>0</v>
      </c>
      <c r="U657" s="123">
        <f t="shared" si="310"/>
        <v>0</v>
      </c>
      <c r="V657" s="123">
        <f t="shared" si="310"/>
        <v>0</v>
      </c>
      <c r="W657" s="123">
        <f t="shared" si="310"/>
        <v>0</v>
      </c>
      <c r="X657" s="123">
        <f t="shared" si="310"/>
        <v>0</v>
      </c>
      <c r="Y657" s="123">
        <f t="shared" si="310"/>
        <v>0</v>
      </c>
      <c r="Z657" s="123">
        <f t="shared" si="310"/>
        <v>0</v>
      </c>
      <c r="AA657" s="123">
        <f t="shared" si="310"/>
        <v>0</v>
      </c>
      <c r="AB657" s="123">
        <f t="shared" si="310"/>
        <v>0</v>
      </c>
      <c r="AC657" s="123">
        <f t="shared" si="310"/>
        <v>0</v>
      </c>
      <c r="AD657" s="123">
        <f t="shared" si="310"/>
        <v>0</v>
      </c>
      <c r="AE657" s="123">
        <f t="shared" si="310"/>
        <v>0</v>
      </c>
      <c r="AF657" s="123">
        <f t="shared" si="310"/>
        <v>0</v>
      </c>
      <c r="AG657" s="123">
        <f t="shared" si="310"/>
        <v>0</v>
      </c>
      <c r="AH657" s="123">
        <f t="shared" si="310"/>
        <v>0</v>
      </c>
      <c r="AI657" s="123">
        <f t="shared" si="310"/>
        <v>0</v>
      </c>
      <c r="AJ657" s="123">
        <f t="shared" si="310"/>
        <v>0</v>
      </c>
      <c r="AK657" s="123">
        <f t="shared" si="310"/>
        <v>0</v>
      </c>
      <c r="AL657" s="123">
        <f t="shared" si="310"/>
        <v>0</v>
      </c>
      <c r="AM657" s="123">
        <f t="shared" si="310"/>
        <v>0</v>
      </c>
      <c r="AN657" s="123">
        <f t="shared" si="310"/>
        <v>0</v>
      </c>
      <c r="AO657" s="123">
        <f t="shared" si="310"/>
        <v>0</v>
      </c>
      <c r="AP657" s="123">
        <f t="shared" si="310"/>
        <v>0</v>
      </c>
    </row>
    <row r="658" spans="1:42" x14ac:dyDescent="0.2">
      <c r="A658" s="21" t="s">
        <v>12</v>
      </c>
      <c r="C658" s="122">
        <f>C656*C657</f>
        <v>0</v>
      </c>
      <c r="D658" s="122">
        <f t="shared" ref="D658:AP658" si="311">D656*D657</f>
        <v>0</v>
      </c>
      <c r="E658" s="122">
        <f t="shared" si="311"/>
        <v>0</v>
      </c>
      <c r="F658" s="122">
        <f t="shared" si="311"/>
        <v>0</v>
      </c>
      <c r="G658" s="122">
        <f t="shared" si="311"/>
        <v>0</v>
      </c>
      <c r="H658" s="122">
        <f t="shared" si="311"/>
        <v>0</v>
      </c>
      <c r="I658" s="122">
        <f t="shared" si="311"/>
        <v>0</v>
      </c>
      <c r="J658" s="122">
        <f t="shared" si="311"/>
        <v>0</v>
      </c>
      <c r="K658" s="122">
        <f t="shared" si="311"/>
        <v>0</v>
      </c>
      <c r="L658" s="122">
        <f t="shared" si="311"/>
        <v>0</v>
      </c>
      <c r="M658" s="122">
        <f t="shared" si="311"/>
        <v>0</v>
      </c>
      <c r="N658" s="122">
        <f t="shared" si="311"/>
        <v>0</v>
      </c>
      <c r="O658" s="122">
        <f t="shared" si="311"/>
        <v>0</v>
      </c>
      <c r="P658" s="122">
        <f t="shared" si="311"/>
        <v>0</v>
      </c>
      <c r="Q658" s="122">
        <f t="shared" si="311"/>
        <v>0</v>
      </c>
      <c r="R658" s="122">
        <f t="shared" si="311"/>
        <v>0</v>
      </c>
      <c r="S658" s="122">
        <f t="shared" si="311"/>
        <v>0</v>
      </c>
      <c r="T658" s="122">
        <f t="shared" si="311"/>
        <v>0</v>
      </c>
      <c r="U658" s="122">
        <f t="shared" si="311"/>
        <v>0</v>
      </c>
      <c r="V658" s="122">
        <f t="shared" si="311"/>
        <v>0</v>
      </c>
      <c r="W658" s="122">
        <f t="shared" si="311"/>
        <v>0</v>
      </c>
      <c r="X658" s="122">
        <f t="shared" si="311"/>
        <v>0</v>
      </c>
      <c r="Y658" s="122">
        <f t="shared" si="311"/>
        <v>0</v>
      </c>
      <c r="Z658" s="122">
        <f t="shared" si="311"/>
        <v>0</v>
      </c>
      <c r="AA658" s="122">
        <f t="shared" si="311"/>
        <v>0</v>
      </c>
      <c r="AB658" s="122">
        <f t="shared" si="311"/>
        <v>0</v>
      </c>
      <c r="AC658" s="122">
        <f t="shared" si="311"/>
        <v>0</v>
      </c>
      <c r="AD658" s="122">
        <f t="shared" si="311"/>
        <v>0</v>
      </c>
      <c r="AE658" s="122">
        <f t="shared" si="311"/>
        <v>0</v>
      </c>
      <c r="AF658" s="122">
        <f t="shared" si="311"/>
        <v>0</v>
      </c>
      <c r="AG658" s="122">
        <f t="shared" si="311"/>
        <v>0</v>
      </c>
      <c r="AH658" s="122">
        <f t="shared" si="311"/>
        <v>0</v>
      </c>
      <c r="AI658" s="122">
        <f t="shared" si="311"/>
        <v>0</v>
      </c>
      <c r="AJ658" s="122">
        <f t="shared" si="311"/>
        <v>0</v>
      </c>
      <c r="AK658" s="122">
        <f t="shared" si="311"/>
        <v>0</v>
      </c>
      <c r="AL658" s="122">
        <f t="shared" si="311"/>
        <v>0</v>
      </c>
      <c r="AM658" s="122">
        <f t="shared" si="311"/>
        <v>0</v>
      </c>
      <c r="AN658" s="122">
        <f t="shared" si="311"/>
        <v>0</v>
      </c>
      <c r="AO658" s="122">
        <f t="shared" si="311"/>
        <v>0</v>
      </c>
      <c r="AP658" s="122">
        <f t="shared" si="311"/>
        <v>0</v>
      </c>
    </row>
    <row r="659" spans="1:42" x14ac:dyDescent="0.2">
      <c r="A659" s="18" t="str">
        <f>Inputs!B135</f>
        <v>Utility ($/kWh)</v>
      </c>
    </row>
    <row r="660" spans="1:42" x14ac:dyDescent="0.2">
      <c r="A660" s="21" t="s">
        <v>35</v>
      </c>
      <c r="C660" s="100">
        <f>IF(pbi_uti_amount="n/a",Inputs!D224,IF(AND(C$2&lt;=pbi_uti_term,C$2&lt;=analysis_period),pbi_uti_amount*(1+pbi_uti_escal/100)^B$2,0))</f>
        <v>0</v>
      </c>
      <c r="D660" s="100">
        <f>IF(pbi_uti_amount="n/a",Inputs!E224,IF(AND(D$2&lt;=pbi_uti_term,D$2&lt;=analysis_period),pbi_uti_amount*(1+pbi_uti_escal/100)^C$2,0))</f>
        <v>0</v>
      </c>
      <c r="E660" s="100">
        <f>IF(pbi_uti_amount="n/a",Inputs!F224,IF(AND(E$2&lt;=pbi_uti_term,E$2&lt;=analysis_period),pbi_uti_amount*(1+pbi_uti_escal/100)^D$2,0))</f>
        <v>0</v>
      </c>
      <c r="F660" s="100">
        <f>IF(pbi_uti_amount="n/a",Inputs!G224,IF(AND(F$2&lt;=pbi_uti_term,F$2&lt;=analysis_period),pbi_uti_amount*(1+pbi_uti_escal/100)^E$2,0))</f>
        <v>0</v>
      </c>
      <c r="G660" s="100">
        <f>IF(pbi_uti_amount="n/a",Inputs!H224,IF(AND(G$2&lt;=pbi_uti_term,G$2&lt;=analysis_period),pbi_uti_amount*(1+pbi_uti_escal/100)^F$2,0))</f>
        <v>0</v>
      </c>
      <c r="H660" s="100">
        <f>IF(pbi_uti_amount="n/a",Inputs!I224,IF(AND(H$2&lt;=pbi_uti_term,H$2&lt;=analysis_period),pbi_uti_amount*(1+pbi_uti_escal/100)^G$2,0))</f>
        <v>0</v>
      </c>
      <c r="I660" s="100">
        <f>IF(pbi_uti_amount="n/a",Inputs!J224,IF(AND(I$2&lt;=pbi_uti_term,I$2&lt;=analysis_period),pbi_uti_amount*(1+pbi_uti_escal/100)^H$2,0))</f>
        <v>0</v>
      </c>
      <c r="J660" s="100">
        <f>IF(pbi_uti_amount="n/a",Inputs!K224,IF(AND(J$2&lt;=pbi_uti_term,J$2&lt;=analysis_period),pbi_uti_amount*(1+pbi_uti_escal/100)^I$2,0))</f>
        <v>0</v>
      </c>
      <c r="K660" s="100">
        <f>IF(pbi_uti_amount="n/a",Inputs!L224,IF(AND(K$2&lt;=pbi_uti_term,K$2&lt;=analysis_period),pbi_uti_amount*(1+pbi_uti_escal/100)^J$2,0))</f>
        <v>0</v>
      </c>
      <c r="L660" s="100">
        <f>IF(pbi_uti_amount="n/a",Inputs!M224,IF(AND(L$2&lt;=pbi_uti_term,L$2&lt;=analysis_period),pbi_uti_amount*(1+pbi_uti_escal/100)^K$2,0))</f>
        <v>0</v>
      </c>
      <c r="M660" s="100">
        <f>IF(pbi_uti_amount="n/a",Inputs!N224,IF(AND(M$2&lt;=pbi_uti_term,M$2&lt;=analysis_period),pbi_uti_amount*(1+pbi_uti_escal/100)^L$2,0))</f>
        <v>0</v>
      </c>
      <c r="N660" s="100">
        <f>IF(pbi_uti_amount="n/a",Inputs!O224,IF(AND(N$2&lt;=pbi_uti_term,N$2&lt;=analysis_period),pbi_uti_amount*(1+pbi_uti_escal/100)^M$2,0))</f>
        <v>0</v>
      </c>
      <c r="O660" s="100">
        <f>IF(pbi_uti_amount="n/a",Inputs!P224,IF(AND(O$2&lt;=pbi_uti_term,O$2&lt;=analysis_period),pbi_uti_amount*(1+pbi_uti_escal/100)^N$2,0))</f>
        <v>0</v>
      </c>
      <c r="P660" s="100">
        <f>IF(pbi_uti_amount="n/a",Inputs!Q224,IF(AND(P$2&lt;=pbi_uti_term,P$2&lt;=analysis_period),pbi_uti_amount*(1+pbi_uti_escal/100)^O$2,0))</f>
        <v>0</v>
      </c>
      <c r="Q660" s="100">
        <f>IF(pbi_uti_amount="n/a",Inputs!R224,IF(AND(Q$2&lt;=pbi_uti_term,Q$2&lt;=analysis_period),pbi_uti_amount*(1+pbi_uti_escal/100)^P$2,0))</f>
        <v>0</v>
      </c>
      <c r="R660" s="100">
        <f>IF(pbi_uti_amount="n/a",Inputs!S224,IF(AND(R$2&lt;=pbi_uti_term,R$2&lt;=analysis_period),pbi_uti_amount*(1+pbi_uti_escal/100)^Q$2,0))</f>
        <v>0</v>
      </c>
      <c r="S660" s="100">
        <f>IF(pbi_uti_amount="n/a",Inputs!T224,IF(AND(S$2&lt;=pbi_uti_term,S$2&lt;=analysis_period),pbi_uti_amount*(1+pbi_uti_escal/100)^R$2,0))</f>
        <v>0</v>
      </c>
      <c r="T660" s="100">
        <f>IF(pbi_uti_amount="n/a",Inputs!U224,IF(AND(T$2&lt;=pbi_uti_term,T$2&lt;=analysis_period),pbi_uti_amount*(1+pbi_uti_escal/100)^S$2,0))</f>
        <v>0</v>
      </c>
      <c r="U660" s="100">
        <f>IF(pbi_uti_amount="n/a",Inputs!V224,IF(AND(U$2&lt;=pbi_uti_term,U$2&lt;=analysis_period),pbi_uti_amount*(1+pbi_uti_escal/100)^T$2,0))</f>
        <v>0</v>
      </c>
      <c r="V660" s="100">
        <f>IF(pbi_uti_amount="n/a",Inputs!W224,IF(AND(V$2&lt;=pbi_uti_term,V$2&lt;=analysis_period),pbi_uti_amount*(1+pbi_uti_escal/100)^U$2,0))</f>
        <v>0</v>
      </c>
      <c r="W660" s="100">
        <f>IF(pbi_uti_amount="n/a",Inputs!X224,IF(AND(W$2&lt;=pbi_uti_term,W$2&lt;=analysis_period),pbi_uti_amount*(1+pbi_uti_escal/100)^V$2,0))</f>
        <v>0</v>
      </c>
      <c r="X660" s="100">
        <f>IF(pbi_uti_amount="n/a",Inputs!Y224,IF(AND(X$2&lt;=pbi_uti_term,X$2&lt;=analysis_period),pbi_uti_amount*(1+pbi_uti_escal/100)^W$2,0))</f>
        <v>0</v>
      </c>
      <c r="Y660" s="100">
        <f>IF(pbi_uti_amount="n/a",Inputs!Z224,IF(AND(Y$2&lt;=pbi_uti_term,Y$2&lt;=analysis_period),pbi_uti_amount*(1+pbi_uti_escal/100)^X$2,0))</f>
        <v>0</v>
      </c>
      <c r="Z660" s="100">
        <f>IF(pbi_uti_amount="n/a",Inputs!AA224,IF(AND(Z$2&lt;=pbi_uti_term,Z$2&lt;=analysis_period),pbi_uti_amount*(1+pbi_uti_escal/100)^Y$2,0))</f>
        <v>0</v>
      </c>
      <c r="AA660" s="100">
        <f>IF(pbi_uti_amount="n/a",Inputs!AB224,IF(AND(AA$2&lt;=pbi_uti_term,AA$2&lt;=analysis_period),pbi_uti_amount*(1+pbi_uti_escal/100)^Z$2,0))</f>
        <v>0</v>
      </c>
      <c r="AB660" s="100">
        <f>IF(pbi_uti_amount="n/a",Inputs!AC224,IF(AND(AB$2&lt;=pbi_uti_term,AB$2&lt;=analysis_period),pbi_uti_amount*(1+pbi_uti_escal/100)^AA$2,0))</f>
        <v>0</v>
      </c>
      <c r="AC660" s="100">
        <f>IF(pbi_uti_amount="n/a",Inputs!AD224,IF(AND(AC$2&lt;=pbi_uti_term,AC$2&lt;=analysis_period),pbi_uti_amount*(1+pbi_uti_escal/100)^AB$2,0))</f>
        <v>0</v>
      </c>
      <c r="AD660" s="100">
        <f>IF(pbi_uti_amount="n/a",Inputs!AE224,IF(AND(AD$2&lt;=pbi_uti_term,AD$2&lt;=analysis_period),pbi_uti_amount*(1+pbi_uti_escal/100)^AC$2,0))</f>
        <v>0</v>
      </c>
      <c r="AE660" s="100">
        <f>IF(pbi_uti_amount="n/a",Inputs!AF224,IF(AND(AE$2&lt;=pbi_uti_term,AE$2&lt;=analysis_period),pbi_uti_amount*(1+pbi_uti_escal/100)^AD$2,0))</f>
        <v>0</v>
      </c>
      <c r="AF660" s="100">
        <f>IF(pbi_uti_amount="n/a",Inputs!AG224,IF(AND(AF$2&lt;=pbi_uti_term,AF$2&lt;=analysis_period),pbi_uti_amount*(1+pbi_uti_escal/100)^AE$2,0))</f>
        <v>0</v>
      </c>
      <c r="AG660" s="100">
        <f>IF(pbi_uti_amount="n/a",Inputs!AH224,IF(AND(AG$2&lt;=pbi_uti_term,AG$2&lt;=analysis_period),pbi_uti_amount*(1+pbi_uti_escal/100)^AF$2,0))</f>
        <v>0</v>
      </c>
      <c r="AH660" s="100">
        <f>IF(pbi_uti_amount="n/a",Inputs!AI224,IF(AND(AH$2&lt;=pbi_uti_term,AH$2&lt;=analysis_period),pbi_uti_amount*(1+pbi_uti_escal/100)^AG$2,0))</f>
        <v>0</v>
      </c>
      <c r="AI660" s="100">
        <f>IF(pbi_uti_amount="n/a",Inputs!AJ224,IF(AND(AI$2&lt;=pbi_uti_term,AI$2&lt;=analysis_period),pbi_uti_amount*(1+pbi_uti_escal/100)^AH$2,0))</f>
        <v>0</v>
      </c>
      <c r="AJ660" s="100">
        <f>IF(pbi_uti_amount="n/a",Inputs!AK224,IF(AND(AJ$2&lt;=pbi_uti_term,AJ$2&lt;=analysis_period),pbi_uti_amount*(1+pbi_uti_escal/100)^AI$2,0))</f>
        <v>0</v>
      </c>
      <c r="AK660" s="100">
        <f>IF(pbi_uti_amount="n/a",Inputs!AL224,IF(AND(AK$2&lt;=pbi_uti_term,AK$2&lt;=analysis_period),pbi_uti_amount*(1+pbi_uti_escal/100)^AJ$2,0))</f>
        <v>0</v>
      </c>
      <c r="AL660" s="100">
        <f>IF(pbi_uti_amount="n/a",Inputs!AM224,IF(AND(AL$2&lt;=pbi_uti_term,AL$2&lt;=analysis_period),pbi_uti_amount*(1+pbi_uti_escal/100)^AK$2,0))</f>
        <v>0</v>
      </c>
      <c r="AM660" s="100">
        <f>IF(pbi_uti_amount="n/a",Inputs!AN224,IF(AND(AM$2&lt;=pbi_uti_term,AM$2&lt;=analysis_period),pbi_uti_amount*(1+pbi_uti_escal/100)^AL$2,0))</f>
        <v>0</v>
      </c>
      <c r="AN660" s="100">
        <f>IF(pbi_uti_amount="n/a",Inputs!AO224,IF(AND(AN$2&lt;=pbi_uti_term,AN$2&lt;=analysis_period),pbi_uti_amount*(1+pbi_uti_escal/100)^AM$2,0))</f>
        <v>0</v>
      </c>
      <c r="AO660" s="100">
        <f>IF(pbi_uti_amount="n/a",Inputs!AP224,IF(AND(AO$2&lt;=pbi_uti_term,AO$2&lt;=analysis_period),pbi_uti_amount*(1+pbi_uti_escal/100)^AN$2,0))</f>
        <v>0</v>
      </c>
      <c r="AP660" s="100">
        <f>IF(pbi_uti_amount="n/a",Inputs!AQ224,IF(AND(AP$2&lt;=pbi_uti_term,AP$2&lt;=analysis_period),pbi_uti_amount*(1+pbi_uti_escal/100)^AO$2,0))</f>
        <v>0</v>
      </c>
    </row>
    <row r="661" spans="1:42" x14ac:dyDescent="0.2">
      <c r="A661" s="21" t="s">
        <v>36</v>
      </c>
      <c r="C661" s="123">
        <f>C$5</f>
        <v>0</v>
      </c>
      <c r="D661" s="123">
        <f t="shared" ref="D661:AP661" si="312">D$5</f>
        <v>0</v>
      </c>
      <c r="E661" s="123">
        <f t="shared" si="312"/>
        <v>0</v>
      </c>
      <c r="F661" s="123">
        <f t="shared" si="312"/>
        <v>0</v>
      </c>
      <c r="G661" s="123">
        <f t="shared" si="312"/>
        <v>0</v>
      </c>
      <c r="H661" s="123">
        <f t="shared" si="312"/>
        <v>0</v>
      </c>
      <c r="I661" s="123">
        <f t="shared" si="312"/>
        <v>0</v>
      </c>
      <c r="J661" s="123">
        <f t="shared" si="312"/>
        <v>0</v>
      </c>
      <c r="K661" s="123">
        <f t="shared" si="312"/>
        <v>0</v>
      </c>
      <c r="L661" s="123">
        <f t="shared" si="312"/>
        <v>0</v>
      </c>
      <c r="M661" s="123">
        <f t="shared" si="312"/>
        <v>0</v>
      </c>
      <c r="N661" s="123">
        <f t="shared" si="312"/>
        <v>0</v>
      </c>
      <c r="O661" s="123">
        <f t="shared" si="312"/>
        <v>0</v>
      </c>
      <c r="P661" s="123">
        <f t="shared" si="312"/>
        <v>0</v>
      </c>
      <c r="Q661" s="123">
        <f t="shared" si="312"/>
        <v>0</v>
      </c>
      <c r="R661" s="123">
        <f t="shared" si="312"/>
        <v>0</v>
      </c>
      <c r="S661" s="123">
        <f t="shared" si="312"/>
        <v>0</v>
      </c>
      <c r="T661" s="123">
        <f t="shared" si="312"/>
        <v>0</v>
      </c>
      <c r="U661" s="123">
        <f t="shared" si="312"/>
        <v>0</v>
      </c>
      <c r="V661" s="123">
        <f t="shared" si="312"/>
        <v>0</v>
      </c>
      <c r="W661" s="123">
        <f t="shared" si="312"/>
        <v>0</v>
      </c>
      <c r="X661" s="123">
        <f t="shared" si="312"/>
        <v>0</v>
      </c>
      <c r="Y661" s="123">
        <f t="shared" si="312"/>
        <v>0</v>
      </c>
      <c r="Z661" s="123">
        <f t="shared" si="312"/>
        <v>0</v>
      </c>
      <c r="AA661" s="123">
        <f t="shared" si="312"/>
        <v>0</v>
      </c>
      <c r="AB661" s="123">
        <f t="shared" si="312"/>
        <v>0</v>
      </c>
      <c r="AC661" s="123">
        <f t="shared" si="312"/>
        <v>0</v>
      </c>
      <c r="AD661" s="123">
        <f t="shared" si="312"/>
        <v>0</v>
      </c>
      <c r="AE661" s="123">
        <f t="shared" si="312"/>
        <v>0</v>
      </c>
      <c r="AF661" s="123">
        <f t="shared" si="312"/>
        <v>0</v>
      </c>
      <c r="AG661" s="123">
        <f t="shared" si="312"/>
        <v>0</v>
      </c>
      <c r="AH661" s="123">
        <f t="shared" si="312"/>
        <v>0</v>
      </c>
      <c r="AI661" s="123">
        <f t="shared" si="312"/>
        <v>0</v>
      </c>
      <c r="AJ661" s="123">
        <f t="shared" si="312"/>
        <v>0</v>
      </c>
      <c r="AK661" s="123">
        <f t="shared" si="312"/>
        <v>0</v>
      </c>
      <c r="AL661" s="123">
        <f t="shared" si="312"/>
        <v>0</v>
      </c>
      <c r="AM661" s="123">
        <f t="shared" si="312"/>
        <v>0</v>
      </c>
      <c r="AN661" s="123">
        <f t="shared" si="312"/>
        <v>0</v>
      </c>
      <c r="AO661" s="123">
        <f t="shared" si="312"/>
        <v>0</v>
      </c>
      <c r="AP661" s="123">
        <f t="shared" si="312"/>
        <v>0</v>
      </c>
    </row>
    <row r="662" spans="1:42" x14ac:dyDescent="0.2">
      <c r="A662" s="21" t="s">
        <v>12</v>
      </c>
      <c r="C662" s="122">
        <f>C660*C661</f>
        <v>0</v>
      </c>
      <c r="D662" s="122">
        <f t="shared" ref="D662:AP662" si="313">D660*D661</f>
        <v>0</v>
      </c>
      <c r="E662" s="122">
        <f t="shared" si="313"/>
        <v>0</v>
      </c>
      <c r="F662" s="122">
        <f t="shared" si="313"/>
        <v>0</v>
      </c>
      <c r="G662" s="122">
        <f t="shared" si="313"/>
        <v>0</v>
      </c>
      <c r="H662" s="122">
        <f t="shared" si="313"/>
        <v>0</v>
      </c>
      <c r="I662" s="122">
        <f t="shared" si="313"/>
        <v>0</v>
      </c>
      <c r="J662" s="122">
        <f t="shared" si="313"/>
        <v>0</v>
      </c>
      <c r="K662" s="122">
        <f t="shared" si="313"/>
        <v>0</v>
      </c>
      <c r="L662" s="122">
        <f t="shared" si="313"/>
        <v>0</v>
      </c>
      <c r="M662" s="122">
        <f t="shared" si="313"/>
        <v>0</v>
      </c>
      <c r="N662" s="122">
        <f t="shared" si="313"/>
        <v>0</v>
      </c>
      <c r="O662" s="122">
        <f t="shared" si="313"/>
        <v>0</v>
      </c>
      <c r="P662" s="122">
        <f t="shared" si="313"/>
        <v>0</v>
      </c>
      <c r="Q662" s="122">
        <f t="shared" si="313"/>
        <v>0</v>
      </c>
      <c r="R662" s="122">
        <f t="shared" si="313"/>
        <v>0</v>
      </c>
      <c r="S662" s="122">
        <f t="shared" si="313"/>
        <v>0</v>
      </c>
      <c r="T662" s="122">
        <f t="shared" si="313"/>
        <v>0</v>
      </c>
      <c r="U662" s="122">
        <f t="shared" si="313"/>
        <v>0</v>
      </c>
      <c r="V662" s="122">
        <f t="shared" si="313"/>
        <v>0</v>
      </c>
      <c r="W662" s="122">
        <f t="shared" si="313"/>
        <v>0</v>
      </c>
      <c r="X662" s="122">
        <f t="shared" si="313"/>
        <v>0</v>
      </c>
      <c r="Y662" s="122">
        <f t="shared" si="313"/>
        <v>0</v>
      </c>
      <c r="Z662" s="122">
        <f t="shared" si="313"/>
        <v>0</v>
      </c>
      <c r="AA662" s="122">
        <f t="shared" si="313"/>
        <v>0</v>
      </c>
      <c r="AB662" s="122">
        <f t="shared" si="313"/>
        <v>0</v>
      </c>
      <c r="AC662" s="122">
        <f t="shared" si="313"/>
        <v>0</v>
      </c>
      <c r="AD662" s="122">
        <f t="shared" si="313"/>
        <v>0</v>
      </c>
      <c r="AE662" s="122">
        <f t="shared" si="313"/>
        <v>0</v>
      </c>
      <c r="AF662" s="122">
        <f t="shared" si="313"/>
        <v>0</v>
      </c>
      <c r="AG662" s="122">
        <f t="shared" si="313"/>
        <v>0</v>
      </c>
      <c r="AH662" s="122">
        <f t="shared" si="313"/>
        <v>0</v>
      </c>
      <c r="AI662" s="122">
        <f t="shared" si="313"/>
        <v>0</v>
      </c>
      <c r="AJ662" s="122">
        <f t="shared" si="313"/>
        <v>0</v>
      </c>
      <c r="AK662" s="122">
        <f t="shared" si="313"/>
        <v>0</v>
      </c>
      <c r="AL662" s="122">
        <f t="shared" si="313"/>
        <v>0</v>
      </c>
      <c r="AM662" s="122">
        <f t="shared" si="313"/>
        <v>0</v>
      </c>
      <c r="AN662" s="122">
        <f t="shared" si="313"/>
        <v>0</v>
      </c>
      <c r="AO662" s="122">
        <f t="shared" si="313"/>
        <v>0</v>
      </c>
      <c r="AP662" s="122">
        <f t="shared" si="313"/>
        <v>0</v>
      </c>
    </row>
    <row r="663" spans="1:42" x14ac:dyDescent="0.2">
      <c r="A663" s="18" t="str">
        <f>Inputs!B136</f>
        <v>Other ($/kWh)</v>
      </c>
    </row>
    <row r="664" spans="1:42" x14ac:dyDescent="0.2">
      <c r="A664" s="21" t="s">
        <v>35</v>
      </c>
      <c r="C664" s="100">
        <f>IF(pbi_oth_amount="n/a",Inputs!D225,IF(AND(C$2&lt;=pbi_oth_term,C$2&lt;=analysis_period),pbi_oth_amount*(1+pbi_oth_escal/100)^B$2,0))</f>
        <v>0</v>
      </c>
      <c r="D664" s="100">
        <f>IF(pbi_oth_amount="n/a",Inputs!E225,IF(AND(D$2&lt;=pbi_oth_term,D$2&lt;=analysis_period),pbi_oth_amount*(1+pbi_oth_escal/100)^C$2,0))</f>
        <v>0</v>
      </c>
      <c r="E664" s="100">
        <f>IF(pbi_oth_amount="n/a",Inputs!F225,IF(AND(E$2&lt;=pbi_oth_term,E$2&lt;=analysis_period),pbi_oth_amount*(1+pbi_oth_escal/100)^D$2,0))</f>
        <v>0</v>
      </c>
      <c r="F664" s="100">
        <f>IF(pbi_oth_amount="n/a",Inputs!G225,IF(AND(F$2&lt;=pbi_oth_term,F$2&lt;=analysis_period),pbi_oth_amount*(1+pbi_oth_escal/100)^E$2,0))</f>
        <v>0</v>
      </c>
      <c r="G664" s="100">
        <f>IF(pbi_oth_amount="n/a",Inputs!H225,IF(AND(G$2&lt;=pbi_oth_term,G$2&lt;=analysis_period),pbi_oth_amount*(1+pbi_oth_escal/100)^F$2,0))</f>
        <v>0</v>
      </c>
      <c r="H664" s="100">
        <f>IF(pbi_oth_amount="n/a",Inputs!I225,IF(AND(H$2&lt;=pbi_oth_term,H$2&lt;=analysis_period),pbi_oth_amount*(1+pbi_oth_escal/100)^G$2,0))</f>
        <v>0</v>
      </c>
      <c r="I664" s="100">
        <f>IF(pbi_oth_amount="n/a",Inputs!J225,IF(AND(I$2&lt;=pbi_oth_term,I$2&lt;=analysis_period),pbi_oth_amount*(1+pbi_oth_escal/100)^H$2,0))</f>
        <v>0</v>
      </c>
      <c r="J664" s="100">
        <f>IF(pbi_oth_amount="n/a",Inputs!K225,IF(AND(J$2&lt;=pbi_oth_term,J$2&lt;=analysis_period),pbi_oth_amount*(1+pbi_oth_escal/100)^I$2,0))</f>
        <v>0</v>
      </c>
      <c r="K664" s="100">
        <f>IF(pbi_oth_amount="n/a",Inputs!L225,IF(AND(K$2&lt;=pbi_oth_term,K$2&lt;=analysis_period),pbi_oth_amount*(1+pbi_oth_escal/100)^J$2,0))</f>
        <v>0</v>
      </c>
      <c r="L664" s="100">
        <f>IF(pbi_oth_amount="n/a",Inputs!M225,IF(AND(L$2&lt;=pbi_oth_term,L$2&lt;=analysis_period),pbi_oth_amount*(1+pbi_oth_escal/100)^K$2,0))</f>
        <v>0</v>
      </c>
      <c r="M664" s="100">
        <f>IF(pbi_oth_amount="n/a",Inputs!N225,IF(AND(M$2&lt;=pbi_oth_term,M$2&lt;=analysis_period),pbi_oth_amount*(1+pbi_oth_escal/100)^L$2,0))</f>
        <v>0</v>
      </c>
      <c r="N664" s="100">
        <f>IF(pbi_oth_amount="n/a",Inputs!O225,IF(AND(N$2&lt;=pbi_oth_term,N$2&lt;=analysis_period),pbi_oth_amount*(1+pbi_oth_escal/100)^M$2,0))</f>
        <v>0</v>
      </c>
      <c r="O664" s="100">
        <f>IF(pbi_oth_amount="n/a",Inputs!P225,IF(AND(O$2&lt;=pbi_oth_term,O$2&lt;=analysis_period),pbi_oth_amount*(1+pbi_oth_escal/100)^N$2,0))</f>
        <v>0</v>
      </c>
      <c r="P664" s="100">
        <f>IF(pbi_oth_amount="n/a",Inputs!Q225,IF(AND(P$2&lt;=pbi_oth_term,P$2&lt;=analysis_period),pbi_oth_amount*(1+pbi_oth_escal/100)^O$2,0))</f>
        <v>0</v>
      </c>
      <c r="Q664" s="100">
        <f>IF(pbi_oth_amount="n/a",Inputs!R225,IF(AND(Q$2&lt;=pbi_oth_term,Q$2&lt;=analysis_period),pbi_oth_amount*(1+pbi_oth_escal/100)^P$2,0))</f>
        <v>0</v>
      </c>
      <c r="R664" s="100">
        <f>IF(pbi_oth_amount="n/a",Inputs!S225,IF(AND(R$2&lt;=pbi_oth_term,R$2&lt;=analysis_period),pbi_oth_amount*(1+pbi_oth_escal/100)^Q$2,0))</f>
        <v>0</v>
      </c>
      <c r="S664" s="100">
        <f>IF(pbi_oth_amount="n/a",Inputs!T225,IF(AND(S$2&lt;=pbi_oth_term,S$2&lt;=analysis_period),pbi_oth_amount*(1+pbi_oth_escal/100)^R$2,0))</f>
        <v>0</v>
      </c>
      <c r="T664" s="100">
        <f>IF(pbi_oth_amount="n/a",Inputs!U225,IF(AND(T$2&lt;=pbi_oth_term,T$2&lt;=analysis_period),pbi_oth_amount*(1+pbi_oth_escal/100)^S$2,0))</f>
        <v>0</v>
      </c>
      <c r="U664" s="100">
        <f>IF(pbi_oth_amount="n/a",Inputs!V225,IF(AND(U$2&lt;=pbi_oth_term,U$2&lt;=analysis_period),pbi_oth_amount*(1+pbi_oth_escal/100)^T$2,0))</f>
        <v>0</v>
      </c>
      <c r="V664" s="100">
        <f>IF(pbi_oth_amount="n/a",Inputs!W225,IF(AND(V$2&lt;=pbi_oth_term,V$2&lt;=analysis_period),pbi_oth_amount*(1+pbi_oth_escal/100)^U$2,0))</f>
        <v>0</v>
      </c>
      <c r="W664" s="100">
        <f>IF(pbi_oth_amount="n/a",Inputs!X225,IF(AND(W$2&lt;=pbi_oth_term,W$2&lt;=analysis_period),pbi_oth_amount*(1+pbi_oth_escal/100)^V$2,0))</f>
        <v>0</v>
      </c>
      <c r="X664" s="100">
        <f>IF(pbi_oth_amount="n/a",Inputs!Y225,IF(AND(X$2&lt;=pbi_oth_term,X$2&lt;=analysis_period),pbi_oth_amount*(1+pbi_oth_escal/100)^W$2,0))</f>
        <v>0</v>
      </c>
      <c r="Y664" s="100">
        <f>IF(pbi_oth_amount="n/a",Inputs!Z225,IF(AND(Y$2&lt;=pbi_oth_term,Y$2&lt;=analysis_period),pbi_oth_amount*(1+pbi_oth_escal/100)^X$2,0))</f>
        <v>0</v>
      </c>
      <c r="Z664" s="100">
        <f>IF(pbi_oth_amount="n/a",Inputs!AA225,IF(AND(Z$2&lt;=pbi_oth_term,Z$2&lt;=analysis_period),pbi_oth_amount*(1+pbi_oth_escal/100)^Y$2,0))</f>
        <v>0</v>
      </c>
      <c r="AA664" s="100">
        <f>IF(pbi_oth_amount="n/a",Inputs!AB225,IF(AND(AA$2&lt;=pbi_oth_term,AA$2&lt;=analysis_period),pbi_oth_amount*(1+pbi_oth_escal/100)^Z$2,0))</f>
        <v>0</v>
      </c>
      <c r="AB664" s="100">
        <f>IF(pbi_oth_amount="n/a",Inputs!AC225,IF(AND(AB$2&lt;=pbi_oth_term,AB$2&lt;=analysis_period),pbi_oth_amount*(1+pbi_oth_escal/100)^AA$2,0))</f>
        <v>0</v>
      </c>
      <c r="AC664" s="100">
        <f>IF(pbi_oth_amount="n/a",Inputs!AD225,IF(AND(AC$2&lt;=pbi_oth_term,AC$2&lt;=analysis_period),pbi_oth_amount*(1+pbi_oth_escal/100)^AB$2,0))</f>
        <v>0</v>
      </c>
      <c r="AD664" s="100">
        <f>IF(pbi_oth_amount="n/a",Inputs!AE225,IF(AND(AD$2&lt;=pbi_oth_term,AD$2&lt;=analysis_period),pbi_oth_amount*(1+pbi_oth_escal/100)^AC$2,0))</f>
        <v>0</v>
      </c>
      <c r="AE664" s="100">
        <f>IF(pbi_oth_amount="n/a",Inputs!AF225,IF(AND(AE$2&lt;=pbi_oth_term,AE$2&lt;=analysis_period),pbi_oth_amount*(1+pbi_oth_escal/100)^AD$2,0))</f>
        <v>0</v>
      </c>
      <c r="AF664" s="100">
        <f>IF(pbi_oth_amount="n/a",Inputs!AG225,IF(AND(AF$2&lt;=pbi_oth_term,AF$2&lt;=analysis_period),pbi_oth_amount*(1+pbi_oth_escal/100)^AE$2,0))</f>
        <v>0</v>
      </c>
      <c r="AG664" s="100">
        <f>IF(pbi_oth_amount="n/a",Inputs!AH225,IF(AND(AG$2&lt;=pbi_oth_term,AG$2&lt;=analysis_period),pbi_oth_amount*(1+pbi_oth_escal/100)^AF$2,0))</f>
        <v>0</v>
      </c>
      <c r="AH664" s="100">
        <f>IF(pbi_oth_amount="n/a",Inputs!AI225,IF(AND(AH$2&lt;=pbi_oth_term,AH$2&lt;=analysis_period),pbi_oth_amount*(1+pbi_oth_escal/100)^AG$2,0))</f>
        <v>0</v>
      </c>
      <c r="AI664" s="100">
        <f>IF(pbi_oth_amount="n/a",Inputs!AJ225,IF(AND(AI$2&lt;=pbi_oth_term,AI$2&lt;=analysis_period),pbi_oth_amount*(1+pbi_oth_escal/100)^AH$2,0))</f>
        <v>0</v>
      </c>
      <c r="AJ664" s="100">
        <f>IF(pbi_oth_amount="n/a",Inputs!AK225,IF(AND(AJ$2&lt;=pbi_oth_term,AJ$2&lt;=analysis_period),pbi_oth_amount*(1+pbi_oth_escal/100)^AI$2,0))</f>
        <v>0</v>
      </c>
      <c r="AK664" s="100">
        <f>IF(pbi_oth_amount="n/a",Inputs!AL225,IF(AND(AK$2&lt;=pbi_oth_term,AK$2&lt;=analysis_period),pbi_oth_amount*(1+pbi_oth_escal/100)^AJ$2,0))</f>
        <v>0</v>
      </c>
      <c r="AL664" s="100">
        <f>IF(pbi_oth_amount="n/a",Inputs!AM225,IF(AND(AL$2&lt;=pbi_oth_term,AL$2&lt;=analysis_period),pbi_oth_amount*(1+pbi_oth_escal/100)^AK$2,0))</f>
        <v>0</v>
      </c>
      <c r="AM664" s="100">
        <f>IF(pbi_oth_amount="n/a",Inputs!AN225,IF(AND(AM$2&lt;=pbi_oth_term,AM$2&lt;=analysis_period),pbi_oth_amount*(1+pbi_oth_escal/100)^AL$2,0))</f>
        <v>0</v>
      </c>
      <c r="AN664" s="100">
        <f>IF(pbi_oth_amount="n/a",Inputs!AO225,IF(AND(AN$2&lt;=pbi_oth_term,AN$2&lt;=analysis_period),pbi_oth_amount*(1+pbi_oth_escal/100)^AM$2,0))</f>
        <v>0</v>
      </c>
      <c r="AO664" s="100">
        <f>IF(pbi_oth_amount="n/a",Inputs!AP225,IF(AND(AO$2&lt;=pbi_oth_term,AO$2&lt;=analysis_period),pbi_oth_amount*(1+pbi_oth_escal/100)^AN$2,0))</f>
        <v>0</v>
      </c>
      <c r="AP664" s="100">
        <f>IF(pbi_oth_amount="n/a",Inputs!AQ225,IF(AND(AP$2&lt;=pbi_oth_term,AP$2&lt;=analysis_period),pbi_oth_amount*(1+pbi_oth_escal/100)^AO$2,0))</f>
        <v>0</v>
      </c>
    </row>
    <row r="665" spans="1:42" x14ac:dyDescent="0.2">
      <c r="A665" s="21" t="s">
        <v>36</v>
      </c>
      <c r="C665" s="123">
        <f>C$5</f>
        <v>0</v>
      </c>
      <c r="D665" s="123">
        <f t="shared" ref="D665:AP665" si="314">D$5</f>
        <v>0</v>
      </c>
      <c r="E665" s="123">
        <f t="shared" si="314"/>
        <v>0</v>
      </c>
      <c r="F665" s="123">
        <f t="shared" si="314"/>
        <v>0</v>
      </c>
      <c r="G665" s="123">
        <f t="shared" si="314"/>
        <v>0</v>
      </c>
      <c r="H665" s="123">
        <f t="shared" si="314"/>
        <v>0</v>
      </c>
      <c r="I665" s="123">
        <f t="shared" si="314"/>
        <v>0</v>
      </c>
      <c r="J665" s="123">
        <f t="shared" si="314"/>
        <v>0</v>
      </c>
      <c r="K665" s="123">
        <f t="shared" si="314"/>
        <v>0</v>
      </c>
      <c r="L665" s="123">
        <f t="shared" si="314"/>
        <v>0</v>
      </c>
      <c r="M665" s="123">
        <f t="shared" si="314"/>
        <v>0</v>
      </c>
      <c r="N665" s="123">
        <f t="shared" si="314"/>
        <v>0</v>
      </c>
      <c r="O665" s="123">
        <f t="shared" si="314"/>
        <v>0</v>
      </c>
      <c r="P665" s="123">
        <f t="shared" si="314"/>
        <v>0</v>
      </c>
      <c r="Q665" s="123">
        <f t="shared" si="314"/>
        <v>0</v>
      </c>
      <c r="R665" s="123">
        <f t="shared" si="314"/>
        <v>0</v>
      </c>
      <c r="S665" s="123">
        <f t="shared" si="314"/>
        <v>0</v>
      </c>
      <c r="T665" s="123">
        <f t="shared" si="314"/>
        <v>0</v>
      </c>
      <c r="U665" s="123">
        <f t="shared" si="314"/>
        <v>0</v>
      </c>
      <c r="V665" s="123">
        <f t="shared" si="314"/>
        <v>0</v>
      </c>
      <c r="W665" s="123">
        <f t="shared" si="314"/>
        <v>0</v>
      </c>
      <c r="X665" s="123">
        <f t="shared" si="314"/>
        <v>0</v>
      </c>
      <c r="Y665" s="123">
        <f t="shared" si="314"/>
        <v>0</v>
      </c>
      <c r="Z665" s="123">
        <f t="shared" si="314"/>
        <v>0</v>
      </c>
      <c r="AA665" s="123">
        <f t="shared" si="314"/>
        <v>0</v>
      </c>
      <c r="AB665" s="123">
        <f t="shared" si="314"/>
        <v>0</v>
      </c>
      <c r="AC665" s="123">
        <f t="shared" si="314"/>
        <v>0</v>
      </c>
      <c r="AD665" s="123">
        <f t="shared" si="314"/>
        <v>0</v>
      </c>
      <c r="AE665" s="123">
        <f t="shared" si="314"/>
        <v>0</v>
      </c>
      <c r="AF665" s="123">
        <f t="shared" si="314"/>
        <v>0</v>
      </c>
      <c r="AG665" s="123">
        <f t="shared" si="314"/>
        <v>0</v>
      </c>
      <c r="AH665" s="123">
        <f t="shared" si="314"/>
        <v>0</v>
      </c>
      <c r="AI665" s="123">
        <f t="shared" si="314"/>
        <v>0</v>
      </c>
      <c r="AJ665" s="123">
        <f t="shared" si="314"/>
        <v>0</v>
      </c>
      <c r="AK665" s="123">
        <f t="shared" si="314"/>
        <v>0</v>
      </c>
      <c r="AL665" s="123">
        <f t="shared" si="314"/>
        <v>0</v>
      </c>
      <c r="AM665" s="123">
        <f t="shared" si="314"/>
        <v>0</v>
      </c>
      <c r="AN665" s="123">
        <f t="shared" si="314"/>
        <v>0</v>
      </c>
      <c r="AO665" s="123">
        <f t="shared" si="314"/>
        <v>0</v>
      </c>
      <c r="AP665" s="123">
        <f t="shared" si="314"/>
        <v>0</v>
      </c>
    </row>
    <row r="666" spans="1:42" x14ac:dyDescent="0.2">
      <c r="A666" s="21" t="s">
        <v>12</v>
      </c>
      <c r="C666" s="122">
        <f>C664*C665</f>
        <v>0</v>
      </c>
      <c r="D666" s="122">
        <f t="shared" ref="D666:AP666" si="315">D664*D665</f>
        <v>0</v>
      </c>
      <c r="E666" s="122">
        <f t="shared" si="315"/>
        <v>0</v>
      </c>
      <c r="F666" s="122">
        <f t="shared" si="315"/>
        <v>0</v>
      </c>
      <c r="G666" s="122">
        <f t="shared" si="315"/>
        <v>0</v>
      </c>
      <c r="H666" s="122">
        <f t="shared" si="315"/>
        <v>0</v>
      </c>
      <c r="I666" s="122">
        <f t="shared" si="315"/>
        <v>0</v>
      </c>
      <c r="J666" s="122">
        <f t="shared" si="315"/>
        <v>0</v>
      </c>
      <c r="K666" s="122">
        <f t="shared" si="315"/>
        <v>0</v>
      </c>
      <c r="L666" s="122">
        <f t="shared" si="315"/>
        <v>0</v>
      </c>
      <c r="M666" s="122">
        <f t="shared" si="315"/>
        <v>0</v>
      </c>
      <c r="N666" s="122">
        <f t="shared" si="315"/>
        <v>0</v>
      </c>
      <c r="O666" s="122">
        <f t="shared" si="315"/>
        <v>0</v>
      </c>
      <c r="P666" s="122">
        <f t="shared" si="315"/>
        <v>0</v>
      </c>
      <c r="Q666" s="122">
        <f t="shared" si="315"/>
        <v>0</v>
      </c>
      <c r="R666" s="122">
        <f t="shared" si="315"/>
        <v>0</v>
      </c>
      <c r="S666" s="122">
        <f t="shared" si="315"/>
        <v>0</v>
      </c>
      <c r="T666" s="122">
        <f t="shared" si="315"/>
        <v>0</v>
      </c>
      <c r="U666" s="122">
        <f t="shared" si="315"/>
        <v>0</v>
      </c>
      <c r="V666" s="122">
        <f t="shared" si="315"/>
        <v>0</v>
      </c>
      <c r="W666" s="122">
        <f t="shared" si="315"/>
        <v>0</v>
      </c>
      <c r="X666" s="122">
        <f t="shared" si="315"/>
        <v>0</v>
      </c>
      <c r="Y666" s="122">
        <f t="shared" si="315"/>
        <v>0</v>
      </c>
      <c r="Z666" s="122">
        <f t="shared" si="315"/>
        <v>0</v>
      </c>
      <c r="AA666" s="122">
        <f t="shared" si="315"/>
        <v>0</v>
      </c>
      <c r="AB666" s="122">
        <f t="shared" si="315"/>
        <v>0</v>
      </c>
      <c r="AC666" s="122">
        <f t="shared" si="315"/>
        <v>0</v>
      </c>
      <c r="AD666" s="122">
        <f t="shared" si="315"/>
        <v>0</v>
      </c>
      <c r="AE666" s="122">
        <f t="shared" si="315"/>
        <v>0</v>
      </c>
      <c r="AF666" s="122">
        <f t="shared" si="315"/>
        <v>0</v>
      </c>
      <c r="AG666" s="122">
        <f t="shared" si="315"/>
        <v>0</v>
      </c>
      <c r="AH666" s="122">
        <f t="shared" si="315"/>
        <v>0</v>
      </c>
      <c r="AI666" s="122">
        <f t="shared" si="315"/>
        <v>0</v>
      </c>
      <c r="AJ666" s="122">
        <f t="shared" si="315"/>
        <v>0</v>
      </c>
      <c r="AK666" s="122">
        <f t="shared" si="315"/>
        <v>0</v>
      </c>
      <c r="AL666" s="122">
        <f t="shared" si="315"/>
        <v>0</v>
      </c>
      <c r="AM666" s="122">
        <f t="shared" si="315"/>
        <v>0</v>
      </c>
      <c r="AN666" s="122">
        <f t="shared" si="315"/>
        <v>0</v>
      </c>
      <c r="AO666" s="122">
        <f t="shared" si="315"/>
        <v>0</v>
      </c>
      <c r="AP666" s="122">
        <f t="shared" si="315"/>
        <v>0</v>
      </c>
    </row>
    <row r="667" spans="1:42" x14ac:dyDescent="0.2">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row>
    <row r="668" spans="1:42" x14ac:dyDescent="0.2">
      <c r="A668" s="4" t="s">
        <v>12</v>
      </c>
      <c r="C668" s="151">
        <f>C654+C658+C662+C666</f>
        <v>0</v>
      </c>
      <c r="D668" s="151">
        <f t="shared" ref="D668:AP668" si="316">D654+D658+D662+D666</f>
        <v>0</v>
      </c>
      <c r="E668" s="151">
        <f t="shared" si="316"/>
        <v>0</v>
      </c>
      <c r="F668" s="151">
        <f t="shared" si="316"/>
        <v>0</v>
      </c>
      <c r="G668" s="151">
        <f t="shared" si="316"/>
        <v>0</v>
      </c>
      <c r="H668" s="151">
        <f t="shared" si="316"/>
        <v>0</v>
      </c>
      <c r="I668" s="151">
        <f t="shared" si="316"/>
        <v>0</v>
      </c>
      <c r="J668" s="151">
        <f t="shared" si="316"/>
        <v>0</v>
      </c>
      <c r="K668" s="151">
        <f t="shared" si="316"/>
        <v>0</v>
      </c>
      <c r="L668" s="151">
        <f t="shared" si="316"/>
        <v>0</v>
      </c>
      <c r="M668" s="151">
        <f t="shared" si="316"/>
        <v>0</v>
      </c>
      <c r="N668" s="151">
        <f t="shared" si="316"/>
        <v>0</v>
      </c>
      <c r="O668" s="151">
        <f t="shared" si="316"/>
        <v>0</v>
      </c>
      <c r="P668" s="151">
        <f t="shared" si="316"/>
        <v>0</v>
      </c>
      <c r="Q668" s="151">
        <f t="shared" si="316"/>
        <v>0</v>
      </c>
      <c r="R668" s="151">
        <f t="shared" si="316"/>
        <v>0</v>
      </c>
      <c r="S668" s="151">
        <f t="shared" si="316"/>
        <v>0</v>
      </c>
      <c r="T668" s="151">
        <f t="shared" si="316"/>
        <v>0</v>
      </c>
      <c r="U668" s="151">
        <f t="shared" si="316"/>
        <v>0</v>
      </c>
      <c r="V668" s="151">
        <f t="shared" si="316"/>
        <v>0</v>
      </c>
      <c r="W668" s="151">
        <f t="shared" si="316"/>
        <v>0</v>
      </c>
      <c r="X668" s="151">
        <f t="shared" si="316"/>
        <v>0</v>
      </c>
      <c r="Y668" s="151">
        <f t="shared" si="316"/>
        <v>0</v>
      </c>
      <c r="Z668" s="151">
        <f t="shared" si="316"/>
        <v>0</v>
      </c>
      <c r="AA668" s="151">
        <f t="shared" si="316"/>
        <v>0</v>
      </c>
      <c r="AB668" s="151">
        <f t="shared" si="316"/>
        <v>0</v>
      </c>
      <c r="AC668" s="151">
        <f t="shared" si="316"/>
        <v>0</v>
      </c>
      <c r="AD668" s="151">
        <f t="shared" si="316"/>
        <v>0</v>
      </c>
      <c r="AE668" s="151">
        <f t="shared" si="316"/>
        <v>0</v>
      </c>
      <c r="AF668" s="151">
        <f t="shared" si="316"/>
        <v>0</v>
      </c>
      <c r="AG668" s="151">
        <f t="shared" si="316"/>
        <v>0</v>
      </c>
      <c r="AH668" s="151">
        <f t="shared" si="316"/>
        <v>0</v>
      </c>
      <c r="AI668" s="151">
        <f t="shared" si="316"/>
        <v>0</v>
      </c>
      <c r="AJ668" s="151">
        <f t="shared" si="316"/>
        <v>0</v>
      </c>
      <c r="AK668" s="151">
        <f t="shared" si="316"/>
        <v>0</v>
      </c>
      <c r="AL668" s="151">
        <f t="shared" si="316"/>
        <v>0</v>
      </c>
      <c r="AM668" s="151">
        <f t="shared" si="316"/>
        <v>0</v>
      </c>
      <c r="AN668" s="151">
        <f t="shared" si="316"/>
        <v>0</v>
      </c>
      <c r="AO668" s="151">
        <f t="shared" si="316"/>
        <v>0</v>
      </c>
      <c r="AP668" s="151">
        <f t="shared" si="316"/>
        <v>0</v>
      </c>
    </row>
    <row r="670" spans="1:42" x14ac:dyDescent="0.2">
      <c r="A670" s="83" t="s">
        <v>22</v>
      </c>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row>
    <row r="671" spans="1:42" x14ac:dyDescent="0.2">
      <c r="A671" s="18" t="s">
        <v>24</v>
      </c>
    </row>
    <row r="672" spans="1:42" x14ac:dyDescent="0.2">
      <c r="A672" s="21" t="s">
        <v>27</v>
      </c>
      <c r="B672" s="126"/>
      <c r="C672" s="122">
        <f t="shared" ref="C672:AP672" si="317">IF(C$690="N/A",IF(C$691="N/A",C$692+C$673,C$691),C$690)</f>
        <v>0</v>
      </c>
      <c r="D672" s="122">
        <f t="shared" si="317"/>
        <v>0</v>
      </c>
      <c r="E672" s="122">
        <f t="shared" si="317"/>
        <v>0</v>
      </c>
      <c r="F672" s="122">
        <f t="shared" si="317"/>
        <v>0</v>
      </c>
      <c r="G672" s="122">
        <f t="shared" si="317"/>
        <v>0</v>
      </c>
      <c r="H672" s="122">
        <f t="shared" si="317"/>
        <v>0</v>
      </c>
      <c r="I672" s="122">
        <f t="shared" si="317"/>
        <v>0</v>
      </c>
      <c r="J672" s="122">
        <f t="shared" si="317"/>
        <v>0</v>
      </c>
      <c r="K672" s="122">
        <f t="shared" si="317"/>
        <v>0</v>
      </c>
      <c r="L672" s="122">
        <f t="shared" si="317"/>
        <v>0</v>
      </c>
      <c r="M672" s="122">
        <f t="shared" si="317"/>
        <v>0</v>
      </c>
      <c r="N672" s="122">
        <f t="shared" si="317"/>
        <v>0</v>
      </c>
      <c r="O672" s="122">
        <f t="shared" si="317"/>
        <v>0</v>
      </c>
      <c r="P672" s="122">
        <f t="shared" si="317"/>
        <v>0</v>
      </c>
      <c r="Q672" s="122">
        <f t="shared" si="317"/>
        <v>0</v>
      </c>
      <c r="R672" s="122">
        <f t="shared" si="317"/>
        <v>0</v>
      </c>
      <c r="S672" s="122">
        <f t="shared" si="317"/>
        <v>0</v>
      </c>
      <c r="T672" s="122">
        <f t="shared" si="317"/>
        <v>0</v>
      </c>
      <c r="U672" s="122">
        <f t="shared" si="317"/>
        <v>0</v>
      </c>
      <c r="V672" s="122">
        <f t="shared" si="317"/>
        <v>0</v>
      </c>
      <c r="W672" s="122">
        <f t="shared" si="317"/>
        <v>0</v>
      </c>
      <c r="X672" s="122">
        <f t="shared" si="317"/>
        <v>0</v>
      </c>
      <c r="Y672" s="122">
        <f t="shared" si="317"/>
        <v>0</v>
      </c>
      <c r="Z672" s="122">
        <f t="shared" si="317"/>
        <v>0</v>
      </c>
      <c r="AA672" s="122">
        <f t="shared" si="317"/>
        <v>0</v>
      </c>
      <c r="AB672" s="122">
        <f t="shared" si="317"/>
        <v>0</v>
      </c>
      <c r="AC672" s="122">
        <f t="shared" si="317"/>
        <v>0</v>
      </c>
      <c r="AD672" s="122">
        <f t="shared" si="317"/>
        <v>0</v>
      </c>
      <c r="AE672" s="122">
        <f t="shared" si="317"/>
        <v>0</v>
      </c>
      <c r="AF672" s="122">
        <f t="shared" si="317"/>
        <v>0</v>
      </c>
      <c r="AG672" s="122">
        <f t="shared" si="317"/>
        <v>0</v>
      </c>
      <c r="AH672" s="122">
        <f t="shared" si="317"/>
        <v>0</v>
      </c>
      <c r="AI672" s="122">
        <f t="shared" si="317"/>
        <v>0</v>
      </c>
      <c r="AJ672" s="122">
        <f t="shared" si="317"/>
        <v>0</v>
      </c>
      <c r="AK672" s="122">
        <f t="shared" si="317"/>
        <v>0</v>
      </c>
      <c r="AL672" s="122">
        <f t="shared" si="317"/>
        <v>0</v>
      </c>
      <c r="AM672" s="122">
        <f t="shared" si="317"/>
        <v>0</v>
      </c>
      <c r="AN672" s="122">
        <f t="shared" si="317"/>
        <v>0</v>
      </c>
      <c r="AO672" s="122">
        <f t="shared" si="317"/>
        <v>0</v>
      </c>
      <c r="AP672" s="122">
        <f t="shared" si="317"/>
        <v>0</v>
      </c>
    </row>
    <row r="673" spans="1:42" x14ac:dyDescent="0.2">
      <c r="A673" s="21" t="s">
        <v>192</v>
      </c>
      <c r="B673" s="122"/>
      <c r="C673" s="122">
        <f t="shared" ref="C673:AP673" si="318">IF(AND(C$2&lt;=term_tenor,C$2&lt;=analysis_period),B$675*term_int_rate/100,0)</f>
        <v>0</v>
      </c>
      <c r="D673" s="122">
        <f t="shared" si="318"/>
        <v>0</v>
      </c>
      <c r="E673" s="122">
        <f t="shared" si="318"/>
        <v>0</v>
      </c>
      <c r="F673" s="122">
        <f t="shared" si="318"/>
        <v>0</v>
      </c>
      <c r="G673" s="122">
        <f t="shared" si="318"/>
        <v>0</v>
      </c>
      <c r="H673" s="122">
        <f t="shared" si="318"/>
        <v>0</v>
      </c>
      <c r="I673" s="122">
        <f t="shared" si="318"/>
        <v>0</v>
      </c>
      <c r="J673" s="122">
        <f t="shared" si="318"/>
        <v>0</v>
      </c>
      <c r="K673" s="122">
        <f t="shared" si="318"/>
        <v>0</v>
      </c>
      <c r="L673" s="122">
        <f t="shared" si="318"/>
        <v>0</v>
      </c>
      <c r="M673" s="122">
        <f t="shared" si="318"/>
        <v>0</v>
      </c>
      <c r="N673" s="122">
        <f t="shared" si="318"/>
        <v>0</v>
      </c>
      <c r="O673" s="122">
        <f t="shared" si="318"/>
        <v>0</v>
      </c>
      <c r="P673" s="122">
        <f t="shared" si="318"/>
        <v>0</v>
      </c>
      <c r="Q673" s="122">
        <f t="shared" si="318"/>
        <v>0</v>
      </c>
      <c r="R673" s="122">
        <f t="shared" si="318"/>
        <v>0</v>
      </c>
      <c r="S673" s="122">
        <f t="shared" si="318"/>
        <v>0</v>
      </c>
      <c r="T673" s="122">
        <f t="shared" si="318"/>
        <v>0</v>
      </c>
      <c r="U673" s="122">
        <f t="shared" si="318"/>
        <v>0</v>
      </c>
      <c r="V673" s="122">
        <f t="shared" si="318"/>
        <v>0</v>
      </c>
      <c r="W673" s="122">
        <f t="shared" si="318"/>
        <v>0</v>
      </c>
      <c r="X673" s="122">
        <f t="shared" si="318"/>
        <v>0</v>
      </c>
      <c r="Y673" s="122">
        <f t="shared" si="318"/>
        <v>0</v>
      </c>
      <c r="Z673" s="122">
        <f t="shared" si="318"/>
        <v>0</v>
      </c>
      <c r="AA673" s="122">
        <f t="shared" si="318"/>
        <v>0</v>
      </c>
      <c r="AB673" s="122">
        <f t="shared" si="318"/>
        <v>0</v>
      </c>
      <c r="AC673" s="122">
        <f t="shared" si="318"/>
        <v>0</v>
      </c>
      <c r="AD673" s="122">
        <f t="shared" si="318"/>
        <v>0</v>
      </c>
      <c r="AE673" s="122">
        <f t="shared" si="318"/>
        <v>0</v>
      </c>
      <c r="AF673" s="122">
        <f t="shared" si="318"/>
        <v>0</v>
      </c>
      <c r="AG673" s="122">
        <f t="shared" si="318"/>
        <v>0</v>
      </c>
      <c r="AH673" s="122">
        <f t="shared" si="318"/>
        <v>0</v>
      </c>
      <c r="AI673" s="122">
        <f t="shared" si="318"/>
        <v>0</v>
      </c>
      <c r="AJ673" s="122">
        <f t="shared" si="318"/>
        <v>0</v>
      </c>
      <c r="AK673" s="122">
        <f t="shared" si="318"/>
        <v>0</v>
      </c>
      <c r="AL673" s="122">
        <f t="shared" si="318"/>
        <v>0</v>
      </c>
      <c r="AM673" s="122">
        <f t="shared" si="318"/>
        <v>0</v>
      </c>
      <c r="AN673" s="122">
        <f t="shared" si="318"/>
        <v>0</v>
      </c>
      <c r="AO673" s="122">
        <f t="shared" si="318"/>
        <v>0</v>
      </c>
      <c r="AP673" s="122">
        <f t="shared" si="318"/>
        <v>0</v>
      </c>
    </row>
    <row r="674" spans="1:42" x14ac:dyDescent="0.2">
      <c r="A674" s="21" t="s">
        <v>191</v>
      </c>
      <c r="B674" s="126"/>
      <c r="C674" s="122">
        <f t="shared" ref="C674:AP674" si="319">IF(C$692="N/A",IF(C$2&gt;loan_moratorium,C$672-C$673,0),C$692)</f>
        <v>0</v>
      </c>
      <c r="D674" s="122">
        <f t="shared" si="319"/>
        <v>0</v>
      </c>
      <c r="E674" s="122">
        <f t="shared" si="319"/>
        <v>0</v>
      </c>
      <c r="F674" s="122">
        <f t="shared" si="319"/>
        <v>0</v>
      </c>
      <c r="G674" s="122">
        <f t="shared" si="319"/>
        <v>0</v>
      </c>
      <c r="H674" s="122">
        <f t="shared" si="319"/>
        <v>0</v>
      </c>
      <c r="I674" s="122">
        <f t="shared" si="319"/>
        <v>0</v>
      </c>
      <c r="J674" s="122">
        <f t="shared" si="319"/>
        <v>0</v>
      </c>
      <c r="K674" s="122">
        <f t="shared" si="319"/>
        <v>0</v>
      </c>
      <c r="L674" s="122">
        <f t="shared" si="319"/>
        <v>0</v>
      </c>
      <c r="M674" s="122">
        <f t="shared" si="319"/>
        <v>0</v>
      </c>
      <c r="N674" s="122">
        <f t="shared" si="319"/>
        <v>0</v>
      </c>
      <c r="O674" s="122">
        <f t="shared" si="319"/>
        <v>0</v>
      </c>
      <c r="P674" s="122">
        <f t="shared" si="319"/>
        <v>0</v>
      </c>
      <c r="Q674" s="122">
        <f t="shared" si="319"/>
        <v>0</v>
      </c>
      <c r="R674" s="122">
        <f t="shared" si="319"/>
        <v>0</v>
      </c>
      <c r="S674" s="122">
        <f t="shared" si="319"/>
        <v>0</v>
      </c>
      <c r="T674" s="122">
        <f t="shared" si="319"/>
        <v>0</v>
      </c>
      <c r="U674" s="122">
        <f t="shared" si="319"/>
        <v>0</v>
      </c>
      <c r="V674" s="122">
        <f t="shared" si="319"/>
        <v>0</v>
      </c>
      <c r="W674" s="122">
        <f t="shared" si="319"/>
        <v>0</v>
      </c>
      <c r="X674" s="122">
        <f t="shared" si="319"/>
        <v>0</v>
      </c>
      <c r="Y674" s="122">
        <f t="shared" si="319"/>
        <v>0</v>
      </c>
      <c r="Z674" s="122">
        <f t="shared" si="319"/>
        <v>0</v>
      </c>
      <c r="AA674" s="122">
        <f t="shared" si="319"/>
        <v>0</v>
      </c>
      <c r="AB674" s="122">
        <f t="shared" si="319"/>
        <v>0</v>
      </c>
      <c r="AC674" s="122">
        <f t="shared" si="319"/>
        <v>0</v>
      </c>
      <c r="AD674" s="122">
        <f t="shared" si="319"/>
        <v>0</v>
      </c>
      <c r="AE674" s="122">
        <f t="shared" si="319"/>
        <v>0</v>
      </c>
      <c r="AF674" s="122">
        <f t="shared" si="319"/>
        <v>0</v>
      </c>
      <c r="AG674" s="122">
        <f t="shared" si="319"/>
        <v>0</v>
      </c>
      <c r="AH674" s="122">
        <f t="shared" si="319"/>
        <v>0</v>
      </c>
      <c r="AI674" s="122">
        <f t="shared" si="319"/>
        <v>0</v>
      </c>
      <c r="AJ674" s="122">
        <f t="shared" si="319"/>
        <v>0</v>
      </c>
      <c r="AK674" s="122">
        <f t="shared" si="319"/>
        <v>0</v>
      </c>
      <c r="AL674" s="122">
        <f t="shared" si="319"/>
        <v>0</v>
      </c>
      <c r="AM674" s="122">
        <f t="shared" si="319"/>
        <v>0</v>
      </c>
      <c r="AN674" s="122">
        <f t="shared" si="319"/>
        <v>0</v>
      </c>
      <c r="AO674" s="122">
        <f t="shared" si="319"/>
        <v>0</v>
      </c>
      <c r="AP674" s="122">
        <f t="shared" si="319"/>
        <v>0</v>
      </c>
    </row>
    <row r="675" spans="1:42" x14ac:dyDescent="0.2">
      <c r="A675" s="21" t="s">
        <v>244</v>
      </c>
      <c r="B675" s="122">
        <f>$B$687</f>
        <v>0</v>
      </c>
      <c r="C675" s="122">
        <f>B$675-C$674</f>
        <v>0</v>
      </c>
      <c r="D675" s="122">
        <f t="shared" ref="D675:AP675" si="320">C$675-D$674</f>
        <v>0</v>
      </c>
      <c r="E675" s="122">
        <f t="shared" si="320"/>
        <v>0</v>
      </c>
      <c r="F675" s="122">
        <f t="shared" si="320"/>
        <v>0</v>
      </c>
      <c r="G675" s="122">
        <f t="shared" si="320"/>
        <v>0</v>
      </c>
      <c r="H675" s="122">
        <f t="shared" si="320"/>
        <v>0</v>
      </c>
      <c r="I675" s="122">
        <f t="shared" si="320"/>
        <v>0</v>
      </c>
      <c r="J675" s="122">
        <f t="shared" si="320"/>
        <v>0</v>
      </c>
      <c r="K675" s="122">
        <f t="shared" si="320"/>
        <v>0</v>
      </c>
      <c r="L675" s="122">
        <f t="shared" si="320"/>
        <v>0</v>
      </c>
      <c r="M675" s="122">
        <f t="shared" si="320"/>
        <v>0</v>
      </c>
      <c r="N675" s="122">
        <f t="shared" si="320"/>
        <v>0</v>
      </c>
      <c r="O675" s="122">
        <f t="shared" si="320"/>
        <v>0</v>
      </c>
      <c r="P675" s="122">
        <f t="shared" si="320"/>
        <v>0</v>
      </c>
      <c r="Q675" s="122">
        <f t="shared" si="320"/>
        <v>0</v>
      </c>
      <c r="R675" s="122">
        <f t="shared" si="320"/>
        <v>0</v>
      </c>
      <c r="S675" s="122">
        <f t="shared" si="320"/>
        <v>0</v>
      </c>
      <c r="T675" s="122">
        <f t="shared" si="320"/>
        <v>0</v>
      </c>
      <c r="U675" s="122">
        <f t="shared" si="320"/>
        <v>0</v>
      </c>
      <c r="V675" s="122">
        <f t="shared" si="320"/>
        <v>0</v>
      </c>
      <c r="W675" s="122">
        <f t="shared" si="320"/>
        <v>0</v>
      </c>
      <c r="X675" s="122">
        <f t="shared" si="320"/>
        <v>0</v>
      </c>
      <c r="Y675" s="122">
        <f t="shared" si="320"/>
        <v>0</v>
      </c>
      <c r="Z675" s="122">
        <f t="shared" si="320"/>
        <v>0</v>
      </c>
      <c r="AA675" s="122">
        <f t="shared" si="320"/>
        <v>0</v>
      </c>
      <c r="AB675" s="122">
        <f t="shared" si="320"/>
        <v>0</v>
      </c>
      <c r="AC675" s="122">
        <f t="shared" si="320"/>
        <v>0</v>
      </c>
      <c r="AD675" s="122">
        <f t="shared" si="320"/>
        <v>0</v>
      </c>
      <c r="AE675" s="122">
        <f t="shared" si="320"/>
        <v>0</v>
      </c>
      <c r="AF675" s="122">
        <f t="shared" si="320"/>
        <v>0</v>
      </c>
      <c r="AG675" s="122">
        <f t="shared" si="320"/>
        <v>0</v>
      </c>
      <c r="AH675" s="122">
        <f t="shared" si="320"/>
        <v>0</v>
      </c>
      <c r="AI675" s="122">
        <f t="shared" si="320"/>
        <v>0</v>
      </c>
      <c r="AJ675" s="122">
        <f t="shared" si="320"/>
        <v>0</v>
      </c>
      <c r="AK675" s="122">
        <f t="shared" si="320"/>
        <v>0</v>
      </c>
      <c r="AL675" s="122">
        <f t="shared" si="320"/>
        <v>0</v>
      </c>
      <c r="AM675" s="122">
        <f t="shared" si="320"/>
        <v>0</v>
      </c>
      <c r="AN675" s="122">
        <f t="shared" si="320"/>
        <v>0</v>
      </c>
      <c r="AO675" s="122">
        <f t="shared" si="320"/>
        <v>0</v>
      </c>
      <c r="AP675" s="122">
        <f t="shared" si="320"/>
        <v>0</v>
      </c>
    </row>
    <row r="676" spans="1:42" x14ac:dyDescent="0.2">
      <c r="B676" s="122"/>
      <c r="C676" s="122"/>
    </row>
    <row r="677" spans="1:42" x14ac:dyDescent="0.2">
      <c r="A677" s="18" t="s">
        <v>250</v>
      </c>
    </row>
    <row r="678" spans="1:42" x14ac:dyDescent="0.2">
      <c r="A678" s="21" t="s">
        <v>29</v>
      </c>
      <c r="B678" s="126"/>
      <c r="C678" s="122">
        <f t="shared" ref="C678:AP678" si="321">IF(AND(C$2&lt;=term_tenor,C$2&lt;=analysis_period),C66,0)</f>
        <v>0</v>
      </c>
      <c r="D678" s="122">
        <f t="shared" si="321"/>
        <v>0</v>
      </c>
      <c r="E678" s="122">
        <f t="shared" si="321"/>
        <v>0</v>
      </c>
      <c r="F678" s="122">
        <f t="shared" si="321"/>
        <v>0</v>
      </c>
      <c r="G678" s="122">
        <f t="shared" si="321"/>
        <v>0</v>
      </c>
      <c r="H678" s="122">
        <f t="shared" si="321"/>
        <v>0</v>
      </c>
      <c r="I678" s="122">
        <f t="shared" si="321"/>
        <v>0</v>
      </c>
      <c r="J678" s="122">
        <f t="shared" si="321"/>
        <v>0</v>
      </c>
      <c r="K678" s="122">
        <f t="shared" si="321"/>
        <v>0</v>
      </c>
      <c r="L678" s="122">
        <f t="shared" si="321"/>
        <v>0</v>
      </c>
      <c r="M678" s="122">
        <f t="shared" si="321"/>
        <v>0</v>
      </c>
      <c r="N678" s="122">
        <f t="shared" si="321"/>
        <v>0</v>
      </c>
      <c r="O678" s="122">
        <f t="shared" si="321"/>
        <v>0</v>
      </c>
      <c r="P678" s="122">
        <f t="shared" si="321"/>
        <v>0</v>
      </c>
      <c r="Q678" s="122">
        <f t="shared" si="321"/>
        <v>0</v>
      </c>
      <c r="R678" s="122">
        <f t="shared" si="321"/>
        <v>0</v>
      </c>
      <c r="S678" s="122">
        <f t="shared" si="321"/>
        <v>0</v>
      </c>
      <c r="T678" s="122">
        <f t="shared" si="321"/>
        <v>0</v>
      </c>
      <c r="U678" s="122">
        <f t="shared" si="321"/>
        <v>0</v>
      </c>
      <c r="V678" s="122">
        <f t="shared" si="321"/>
        <v>0</v>
      </c>
      <c r="W678" s="122">
        <f t="shared" si="321"/>
        <v>0</v>
      </c>
      <c r="X678" s="122">
        <f t="shared" si="321"/>
        <v>0</v>
      </c>
      <c r="Y678" s="122">
        <f t="shared" si="321"/>
        <v>0</v>
      </c>
      <c r="Z678" s="122">
        <f t="shared" si="321"/>
        <v>0</v>
      </c>
      <c r="AA678" s="122">
        <f t="shared" si="321"/>
        <v>0</v>
      </c>
      <c r="AB678" s="122">
        <f t="shared" si="321"/>
        <v>0</v>
      </c>
      <c r="AC678" s="122">
        <f t="shared" si="321"/>
        <v>0</v>
      </c>
      <c r="AD678" s="122">
        <f t="shared" si="321"/>
        <v>0</v>
      </c>
      <c r="AE678" s="122">
        <f t="shared" si="321"/>
        <v>0</v>
      </c>
      <c r="AF678" s="122">
        <f t="shared" si="321"/>
        <v>0</v>
      </c>
      <c r="AG678" s="122">
        <f t="shared" si="321"/>
        <v>0</v>
      </c>
      <c r="AH678" s="122">
        <f t="shared" si="321"/>
        <v>0</v>
      </c>
      <c r="AI678" s="122">
        <f t="shared" si="321"/>
        <v>0</v>
      </c>
      <c r="AJ678" s="122">
        <f t="shared" si="321"/>
        <v>0</v>
      </c>
      <c r="AK678" s="122">
        <f t="shared" si="321"/>
        <v>0</v>
      </c>
      <c r="AL678" s="122">
        <f t="shared" si="321"/>
        <v>0</v>
      </c>
      <c r="AM678" s="122">
        <f t="shared" si="321"/>
        <v>0</v>
      </c>
      <c r="AN678" s="122">
        <f t="shared" si="321"/>
        <v>0</v>
      </c>
      <c r="AO678" s="122">
        <f t="shared" si="321"/>
        <v>0</v>
      </c>
      <c r="AP678" s="122">
        <f t="shared" si="321"/>
        <v>0</v>
      </c>
    </row>
    <row r="679" spans="1:42" x14ac:dyDescent="0.2">
      <c r="A679" s="21" t="s">
        <v>299</v>
      </c>
      <c r="B679" s="126"/>
      <c r="C679" s="122">
        <f t="shared" ref="C679:AP679" si="322">IF(AND(C$2&lt;=term_tenor,C$2&lt;=analysis_period),-C712-C718-C750-C782,0)</f>
        <v>0</v>
      </c>
      <c r="D679" s="122">
        <f t="shared" si="322"/>
        <v>0</v>
      </c>
      <c r="E679" s="122">
        <f t="shared" si="322"/>
        <v>0</v>
      </c>
      <c r="F679" s="122">
        <f t="shared" si="322"/>
        <v>0</v>
      </c>
      <c r="G679" s="122">
        <f t="shared" si="322"/>
        <v>0</v>
      </c>
      <c r="H679" s="122">
        <f t="shared" si="322"/>
        <v>0</v>
      </c>
      <c r="I679" s="122">
        <f t="shared" si="322"/>
        <v>0</v>
      </c>
      <c r="J679" s="122">
        <f t="shared" si="322"/>
        <v>0</v>
      </c>
      <c r="K679" s="122">
        <f t="shared" si="322"/>
        <v>0</v>
      </c>
      <c r="L679" s="122">
        <f t="shared" si="322"/>
        <v>0</v>
      </c>
      <c r="M679" s="122">
        <f t="shared" si="322"/>
        <v>0</v>
      </c>
      <c r="N679" s="122">
        <f t="shared" si="322"/>
        <v>0</v>
      </c>
      <c r="O679" s="122">
        <f t="shared" si="322"/>
        <v>0</v>
      </c>
      <c r="P679" s="122">
        <f t="shared" si="322"/>
        <v>0</v>
      </c>
      <c r="Q679" s="122">
        <f t="shared" si="322"/>
        <v>0</v>
      </c>
      <c r="R679" s="122">
        <f t="shared" si="322"/>
        <v>0</v>
      </c>
      <c r="S679" s="122">
        <f t="shared" si="322"/>
        <v>0</v>
      </c>
      <c r="T679" s="122">
        <f t="shared" si="322"/>
        <v>0</v>
      </c>
      <c r="U679" s="122">
        <f t="shared" si="322"/>
        <v>0</v>
      </c>
      <c r="V679" s="122">
        <f t="shared" si="322"/>
        <v>0</v>
      </c>
      <c r="W679" s="122">
        <f t="shared" si="322"/>
        <v>0</v>
      </c>
      <c r="X679" s="122">
        <f t="shared" si="322"/>
        <v>0</v>
      </c>
      <c r="Y679" s="122">
        <f t="shared" si="322"/>
        <v>0</v>
      </c>
      <c r="Z679" s="122">
        <f t="shared" si="322"/>
        <v>0</v>
      </c>
      <c r="AA679" s="122">
        <f t="shared" si="322"/>
        <v>0</v>
      </c>
      <c r="AB679" s="122">
        <f t="shared" si="322"/>
        <v>0</v>
      </c>
      <c r="AC679" s="122">
        <f t="shared" si="322"/>
        <v>0</v>
      </c>
      <c r="AD679" s="122">
        <f t="shared" si="322"/>
        <v>0</v>
      </c>
      <c r="AE679" s="122">
        <f t="shared" si="322"/>
        <v>0</v>
      </c>
      <c r="AF679" s="122">
        <f t="shared" si="322"/>
        <v>0</v>
      </c>
      <c r="AG679" s="122">
        <f t="shared" si="322"/>
        <v>0</v>
      </c>
      <c r="AH679" s="122">
        <f t="shared" si="322"/>
        <v>0</v>
      </c>
      <c r="AI679" s="122">
        <f t="shared" si="322"/>
        <v>0</v>
      </c>
      <c r="AJ679" s="122">
        <f t="shared" si="322"/>
        <v>0</v>
      </c>
      <c r="AK679" s="122">
        <f t="shared" si="322"/>
        <v>0</v>
      </c>
      <c r="AL679" s="122">
        <f t="shared" si="322"/>
        <v>0</v>
      </c>
      <c r="AM679" s="122">
        <f t="shared" si="322"/>
        <v>0</v>
      </c>
      <c r="AN679" s="122">
        <f t="shared" si="322"/>
        <v>0</v>
      </c>
      <c r="AO679" s="122">
        <f t="shared" si="322"/>
        <v>0</v>
      </c>
      <c r="AP679" s="122">
        <f t="shared" si="322"/>
        <v>0</v>
      </c>
    </row>
    <row r="680" spans="1:42" x14ac:dyDescent="0.2">
      <c r="A680" s="21" t="s">
        <v>252</v>
      </c>
      <c r="B680" s="122"/>
      <c r="C680" s="122">
        <f>SUM(C678:C679)</f>
        <v>0</v>
      </c>
      <c r="D680" s="122">
        <f t="shared" ref="D680:AP680" si="323">SUM(D678:D679)</f>
        <v>0</v>
      </c>
      <c r="E680" s="122">
        <f t="shared" si="323"/>
        <v>0</v>
      </c>
      <c r="F680" s="122">
        <f t="shared" si="323"/>
        <v>0</v>
      </c>
      <c r="G680" s="122">
        <f t="shared" si="323"/>
        <v>0</v>
      </c>
      <c r="H680" s="122">
        <f t="shared" si="323"/>
        <v>0</v>
      </c>
      <c r="I680" s="122">
        <f t="shared" si="323"/>
        <v>0</v>
      </c>
      <c r="J680" s="122">
        <f t="shared" si="323"/>
        <v>0</v>
      </c>
      <c r="K680" s="122">
        <f t="shared" si="323"/>
        <v>0</v>
      </c>
      <c r="L680" s="122">
        <f t="shared" si="323"/>
        <v>0</v>
      </c>
      <c r="M680" s="122">
        <f t="shared" si="323"/>
        <v>0</v>
      </c>
      <c r="N680" s="122">
        <f t="shared" si="323"/>
        <v>0</v>
      </c>
      <c r="O680" s="122">
        <f t="shared" si="323"/>
        <v>0</v>
      </c>
      <c r="P680" s="122">
        <f t="shared" si="323"/>
        <v>0</v>
      </c>
      <c r="Q680" s="122">
        <f t="shared" si="323"/>
        <v>0</v>
      </c>
      <c r="R680" s="122">
        <f t="shared" si="323"/>
        <v>0</v>
      </c>
      <c r="S680" s="122">
        <f t="shared" si="323"/>
        <v>0</v>
      </c>
      <c r="T680" s="122">
        <f t="shared" si="323"/>
        <v>0</v>
      </c>
      <c r="U680" s="122">
        <f t="shared" si="323"/>
        <v>0</v>
      </c>
      <c r="V680" s="122">
        <f t="shared" si="323"/>
        <v>0</v>
      </c>
      <c r="W680" s="122">
        <f t="shared" si="323"/>
        <v>0</v>
      </c>
      <c r="X680" s="122">
        <f t="shared" si="323"/>
        <v>0</v>
      </c>
      <c r="Y680" s="122">
        <f t="shared" si="323"/>
        <v>0</v>
      </c>
      <c r="Z680" s="122">
        <f t="shared" si="323"/>
        <v>0</v>
      </c>
      <c r="AA680" s="122">
        <f t="shared" si="323"/>
        <v>0</v>
      </c>
      <c r="AB680" s="122">
        <f t="shared" si="323"/>
        <v>0</v>
      </c>
      <c r="AC680" s="122">
        <f t="shared" si="323"/>
        <v>0</v>
      </c>
      <c r="AD680" s="122">
        <f t="shared" si="323"/>
        <v>0</v>
      </c>
      <c r="AE680" s="122">
        <f t="shared" si="323"/>
        <v>0</v>
      </c>
      <c r="AF680" s="122">
        <f t="shared" si="323"/>
        <v>0</v>
      </c>
      <c r="AG680" s="122">
        <f t="shared" si="323"/>
        <v>0</v>
      </c>
      <c r="AH680" s="122">
        <f t="shared" si="323"/>
        <v>0</v>
      </c>
      <c r="AI680" s="122">
        <f t="shared" si="323"/>
        <v>0</v>
      </c>
      <c r="AJ680" s="122">
        <f t="shared" si="323"/>
        <v>0</v>
      </c>
      <c r="AK680" s="122">
        <f t="shared" si="323"/>
        <v>0</v>
      </c>
      <c r="AL680" s="122">
        <f t="shared" si="323"/>
        <v>0</v>
      </c>
      <c r="AM680" s="122">
        <f t="shared" si="323"/>
        <v>0</v>
      </c>
      <c r="AN680" s="122">
        <f t="shared" si="323"/>
        <v>0</v>
      </c>
      <c r="AO680" s="122">
        <f t="shared" si="323"/>
        <v>0</v>
      </c>
      <c r="AP680" s="122">
        <f t="shared" si="323"/>
        <v>0</v>
      </c>
    </row>
    <row r="681" spans="1:42" x14ac:dyDescent="0.2">
      <c r="A681" s="21" t="s">
        <v>253</v>
      </c>
      <c r="B681" s="122"/>
      <c r="C681" s="204">
        <f>IF(AND(C$2&lt;=term_tenor,C$2&lt;=analysis_period),1/(1+term_int_rate/100),0)</f>
        <v>0</v>
      </c>
      <c r="D681" s="204">
        <f t="shared" ref="D681:AP681" si="324">IF(AND(C$2&lt;=term_tenor,C$2&lt;=analysis_period),C681/(1+term_int_rate/100),0)</f>
        <v>0</v>
      </c>
      <c r="E681" s="204">
        <f t="shared" si="324"/>
        <v>0</v>
      </c>
      <c r="F681" s="204">
        <f t="shared" si="324"/>
        <v>0</v>
      </c>
      <c r="G681" s="204">
        <f t="shared" si="324"/>
        <v>0</v>
      </c>
      <c r="H681" s="204">
        <f t="shared" si="324"/>
        <v>0</v>
      </c>
      <c r="I681" s="204">
        <f t="shared" si="324"/>
        <v>0</v>
      </c>
      <c r="J681" s="204">
        <f t="shared" si="324"/>
        <v>0</v>
      </c>
      <c r="K681" s="204">
        <f t="shared" si="324"/>
        <v>0</v>
      </c>
      <c r="L681" s="204">
        <f t="shared" si="324"/>
        <v>0</v>
      </c>
      <c r="M681" s="204">
        <f t="shared" si="324"/>
        <v>0</v>
      </c>
      <c r="N681" s="204">
        <f t="shared" si="324"/>
        <v>0</v>
      </c>
      <c r="O681" s="204">
        <f t="shared" si="324"/>
        <v>0</v>
      </c>
      <c r="P681" s="204">
        <f t="shared" si="324"/>
        <v>0</v>
      </c>
      <c r="Q681" s="204">
        <f t="shared" si="324"/>
        <v>0</v>
      </c>
      <c r="R681" s="204">
        <f t="shared" si="324"/>
        <v>0</v>
      </c>
      <c r="S681" s="204">
        <f t="shared" si="324"/>
        <v>0</v>
      </c>
      <c r="T681" s="204">
        <f t="shared" si="324"/>
        <v>0</v>
      </c>
      <c r="U681" s="204">
        <f t="shared" si="324"/>
        <v>0</v>
      </c>
      <c r="V681" s="204">
        <f t="shared" si="324"/>
        <v>0</v>
      </c>
      <c r="W681" s="204">
        <f t="shared" si="324"/>
        <v>0</v>
      </c>
      <c r="X681" s="204">
        <f t="shared" si="324"/>
        <v>0</v>
      </c>
      <c r="Y681" s="204">
        <f t="shared" si="324"/>
        <v>0</v>
      </c>
      <c r="Z681" s="204">
        <f t="shared" si="324"/>
        <v>0</v>
      </c>
      <c r="AA681" s="204">
        <f t="shared" si="324"/>
        <v>0</v>
      </c>
      <c r="AB681" s="204">
        <f t="shared" si="324"/>
        <v>0</v>
      </c>
      <c r="AC681" s="204">
        <f t="shared" si="324"/>
        <v>0</v>
      </c>
      <c r="AD681" s="204">
        <f t="shared" si="324"/>
        <v>0</v>
      </c>
      <c r="AE681" s="204">
        <f t="shared" si="324"/>
        <v>0</v>
      </c>
      <c r="AF681" s="204">
        <f t="shared" si="324"/>
        <v>0</v>
      </c>
      <c r="AG681" s="204">
        <f t="shared" si="324"/>
        <v>0</v>
      </c>
      <c r="AH681" s="204">
        <f t="shared" si="324"/>
        <v>0</v>
      </c>
      <c r="AI681" s="204">
        <f t="shared" si="324"/>
        <v>0</v>
      </c>
      <c r="AJ681" s="204">
        <f t="shared" si="324"/>
        <v>0</v>
      </c>
      <c r="AK681" s="204">
        <f t="shared" si="324"/>
        <v>0</v>
      </c>
      <c r="AL681" s="204">
        <f t="shared" si="324"/>
        <v>0</v>
      </c>
      <c r="AM681" s="204">
        <f t="shared" si="324"/>
        <v>0</v>
      </c>
      <c r="AN681" s="204">
        <f t="shared" si="324"/>
        <v>0</v>
      </c>
      <c r="AO681" s="204">
        <f t="shared" si="324"/>
        <v>0</v>
      </c>
      <c r="AP681" s="204">
        <f t="shared" si="324"/>
        <v>0</v>
      </c>
    </row>
    <row r="682" spans="1:42" x14ac:dyDescent="0.2">
      <c r="A682" s="21" t="s">
        <v>251</v>
      </c>
      <c r="B682" s="122"/>
      <c r="C682" s="122">
        <f>C680*C681</f>
        <v>0</v>
      </c>
      <c r="D682" s="122">
        <f t="shared" ref="D682:AP682" si="325">D680*D681</f>
        <v>0</v>
      </c>
      <c r="E682" s="122">
        <f t="shared" si="325"/>
        <v>0</v>
      </c>
      <c r="F682" s="122">
        <f t="shared" si="325"/>
        <v>0</v>
      </c>
      <c r="G682" s="122">
        <f t="shared" si="325"/>
        <v>0</v>
      </c>
      <c r="H682" s="122">
        <f t="shared" si="325"/>
        <v>0</v>
      </c>
      <c r="I682" s="122">
        <f t="shared" si="325"/>
        <v>0</v>
      </c>
      <c r="J682" s="122">
        <f t="shared" si="325"/>
        <v>0</v>
      </c>
      <c r="K682" s="122">
        <f t="shared" si="325"/>
        <v>0</v>
      </c>
      <c r="L682" s="122">
        <f t="shared" si="325"/>
        <v>0</v>
      </c>
      <c r="M682" s="122">
        <f t="shared" si="325"/>
        <v>0</v>
      </c>
      <c r="N682" s="122">
        <f t="shared" si="325"/>
        <v>0</v>
      </c>
      <c r="O682" s="122">
        <f t="shared" si="325"/>
        <v>0</v>
      </c>
      <c r="P682" s="122">
        <f t="shared" si="325"/>
        <v>0</v>
      </c>
      <c r="Q682" s="122">
        <f t="shared" si="325"/>
        <v>0</v>
      </c>
      <c r="R682" s="122">
        <f t="shared" si="325"/>
        <v>0</v>
      </c>
      <c r="S682" s="122">
        <f t="shared" si="325"/>
        <v>0</v>
      </c>
      <c r="T682" s="122">
        <f t="shared" si="325"/>
        <v>0</v>
      </c>
      <c r="U682" s="122">
        <f t="shared" si="325"/>
        <v>0</v>
      </c>
      <c r="V682" s="122">
        <f t="shared" si="325"/>
        <v>0</v>
      </c>
      <c r="W682" s="122">
        <f t="shared" si="325"/>
        <v>0</v>
      </c>
      <c r="X682" s="122">
        <f t="shared" si="325"/>
        <v>0</v>
      </c>
      <c r="Y682" s="122">
        <f t="shared" si="325"/>
        <v>0</v>
      </c>
      <c r="Z682" s="122">
        <f t="shared" si="325"/>
        <v>0</v>
      </c>
      <c r="AA682" s="122">
        <f t="shared" si="325"/>
        <v>0</v>
      </c>
      <c r="AB682" s="122">
        <f t="shared" si="325"/>
        <v>0</v>
      </c>
      <c r="AC682" s="122">
        <f t="shared" si="325"/>
        <v>0</v>
      </c>
      <c r="AD682" s="122">
        <f t="shared" si="325"/>
        <v>0</v>
      </c>
      <c r="AE682" s="122">
        <f t="shared" si="325"/>
        <v>0</v>
      </c>
      <c r="AF682" s="122">
        <f t="shared" si="325"/>
        <v>0</v>
      </c>
      <c r="AG682" s="122">
        <f t="shared" si="325"/>
        <v>0</v>
      </c>
      <c r="AH682" s="122">
        <f t="shared" si="325"/>
        <v>0</v>
      </c>
      <c r="AI682" s="122">
        <f t="shared" si="325"/>
        <v>0</v>
      </c>
      <c r="AJ682" s="122">
        <f t="shared" si="325"/>
        <v>0</v>
      </c>
      <c r="AK682" s="122">
        <f t="shared" si="325"/>
        <v>0</v>
      </c>
      <c r="AL682" s="122">
        <f t="shared" si="325"/>
        <v>0</v>
      </c>
      <c r="AM682" s="122">
        <f t="shared" si="325"/>
        <v>0</v>
      </c>
      <c r="AN682" s="122">
        <f t="shared" si="325"/>
        <v>0</v>
      </c>
      <c r="AO682" s="122">
        <f t="shared" si="325"/>
        <v>0</v>
      </c>
      <c r="AP682" s="122">
        <f t="shared" si="325"/>
        <v>0</v>
      </c>
    </row>
    <row r="683" spans="1:42" x14ac:dyDescent="0.2">
      <c r="A683" s="21"/>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2"/>
      <c r="AE683" s="122"/>
      <c r="AF683" s="122"/>
      <c r="AG683" s="122"/>
      <c r="AH683" s="122"/>
      <c r="AI683" s="122"/>
      <c r="AJ683" s="122"/>
      <c r="AK683" s="122"/>
      <c r="AL683" s="122"/>
      <c r="AM683" s="122"/>
      <c r="AN683" s="122"/>
      <c r="AO683" s="122"/>
      <c r="AP683" s="122"/>
    </row>
    <row r="684" spans="1:42" x14ac:dyDescent="0.2">
      <c r="A684" s="18" t="s">
        <v>245</v>
      </c>
      <c r="B684" s="122"/>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c r="AA684" s="111"/>
      <c r="AB684" s="111"/>
      <c r="AC684" s="111"/>
      <c r="AD684" s="111"/>
      <c r="AE684" s="111"/>
      <c r="AF684" s="111"/>
      <c r="AG684" s="111"/>
      <c r="AH684" s="111"/>
      <c r="AI684" s="111"/>
      <c r="AJ684" s="111"/>
      <c r="AK684" s="111"/>
      <c r="AL684" s="111"/>
      <c r="AM684" s="111"/>
      <c r="AN684" s="111"/>
      <c r="AO684" s="111"/>
      <c r="AP684" s="111"/>
    </row>
    <row r="685" spans="1:42" x14ac:dyDescent="0.2">
      <c r="A685" s="21" t="s">
        <v>275</v>
      </c>
      <c r="B685" s="122">
        <f t="shared" ref="B685:AP685" si="326">IF(DebtServiceCoverageRatio="Calculated","N/A",IF(AND(B$2&lt;=term_tenor,B$2&lt;=analysis_period),IF(B$694=0,0,B$682/B$694),0))</f>
        <v>0</v>
      </c>
      <c r="C685" s="122">
        <f t="shared" si="326"/>
        <v>0</v>
      </c>
      <c r="D685" s="122">
        <f t="shared" si="326"/>
        <v>0</v>
      </c>
      <c r="E685" s="122">
        <f t="shared" si="326"/>
        <v>0</v>
      </c>
      <c r="F685" s="122">
        <f t="shared" si="326"/>
        <v>0</v>
      </c>
      <c r="G685" s="122">
        <f t="shared" si="326"/>
        <v>0</v>
      </c>
      <c r="H685" s="122">
        <f t="shared" si="326"/>
        <v>0</v>
      </c>
      <c r="I685" s="122">
        <f t="shared" si="326"/>
        <v>0</v>
      </c>
      <c r="J685" s="122">
        <f t="shared" si="326"/>
        <v>0</v>
      </c>
      <c r="K685" s="122">
        <f t="shared" si="326"/>
        <v>0</v>
      </c>
      <c r="L685" s="122">
        <f t="shared" si="326"/>
        <v>0</v>
      </c>
      <c r="M685" s="122">
        <f t="shared" si="326"/>
        <v>0</v>
      </c>
      <c r="N685" s="122">
        <f t="shared" si="326"/>
        <v>0</v>
      </c>
      <c r="O685" s="122">
        <f t="shared" si="326"/>
        <v>0</v>
      </c>
      <c r="P685" s="122">
        <f t="shared" si="326"/>
        <v>0</v>
      </c>
      <c r="Q685" s="122">
        <f t="shared" si="326"/>
        <v>0</v>
      </c>
      <c r="R685" s="122">
        <f t="shared" si="326"/>
        <v>0</v>
      </c>
      <c r="S685" s="122">
        <f t="shared" si="326"/>
        <v>0</v>
      </c>
      <c r="T685" s="122">
        <f t="shared" si="326"/>
        <v>0</v>
      </c>
      <c r="U685" s="122">
        <f t="shared" si="326"/>
        <v>0</v>
      </c>
      <c r="V685" s="122">
        <f t="shared" si="326"/>
        <v>0</v>
      </c>
      <c r="W685" s="122">
        <f t="shared" si="326"/>
        <v>0</v>
      </c>
      <c r="X685" s="122">
        <f t="shared" si="326"/>
        <v>0</v>
      </c>
      <c r="Y685" s="122">
        <f t="shared" si="326"/>
        <v>0</v>
      </c>
      <c r="Z685" s="122">
        <f t="shared" si="326"/>
        <v>0</v>
      </c>
      <c r="AA685" s="122">
        <f t="shared" si="326"/>
        <v>0</v>
      </c>
      <c r="AB685" s="122">
        <f t="shared" si="326"/>
        <v>0</v>
      </c>
      <c r="AC685" s="122">
        <f t="shared" si="326"/>
        <v>0</v>
      </c>
      <c r="AD685" s="122">
        <f t="shared" si="326"/>
        <v>0</v>
      </c>
      <c r="AE685" s="122">
        <f t="shared" si="326"/>
        <v>0</v>
      </c>
      <c r="AF685" s="122">
        <f t="shared" si="326"/>
        <v>0</v>
      </c>
      <c r="AG685" s="122">
        <f t="shared" si="326"/>
        <v>0</v>
      </c>
      <c r="AH685" s="122">
        <f t="shared" si="326"/>
        <v>0</v>
      </c>
      <c r="AI685" s="122">
        <f t="shared" si="326"/>
        <v>0</v>
      </c>
      <c r="AJ685" s="122">
        <f t="shared" si="326"/>
        <v>0</v>
      </c>
      <c r="AK685" s="122">
        <f t="shared" si="326"/>
        <v>0</v>
      </c>
      <c r="AL685" s="122">
        <f t="shared" si="326"/>
        <v>0</v>
      </c>
      <c r="AM685" s="122">
        <f t="shared" si="326"/>
        <v>0</v>
      </c>
      <c r="AN685" s="122">
        <f t="shared" si="326"/>
        <v>0</v>
      </c>
      <c r="AO685" s="122">
        <f t="shared" si="326"/>
        <v>0</v>
      </c>
      <c r="AP685" s="122">
        <f t="shared" si="326"/>
        <v>0</v>
      </c>
    </row>
    <row r="686" spans="1:42" x14ac:dyDescent="0.2">
      <c r="A686" s="90" t="s">
        <v>413</v>
      </c>
      <c r="B686" s="122">
        <f t="shared" ref="B686:AP686" si="327">IF(dscr_limit_debt_fraction="Yes",B$682/$B$695,B$685)</f>
        <v>0</v>
      </c>
      <c r="C686" s="122">
        <f t="shared" si="327"/>
        <v>0</v>
      </c>
      <c r="D686" s="122">
        <f t="shared" si="327"/>
        <v>0</v>
      </c>
      <c r="E686" s="122">
        <f t="shared" si="327"/>
        <v>0</v>
      </c>
      <c r="F686" s="122">
        <f t="shared" si="327"/>
        <v>0</v>
      </c>
      <c r="G686" s="122">
        <f t="shared" si="327"/>
        <v>0</v>
      </c>
      <c r="H686" s="122">
        <f t="shared" si="327"/>
        <v>0</v>
      </c>
      <c r="I686" s="122">
        <f t="shared" si="327"/>
        <v>0</v>
      </c>
      <c r="J686" s="122">
        <f t="shared" si="327"/>
        <v>0</v>
      </c>
      <c r="K686" s="122">
        <f t="shared" si="327"/>
        <v>0</v>
      </c>
      <c r="L686" s="122">
        <f t="shared" si="327"/>
        <v>0</v>
      </c>
      <c r="M686" s="122">
        <f t="shared" si="327"/>
        <v>0</v>
      </c>
      <c r="N686" s="122">
        <f t="shared" si="327"/>
        <v>0</v>
      </c>
      <c r="O686" s="122">
        <f t="shared" si="327"/>
        <v>0</v>
      </c>
      <c r="P686" s="122">
        <f t="shared" si="327"/>
        <v>0</v>
      </c>
      <c r="Q686" s="122">
        <f t="shared" si="327"/>
        <v>0</v>
      </c>
      <c r="R686" s="122">
        <f t="shared" si="327"/>
        <v>0</v>
      </c>
      <c r="S686" s="122">
        <f t="shared" si="327"/>
        <v>0</v>
      </c>
      <c r="T686" s="122">
        <f t="shared" si="327"/>
        <v>0</v>
      </c>
      <c r="U686" s="122">
        <f t="shared" si="327"/>
        <v>0</v>
      </c>
      <c r="V686" s="122">
        <f t="shared" si="327"/>
        <v>0</v>
      </c>
      <c r="W686" s="122">
        <f t="shared" si="327"/>
        <v>0</v>
      </c>
      <c r="X686" s="122">
        <f t="shared" si="327"/>
        <v>0</v>
      </c>
      <c r="Y686" s="122">
        <f t="shared" si="327"/>
        <v>0</v>
      </c>
      <c r="Z686" s="122">
        <f t="shared" si="327"/>
        <v>0</v>
      </c>
      <c r="AA686" s="122">
        <f t="shared" si="327"/>
        <v>0</v>
      </c>
      <c r="AB686" s="122">
        <f t="shared" si="327"/>
        <v>0</v>
      </c>
      <c r="AC686" s="122">
        <f t="shared" si="327"/>
        <v>0</v>
      </c>
      <c r="AD686" s="122">
        <f t="shared" si="327"/>
        <v>0</v>
      </c>
      <c r="AE686" s="122">
        <f t="shared" si="327"/>
        <v>0</v>
      </c>
      <c r="AF686" s="122">
        <f t="shared" si="327"/>
        <v>0</v>
      </c>
      <c r="AG686" s="122">
        <f t="shared" si="327"/>
        <v>0</v>
      </c>
      <c r="AH686" s="122">
        <f t="shared" si="327"/>
        <v>0</v>
      </c>
      <c r="AI686" s="122">
        <f t="shared" si="327"/>
        <v>0</v>
      </c>
      <c r="AJ686" s="122">
        <f t="shared" si="327"/>
        <v>0</v>
      </c>
      <c r="AK686" s="122">
        <f t="shared" si="327"/>
        <v>0</v>
      </c>
      <c r="AL686" s="122">
        <f t="shared" si="327"/>
        <v>0</v>
      </c>
      <c r="AM686" s="122">
        <f t="shared" si="327"/>
        <v>0</v>
      </c>
      <c r="AN686" s="122">
        <f t="shared" si="327"/>
        <v>0</v>
      </c>
      <c r="AO686" s="122">
        <f t="shared" si="327"/>
        <v>0</v>
      </c>
      <c r="AP686" s="122">
        <f t="shared" si="327"/>
        <v>0</v>
      </c>
    </row>
    <row r="687" spans="1:42" x14ac:dyDescent="0.2">
      <c r="A687" s="89" t="s">
        <v>218</v>
      </c>
      <c r="B687" s="183">
        <f>IF(MortgageSizeOfDebt="N/A",IF(dscr_limit_debt_fraction="Yes",SUM(B686:AP686),SUM(B685:AP685)),MortgageSizeOfDebt)</f>
        <v>0</v>
      </c>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c r="AE687" s="122"/>
      <c r="AF687" s="122"/>
      <c r="AG687" s="122"/>
      <c r="AH687" s="122"/>
      <c r="AI687" s="122"/>
      <c r="AJ687" s="122"/>
      <c r="AK687" s="122"/>
      <c r="AL687" s="122"/>
      <c r="AM687" s="122"/>
      <c r="AN687" s="122"/>
      <c r="AO687" s="122"/>
      <c r="AP687" s="122"/>
    </row>
    <row r="688" spans="1:42" x14ac:dyDescent="0.2">
      <c r="A688" s="21"/>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2"/>
      <c r="AE688" s="122"/>
      <c r="AF688" s="122"/>
      <c r="AG688" s="122"/>
      <c r="AH688" s="122"/>
      <c r="AI688" s="122"/>
      <c r="AJ688" s="122"/>
      <c r="AK688" s="122"/>
      <c r="AL688" s="122"/>
      <c r="AM688" s="122"/>
      <c r="AN688" s="122"/>
      <c r="AO688" s="122"/>
      <c r="AP688" s="122"/>
    </row>
    <row r="689" spans="1:42" x14ac:dyDescent="0.2">
      <c r="A689" s="18" t="s">
        <v>276</v>
      </c>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2"/>
      <c r="AE689" s="122"/>
      <c r="AF689" s="122"/>
      <c r="AG689" s="122"/>
      <c r="AH689" s="122"/>
      <c r="AI689" s="122"/>
      <c r="AJ689" s="122"/>
      <c r="AK689" s="122"/>
      <c r="AL689" s="122"/>
      <c r="AM689" s="122"/>
      <c r="AN689" s="122"/>
      <c r="AO689" s="122"/>
      <c r="AP689" s="122"/>
    </row>
    <row r="690" spans="1:42" x14ac:dyDescent="0.2">
      <c r="A690" s="21" t="s">
        <v>277</v>
      </c>
      <c r="B690" s="122"/>
      <c r="C690" s="122">
        <f t="shared" ref="C690:AP690" si="328">IF(C$2&gt;term_tenor,0,IF(DebtPercent&lt;&gt;"Calculated","N/A",IF(C$694=0,0,C$680/C$694)))</f>
        <v>0</v>
      </c>
      <c r="D690" s="122">
        <f t="shared" si="328"/>
        <v>0</v>
      </c>
      <c r="E690" s="122">
        <f t="shared" si="328"/>
        <v>0</v>
      </c>
      <c r="F690" s="122">
        <f t="shared" si="328"/>
        <v>0</v>
      </c>
      <c r="G690" s="122">
        <f t="shared" si="328"/>
        <v>0</v>
      </c>
      <c r="H690" s="122">
        <f t="shared" si="328"/>
        <v>0</v>
      </c>
      <c r="I690" s="122">
        <f t="shared" si="328"/>
        <v>0</v>
      </c>
      <c r="J690" s="122">
        <f t="shared" si="328"/>
        <v>0</v>
      </c>
      <c r="K690" s="122">
        <f t="shared" si="328"/>
        <v>0</v>
      </c>
      <c r="L690" s="122">
        <f t="shared" si="328"/>
        <v>0</v>
      </c>
      <c r="M690" s="122">
        <f t="shared" si="328"/>
        <v>0</v>
      </c>
      <c r="N690" s="122">
        <f t="shared" si="328"/>
        <v>0</v>
      </c>
      <c r="O690" s="122">
        <f t="shared" si="328"/>
        <v>0</v>
      </c>
      <c r="P690" s="122">
        <f t="shared" si="328"/>
        <v>0</v>
      </c>
      <c r="Q690" s="122">
        <f t="shared" si="328"/>
        <v>0</v>
      </c>
      <c r="R690" s="122">
        <f t="shared" si="328"/>
        <v>0</v>
      </c>
      <c r="S690" s="122">
        <f t="shared" si="328"/>
        <v>0</v>
      </c>
      <c r="T690" s="122">
        <f t="shared" si="328"/>
        <v>0</v>
      </c>
      <c r="U690" s="122">
        <f t="shared" si="328"/>
        <v>0</v>
      </c>
      <c r="V690" s="122">
        <f t="shared" si="328"/>
        <v>0</v>
      </c>
      <c r="W690" s="122">
        <f t="shared" si="328"/>
        <v>0</v>
      </c>
      <c r="X690" s="122">
        <f t="shared" si="328"/>
        <v>0</v>
      </c>
      <c r="Y690" s="122">
        <f t="shared" si="328"/>
        <v>0</v>
      </c>
      <c r="Z690" s="122">
        <f t="shared" si="328"/>
        <v>0</v>
      </c>
      <c r="AA690" s="122">
        <f t="shared" si="328"/>
        <v>0</v>
      </c>
      <c r="AB690" s="122">
        <f t="shared" si="328"/>
        <v>0</v>
      </c>
      <c r="AC690" s="122">
        <f t="shared" si="328"/>
        <v>0</v>
      </c>
      <c r="AD690" s="122">
        <f t="shared" si="328"/>
        <v>0</v>
      </c>
      <c r="AE690" s="122">
        <f t="shared" si="328"/>
        <v>0</v>
      </c>
      <c r="AF690" s="122">
        <f t="shared" si="328"/>
        <v>0</v>
      </c>
      <c r="AG690" s="122">
        <f t="shared" si="328"/>
        <v>0</v>
      </c>
      <c r="AH690" s="122">
        <f t="shared" si="328"/>
        <v>0</v>
      </c>
      <c r="AI690" s="122">
        <f t="shared" si="328"/>
        <v>0</v>
      </c>
      <c r="AJ690" s="122">
        <f t="shared" si="328"/>
        <v>0</v>
      </c>
      <c r="AK690" s="122">
        <f t="shared" si="328"/>
        <v>0</v>
      </c>
      <c r="AL690" s="122">
        <f t="shared" si="328"/>
        <v>0</v>
      </c>
      <c r="AM690" s="122">
        <f t="shared" si="328"/>
        <v>0</v>
      </c>
      <c r="AN690" s="122">
        <f t="shared" si="328"/>
        <v>0</v>
      </c>
      <c r="AO690" s="122">
        <f t="shared" si="328"/>
        <v>0</v>
      </c>
      <c r="AP690" s="122">
        <f t="shared" si="328"/>
        <v>0</v>
      </c>
    </row>
    <row r="691" spans="1:42" x14ac:dyDescent="0.2">
      <c r="A691" s="21" t="s">
        <v>278</v>
      </c>
      <c r="B691" s="122"/>
      <c r="C691" s="122">
        <f t="shared" ref="C691:AP691" si="329">IF(C$2&gt;term_tenor,0,IF(DebtPayment="Fixed principal","N/A",IF(DebtPercent="Calculated","N/A",IF(C$2&lt;loan_moratorium,C$673,IF(AND(C$2&lt;=term_tenor,C$2&lt;=analysis_period),-PMT(term_int_rate/100,term_tenor-loan_moratorium,$B$687),0)))))</f>
        <v>0</v>
      </c>
      <c r="D691" s="122">
        <f t="shared" si="329"/>
        <v>0</v>
      </c>
      <c r="E691" s="122">
        <f t="shared" si="329"/>
        <v>0</v>
      </c>
      <c r="F691" s="122">
        <f t="shared" si="329"/>
        <v>0</v>
      </c>
      <c r="G691" s="122">
        <f t="shared" si="329"/>
        <v>0</v>
      </c>
      <c r="H691" s="122">
        <f t="shared" si="329"/>
        <v>0</v>
      </c>
      <c r="I691" s="122">
        <f t="shared" si="329"/>
        <v>0</v>
      </c>
      <c r="J691" s="122">
        <f t="shared" si="329"/>
        <v>0</v>
      </c>
      <c r="K691" s="122">
        <f t="shared" si="329"/>
        <v>0</v>
      </c>
      <c r="L691" s="122">
        <f t="shared" si="329"/>
        <v>0</v>
      </c>
      <c r="M691" s="122">
        <f t="shared" si="329"/>
        <v>0</v>
      </c>
      <c r="N691" s="122">
        <f t="shared" si="329"/>
        <v>0</v>
      </c>
      <c r="O691" s="122">
        <f t="shared" si="329"/>
        <v>0</v>
      </c>
      <c r="P691" s="122">
        <f t="shared" si="329"/>
        <v>0</v>
      </c>
      <c r="Q691" s="122">
        <f t="shared" si="329"/>
        <v>0</v>
      </c>
      <c r="R691" s="122">
        <f t="shared" si="329"/>
        <v>0</v>
      </c>
      <c r="S691" s="122">
        <f t="shared" si="329"/>
        <v>0</v>
      </c>
      <c r="T691" s="122">
        <f t="shared" si="329"/>
        <v>0</v>
      </c>
      <c r="U691" s="122">
        <f t="shared" si="329"/>
        <v>0</v>
      </c>
      <c r="V691" s="122">
        <f t="shared" si="329"/>
        <v>0</v>
      </c>
      <c r="W691" s="122">
        <f t="shared" si="329"/>
        <v>0</v>
      </c>
      <c r="X691" s="122">
        <f t="shared" si="329"/>
        <v>0</v>
      </c>
      <c r="Y691" s="122">
        <f t="shared" si="329"/>
        <v>0</v>
      </c>
      <c r="Z691" s="122">
        <f t="shared" si="329"/>
        <v>0</v>
      </c>
      <c r="AA691" s="122">
        <f t="shared" si="329"/>
        <v>0</v>
      </c>
      <c r="AB691" s="122">
        <f t="shared" si="329"/>
        <v>0</v>
      </c>
      <c r="AC691" s="122">
        <f t="shared" si="329"/>
        <v>0</v>
      </c>
      <c r="AD691" s="122">
        <f t="shared" si="329"/>
        <v>0</v>
      </c>
      <c r="AE691" s="122">
        <f t="shared" si="329"/>
        <v>0</v>
      </c>
      <c r="AF691" s="122">
        <f t="shared" si="329"/>
        <v>0</v>
      </c>
      <c r="AG691" s="122">
        <f t="shared" si="329"/>
        <v>0</v>
      </c>
      <c r="AH691" s="122">
        <f t="shared" si="329"/>
        <v>0</v>
      </c>
      <c r="AI691" s="122">
        <f t="shared" si="329"/>
        <v>0</v>
      </c>
      <c r="AJ691" s="122">
        <f t="shared" si="329"/>
        <v>0</v>
      </c>
      <c r="AK691" s="122">
        <f t="shared" si="329"/>
        <v>0</v>
      </c>
      <c r="AL691" s="122">
        <f t="shared" si="329"/>
        <v>0</v>
      </c>
      <c r="AM691" s="122">
        <f t="shared" si="329"/>
        <v>0</v>
      </c>
      <c r="AN691" s="122">
        <f t="shared" si="329"/>
        <v>0</v>
      </c>
      <c r="AO691" s="122">
        <f t="shared" si="329"/>
        <v>0</v>
      </c>
      <c r="AP691" s="122">
        <f t="shared" si="329"/>
        <v>0</v>
      </c>
    </row>
    <row r="692" spans="1:42" x14ac:dyDescent="0.2">
      <c r="A692" s="21" t="s">
        <v>279</v>
      </c>
      <c r="B692" s="122"/>
      <c r="C692" s="122">
        <f t="shared" ref="C692:AP692" si="330">IF(C$2&gt;term_tenor,0,IF(DebtPayment="Equal Payments","N/A",IF(DebtPercent="Calculated","N/A",IF(C$2&lt;=loan_moratorium,0,$B$687/(term_tenor-loan_moratorium)))))</f>
        <v>0</v>
      </c>
      <c r="D692" s="122">
        <f t="shared" si="330"/>
        <v>0</v>
      </c>
      <c r="E692" s="122">
        <f t="shared" si="330"/>
        <v>0</v>
      </c>
      <c r="F692" s="122">
        <f t="shared" si="330"/>
        <v>0</v>
      </c>
      <c r="G692" s="122">
        <f t="shared" si="330"/>
        <v>0</v>
      </c>
      <c r="H692" s="122">
        <f t="shared" si="330"/>
        <v>0</v>
      </c>
      <c r="I692" s="122">
        <f t="shared" si="330"/>
        <v>0</v>
      </c>
      <c r="J692" s="122">
        <f t="shared" si="330"/>
        <v>0</v>
      </c>
      <c r="K692" s="122">
        <f t="shared" si="330"/>
        <v>0</v>
      </c>
      <c r="L692" s="122">
        <f t="shared" si="330"/>
        <v>0</v>
      </c>
      <c r="M692" s="122">
        <f t="shared" si="330"/>
        <v>0</v>
      </c>
      <c r="N692" s="122">
        <f t="shared" si="330"/>
        <v>0</v>
      </c>
      <c r="O692" s="122">
        <f t="shared" si="330"/>
        <v>0</v>
      </c>
      <c r="P692" s="122">
        <f t="shared" si="330"/>
        <v>0</v>
      </c>
      <c r="Q692" s="122">
        <f t="shared" si="330"/>
        <v>0</v>
      </c>
      <c r="R692" s="122">
        <f t="shared" si="330"/>
        <v>0</v>
      </c>
      <c r="S692" s="122">
        <f t="shared" si="330"/>
        <v>0</v>
      </c>
      <c r="T692" s="122">
        <f t="shared" si="330"/>
        <v>0</v>
      </c>
      <c r="U692" s="122">
        <f t="shared" si="330"/>
        <v>0</v>
      </c>
      <c r="V692" s="122">
        <f t="shared" si="330"/>
        <v>0</v>
      </c>
      <c r="W692" s="122">
        <f t="shared" si="330"/>
        <v>0</v>
      </c>
      <c r="X692" s="122">
        <f t="shared" si="330"/>
        <v>0</v>
      </c>
      <c r="Y692" s="122">
        <f t="shared" si="330"/>
        <v>0</v>
      </c>
      <c r="Z692" s="122">
        <f t="shared" si="330"/>
        <v>0</v>
      </c>
      <c r="AA692" s="122">
        <f t="shared" si="330"/>
        <v>0</v>
      </c>
      <c r="AB692" s="122">
        <f t="shared" si="330"/>
        <v>0</v>
      </c>
      <c r="AC692" s="122">
        <f t="shared" si="330"/>
        <v>0</v>
      </c>
      <c r="AD692" s="122">
        <f t="shared" si="330"/>
        <v>0</v>
      </c>
      <c r="AE692" s="122">
        <f t="shared" si="330"/>
        <v>0</v>
      </c>
      <c r="AF692" s="122">
        <f t="shared" si="330"/>
        <v>0</v>
      </c>
      <c r="AG692" s="122">
        <f t="shared" si="330"/>
        <v>0</v>
      </c>
      <c r="AH692" s="122">
        <f t="shared" si="330"/>
        <v>0</v>
      </c>
      <c r="AI692" s="122">
        <f t="shared" si="330"/>
        <v>0</v>
      </c>
      <c r="AJ692" s="122">
        <f t="shared" si="330"/>
        <v>0</v>
      </c>
      <c r="AK692" s="122">
        <f t="shared" si="330"/>
        <v>0</v>
      </c>
      <c r="AL692" s="122">
        <f t="shared" si="330"/>
        <v>0</v>
      </c>
      <c r="AM692" s="122">
        <f t="shared" si="330"/>
        <v>0</v>
      </c>
      <c r="AN692" s="122">
        <f t="shared" si="330"/>
        <v>0</v>
      </c>
      <c r="AO692" s="122">
        <f t="shared" si="330"/>
        <v>0</v>
      </c>
      <c r="AP692" s="122">
        <f t="shared" si="330"/>
        <v>0</v>
      </c>
    </row>
    <row r="693" spans="1:42" x14ac:dyDescent="0.2">
      <c r="A693" s="21"/>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2"/>
      <c r="AE693" s="122"/>
      <c r="AF693" s="122"/>
      <c r="AG693" s="122"/>
      <c r="AH693" s="122"/>
      <c r="AI693" s="122"/>
      <c r="AJ693" s="122"/>
      <c r="AK693" s="122"/>
      <c r="AL693" s="122"/>
      <c r="AM693" s="122"/>
      <c r="AN693" s="122"/>
      <c r="AO693" s="122"/>
      <c r="AP693" s="122"/>
    </row>
    <row r="694" spans="1:42" x14ac:dyDescent="0.2">
      <c r="A694" s="18" t="s">
        <v>243</v>
      </c>
      <c r="B694" s="109">
        <f>MIN(C694:AP694)</f>
        <v>0</v>
      </c>
      <c r="C694" s="111" t="str">
        <f t="shared" ref="C694:AP694" si="331">IF(DebtServiceCoverageRatio="Calculated",IF(AND(C$2&lt;=term_tenor,C$2&lt;=analysis_period),C$680/C$672,"N/A"),IF(AND(C$2&lt;=term_tenor,C$2&lt;=analysis_period),DebtServiceCoverageRatio,"N/A"))</f>
        <v>N/A</v>
      </c>
      <c r="D694" s="111" t="str">
        <f t="shared" si="331"/>
        <v>N/A</v>
      </c>
      <c r="E694" s="111" t="str">
        <f t="shared" si="331"/>
        <v>N/A</v>
      </c>
      <c r="F694" s="111" t="str">
        <f t="shared" si="331"/>
        <v>N/A</v>
      </c>
      <c r="G694" s="111" t="str">
        <f t="shared" si="331"/>
        <v>N/A</v>
      </c>
      <c r="H694" s="111" t="str">
        <f t="shared" si="331"/>
        <v>N/A</v>
      </c>
      <c r="I694" s="111" t="str">
        <f t="shared" si="331"/>
        <v>N/A</v>
      </c>
      <c r="J694" s="111" t="str">
        <f t="shared" si="331"/>
        <v>N/A</v>
      </c>
      <c r="K694" s="111" t="str">
        <f t="shared" si="331"/>
        <v>N/A</v>
      </c>
      <c r="L694" s="111" t="str">
        <f t="shared" si="331"/>
        <v>N/A</v>
      </c>
      <c r="M694" s="111" t="str">
        <f t="shared" si="331"/>
        <v>N/A</v>
      </c>
      <c r="N694" s="111" t="str">
        <f t="shared" si="331"/>
        <v>N/A</v>
      </c>
      <c r="O694" s="111" t="str">
        <f t="shared" si="331"/>
        <v>N/A</v>
      </c>
      <c r="P694" s="111" t="str">
        <f t="shared" si="331"/>
        <v>N/A</v>
      </c>
      <c r="Q694" s="111" t="str">
        <f t="shared" si="331"/>
        <v>N/A</v>
      </c>
      <c r="R694" s="111" t="str">
        <f t="shared" si="331"/>
        <v>N/A</v>
      </c>
      <c r="S694" s="111" t="str">
        <f t="shared" si="331"/>
        <v>N/A</v>
      </c>
      <c r="T694" s="111" t="str">
        <f t="shared" si="331"/>
        <v>N/A</v>
      </c>
      <c r="U694" s="111" t="str">
        <f t="shared" si="331"/>
        <v>N/A</v>
      </c>
      <c r="V694" s="111" t="str">
        <f t="shared" si="331"/>
        <v>N/A</v>
      </c>
      <c r="W694" s="111" t="str">
        <f t="shared" si="331"/>
        <v>N/A</v>
      </c>
      <c r="X694" s="111" t="str">
        <f t="shared" si="331"/>
        <v>N/A</v>
      </c>
      <c r="Y694" s="111" t="str">
        <f t="shared" si="331"/>
        <v>N/A</v>
      </c>
      <c r="Z694" s="111" t="str">
        <f t="shared" si="331"/>
        <v>N/A</v>
      </c>
      <c r="AA694" s="111" t="str">
        <f t="shared" si="331"/>
        <v>N/A</v>
      </c>
      <c r="AB694" s="111" t="str">
        <f t="shared" si="331"/>
        <v>N/A</v>
      </c>
      <c r="AC694" s="111" t="str">
        <f t="shared" si="331"/>
        <v>N/A</v>
      </c>
      <c r="AD694" s="111" t="str">
        <f t="shared" si="331"/>
        <v>N/A</v>
      </c>
      <c r="AE694" s="111" t="str">
        <f t="shared" si="331"/>
        <v>N/A</v>
      </c>
      <c r="AF694" s="111" t="str">
        <f t="shared" si="331"/>
        <v>N/A</v>
      </c>
      <c r="AG694" s="111" t="str">
        <f t="shared" si="331"/>
        <v>N/A</v>
      </c>
      <c r="AH694" s="111" t="str">
        <f t="shared" si="331"/>
        <v>N/A</v>
      </c>
      <c r="AI694" s="111" t="str">
        <f t="shared" si="331"/>
        <v>N/A</v>
      </c>
      <c r="AJ694" s="111" t="str">
        <f t="shared" si="331"/>
        <v>N/A</v>
      </c>
      <c r="AK694" s="111" t="str">
        <f t="shared" si="331"/>
        <v>N/A</v>
      </c>
      <c r="AL694" s="111" t="str">
        <f t="shared" si="331"/>
        <v>N/A</v>
      </c>
      <c r="AM694" s="111" t="str">
        <f t="shared" si="331"/>
        <v>N/A</v>
      </c>
      <c r="AN694" s="111" t="str">
        <f t="shared" si="331"/>
        <v>N/A</v>
      </c>
      <c r="AO694" s="111" t="str">
        <f t="shared" si="331"/>
        <v>N/A</v>
      </c>
      <c r="AP694" s="111" t="str">
        <f t="shared" si="331"/>
        <v>N/A</v>
      </c>
    </row>
    <row r="695" spans="1:42" x14ac:dyDescent="0.2">
      <c r="A695" s="89" t="s">
        <v>413</v>
      </c>
      <c r="B695" s="109">
        <f>IF(dscr_limit_debt_fraction="Yes",SUM(B685:AP685)/(-$B$109*dscr_maximum_debt_fraction/100)*DebtServiceCoverageRatio,B694)</f>
        <v>0</v>
      </c>
      <c r="C695" s="111" t="str">
        <f t="shared" ref="C695:AP695" si="332">IF(dscr_limit_debt_fraction="Yes",$B$695,C$694)</f>
        <v>N/A</v>
      </c>
      <c r="D695" s="111" t="str">
        <f t="shared" si="332"/>
        <v>N/A</v>
      </c>
      <c r="E695" s="111" t="str">
        <f t="shared" si="332"/>
        <v>N/A</v>
      </c>
      <c r="F695" s="111" t="str">
        <f t="shared" si="332"/>
        <v>N/A</v>
      </c>
      <c r="G695" s="111" t="str">
        <f t="shared" si="332"/>
        <v>N/A</v>
      </c>
      <c r="H695" s="111" t="str">
        <f t="shared" si="332"/>
        <v>N/A</v>
      </c>
      <c r="I695" s="111" t="str">
        <f t="shared" si="332"/>
        <v>N/A</v>
      </c>
      <c r="J695" s="111" t="str">
        <f t="shared" si="332"/>
        <v>N/A</v>
      </c>
      <c r="K695" s="111" t="str">
        <f t="shared" si="332"/>
        <v>N/A</v>
      </c>
      <c r="L695" s="111" t="str">
        <f t="shared" si="332"/>
        <v>N/A</v>
      </c>
      <c r="M695" s="111" t="str">
        <f t="shared" si="332"/>
        <v>N/A</v>
      </c>
      <c r="N695" s="111" t="str">
        <f t="shared" si="332"/>
        <v>N/A</v>
      </c>
      <c r="O695" s="111" t="str">
        <f t="shared" si="332"/>
        <v>N/A</v>
      </c>
      <c r="P695" s="111" t="str">
        <f t="shared" si="332"/>
        <v>N/A</v>
      </c>
      <c r="Q695" s="111" t="str">
        <f t="shared" si="332"/>
        <v>N/A</v>
      </c>
      <c r="R695" s="111" t="str">
        <f t="shared" si="332"/>
        <v>N/A</v>
      </c>
      <c r="S695" s="111" t="str">
        <f t="shared" si="332"/>
        <v>N/A</v>
      </c>
      <c r="T695" s="111" t="str">
        <f t="shared" si="332"/>
        <v>N/A</v>
      </c>
      <c r="U695" s="111" t="str">
        <f t="shared" si="332"/>
        <v>N/A</v>
      </c>
      <c r="V695" s="111" t="str">
        <f t="shared" si="332"/>
        <v>N/A</v>
      </c>
      <c r="W695" s="111" t="str">
        <f t="shared" si="332"/>
        <v>N/A</v>
      </c>
      <c r="X695" s="111" t="str">
        <f t="shared" si="332"/>
        <v>N/A</v>
      </c>
      <c r="Y695" s="111" t="str">
        <f t="shared" si="332"/>
        <v>N/A</v>
      </c>
      <c r="Z695" s="111" t="str">
        <f t="shared" si="332"/>
        <v>N/A</v>
      </c>
      <c r="AA695" s="111" t="str">
        <f t="shared" si="332"/>
        <v>N/A</v>
      </c>
      <c r="AB695" s="111" t="str">
        <f t="shared" si="332"/>
        <v>N/A</v>
      </c>
      <c r="AC695" s="111" t="str">
        <f t="shared" si="332"/>
        <v>N/A</v>
      </c>
      <c r="AD695" s="111" t="str">
        <f t="shared" si="332"/>
        <v>N/A</v>
      </c>
      <c r="AE695" s="111" t="str">
        <f t="shared" si="332"/>
        <v>N/A</v>
      </c>
      <c r="AF695" s="111" t="str">
        <f t="shared" si="332"/>
        <v>N/A</v>
      </c>
      <c r="AG695" s="111" t="str">
        <f t="shared" si="332"/>
        <v>N/A</v>
      </c>
      <c r="AH695" s="111" t="str">
        <f t="shared" si="332"/>
        <v>N/A</v>
      </c>
      <c r="AI695" s="111" t="str">
        <f t="shared" si="332"/>
        <v>N/A</v>
      </c>
      <c r="AJ695" s="111" t="str">
        <f t="shared" si="332"/>
        <v>N/A</v>
      </c>
      <c r="AK695" s="111" t="str">
        <f t="shared" si="332"/>
        <v>N/A</v>
      </c>
      <c r="AL695" s="111" t="str">
        <f t="shared" si="332"/>
        <v>N/A</v>
      </c>
      <c r="AM695" s="111" t="str">
        <f t="shared" si="332"/>
        <v>N/A</v>
      </c>
      <c r="AN695" s="111" t="str">
        <f t="shared" si="332"/>
        <v>N/A</v>
      </c>
      <c r="AO695" s="111" t="str">
        <f t="shared" si="332"/>
        <v>N/A</v>
      </c>
      <c r="AP695" s="111" t="str">
        <f t="shared" si="332"/>
        <v>N/A</v>
      </c>
    </row>
    <row r="696" spans="1:42" x14ac:dyDescent="0.2">
      <c r="A696" s="22"/>
      <c r="B696" s="186"/>
    </row>
    <row r="697" spans="1:42" x14ac:dyDescent="0.2">
      <c r="A697" s="83" t="s">
        <v>73</v>
      </c>
      <c r="B697" s="219"/>
      <c r="C697" s="219"/>
      <c r="D697" s="219"/>
      <c r="E697" s="219"/>
      <c r="F697" s="219"/>
      <c r="G697" s="219"/>
      <c r="H697" s="219"/>
      <c r="I697" s="219"/>
      <c r="J697" s="219"/>
      <c r="K697" s="219"/>
      <c r="L697" s="219"/>
      <c r="M697" s="219"/>
      <c r="N697" s="219"/>
      <c r="O697" s="219"/>
      <c r="P697" s="219"/>
      <c r="Q697" s="219"/>
      <c r="R697" s="219"/>
      <c r="S697" s="219"/>
      <c r="T697" s="219"/>
      <c r="U697" s="219"/>
      <c r="V697" s="219"/>
      <c r="W697" s="219"/>
      <c r="X697" s="219"/>
      <c r="Y697" s="219"/>
      <c r="Z697" s="219"/>
      <c r="AA697" s="219"/>
      <c r="AB697" s="219"/>
      <c r="AC697" s="219"/>
      <c r="AD697" s="219"/>
      <c r="AE697" s="219"/>
      <c r="AF697" s="219"/>
      <c r="AG697" s="219"/>
      <c r="AH697" s="219"/>
      <c r="AI697" s="219"/>
      <c r="AJ697" s="219"/>
      <c r="AK697" s="219"/>
      <c r="AL697" s="219"/>
      <c r="AM697" s="219"/>
      <c r="AN697" s="219"/>
      <c r="AO697" s="219"/>
      <c r="AP697" s="219"/>
    </row>
    <row r="698" spans="1:42" x14ac:dyDescent="0.2">
      <c r="A698" s="20" t="s">
        <v>281</v>
      </c>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row>
    <row r="699" spans="1:42" x14ac:dyDescent="0.2">
      <c r="A699" s="4" t="s">
        <v>282</v>
      </c>
      <c r="B699" s="161">
        <v>0</v>
      </c>
      <c r="C699" s="161">
        <f>B702</f>
        <v>0</v>
      </c>
      <c r="D699" s="161">
        <f t="shared" ref="D699:AP699" si="333">C702</f>
        <v>0</v>
      </c>
      <c r="E699" s="161">
        <f t="shared" si="333"/>
        <v>0</v>
      </c>
      <c r="F699" s="161">
        <f t="shared" si="333"/>
        <v>0</v>
      </c>
      <c r="G699" s="161">
        <f t="shared" si="333"/>
        <v>0</v>
      </c>
      <c r="H699" s="161">
        <f t="shared" si="333"/>
        <v>0</v>
      </c>
      <c r="I699" s="161">
        <f t="shared" si="333"/>
        <v>0</v>
      </c>
      <c r="J699" s="161">
        <f t="shared" si="333"/>
        <v>0</v>
      </c>
      <c r="K699" s="161">
        <f t="shared" si="333"/>
        <v>0</v>
      </c>
      <c r="L699" s="161">
        <f t="shared" si="333"/>
        <v>0</v>
      </c>
      <c r="M699" s="161">
        <f t="shared" si="333"/>
        <v>0</v>
      </c>
      <c r="N699" s="161">
        <f t="shared" si="333"/>
        <v>0</v>
      </c>
      <c r="O699" s="161">
        <f t="shared" si="333"/>
        <v>0</v>
      </c>
      <c r="P699" s="161">
        <f t="shared" si="333"/>
        <v>0</v>
      </c>
      <c r="Q699" s="161">
        <f t="shared" si="333"/>
        <v>0</v>
      </c>
      <c r="R699" s="161">
        <f t="shared" si="333"/>
        <v>0</v>
      </c>
      <c r="S699" s="161">
        <f t="shared" si="333"/>
        <v>0</v>
      </c>
      <c r="T699" s="161">
        <f t="shared" si="333"/>
        <v>0</v>
      </c>
      <c r="U699" s="161">
        <f t="shared" si="333"/>
        <v>0</v>
      </c>
      <c r="V699" s="161">
        <f t="shared" si="333"/>
        <v>0</v>
      </c>
      <c r="W699" s="161">
        <f t="shared" si="333"/>
        <v>0</v>
      </c>
      <c r="X699" s="161">
        <f t="shared" si="333"/>
        <v>0</v>
      </c>
      <c r="Y699" s="161">
        <f t="shared" si="333"/>
        <v>0</v>
      </c>
      <c r="Z699" s="161">
        <f t="shared" si="333"/>
        <v>0</v>
      </c>
      <c r="AA699" s="161">
        <f t="shared" si="333"/>
        <v>0</v>
      </c>
      <c r="AB699" s="161">
        <f t="shared" si="333"/>
        <v>0</v>
      </c>
      <c r="AC699" s="161">
        <f t="shared" si="333"/>
        <v>0</v>
      </c>
      <c r="AD699" s="161">
        <f t="shared" si="333"/>
        <v>0</v>
      </c>
      <c r="AE699" s="161">
        <f t="shared" si="333"/>
        <v>0</v>
      </c>
      <c r="AF699" s="161">
        <f t="shared" si="333"/>
        <v>0</v>
      </c>
      <c r="AG699" s="161">
        <f t="shared" si="333"/>
        <v>0</v>
      </c>
      <c r="AH699" s="161">
        <f t="shared" si="333"/>
        <v>0</v>
      </c>
      <c r="AI699" s="161">
        <f t="shared" si="333"/>
        <v>0</v>
      </c>
      <c r="AJ699" s="161">
        <f t="shared" si="333"/>
        <v>0</v>
      </c>
      <c r="AK699" s="161">
        <f t="shared" si="333"/>
        <v>0</v>
      </c>
      <c r="AL699" s="161">
        <f t="shared" si="333"/>
        <v>0</v>
      </c>
      <c r="AM699" s="161">
        <f t="shared" si="333"/>
        <v>0</v>
      </c>
      <c r="AN699" s="161">
        <f t="shared" si="333"/>
        <v>0</v>
      </c>
      <c r="AO699" s="161">
        <f t="shared" si="333"/>
        <v>0</v>
      </c>
      <c r="AP699" s="161">
        <f t="shared" si="333"/>
        <v>0</v>
      </c>
    </row>
    <row r="700" spans="1:42" x14ac:dyDescent="0.2">
      <c r="A700" s="4" t="s">
        <v>23</v>
      </c>
      <c r="B700" s="161">
        <f t="array" ref="B700:AP700">Inputs!C232:AQ232</f>
        <v>0</v>
      </c>
      <c r="C700" s="161">
        <v>0</v>
      </c>
      <c r="D700" s="161">
        <v>0</v>
      </c>
      <c r="E700" s="161">
        <v>0</v>
      </c>
      <c r="F700" s="161">
        <v>0</v>
      </c>
      <c r="G700" s="161">
        <v>0</v>
      </c>
      <c r="H700" s="161">
        <v>0</v>
      </c>
      <c r="I700" s="161">
        <v>0</v>
      </c>
      <c r="J700" s="161">
        <v>0</v>
      </c>
      <c r="K700" s="161">
        <v>0</v>
      </c>
      <c r="L700" s="161">
        <v>0</v>
      </c>
      <c r="M700" s="161">
        <v>0</v>
      </c>
      <c r="N700" s="161">
        <v>0</v>
      </c>
      <c r="O700" s="161">
        <v>0</v>
      </c>
      <c r="P700" s="161">
        <v>0</v>
      </c>
      <c r="Q700" s="161">
        <v>0</v>
      </c>
      <c r="R700" s="161">
        <v>0</v>
      </c>
      <c r="S700" s="161">
        <v>0</v>
      </c>
      <c r="T700" s="161">
        <v>0</v>
      </c>
      <c r="U700" s="161">
        <v>0</v>
      </c>
      <c r="V700" s="161">
        <v>0</v>
      </c>
      <c r="W700" s="161">
        <v>0</v>
      </c>
      <c r="X700" s="161">
        <v>0</v>
      </c>
      <c r="Y700" s="161">
        <v>0</v>
      </c>
      <c r="Z700" s="161">
        <v>0</v>
      </c>
      <c r="AA700" s="161">
        <v>0</v>
      </c>
      <c r="AB700" s="161">
        <v>0</v>
      </c>
      <c r="AC700" s="161">
        <v>0</v>
      </c>
      <c r="AD700" s="161">
        <v>0</v>
      </c>
      <c r="AE700" s="161">
        <v>0</v>
      </c>
      <c r="AF700" s="161">
        <v>0</v>
      </c>
      <c r="AG700" s="161">
        <v>0</v>
      </c>
      <c r="AH700" s="161">
        <v>0</v>
      </c>
      <c r="AI700" s="161">
        <v>0</v>
      </c>
      <c r="AJ700" s="161">
        <v>0</v>
      </c>
      <c r="AK700" s="161">
        <v>0</v>
      </c>
      <c r="AL700" s="161">
        <v>0</v>
      </c>
      <c r="AM700" s="161">
        <v>0</v>
      </c>
      <c r="AN700" s="161">
        <v>0</v>
      </c>
      <c r="AO700" s="161">
        <v>0</v>
      </c>
      <c r="AP700" s="161">
        <v>0</v>
      </c>
    </row>
    <row r="701" spans="1:42" x14ac:dyDescent="0.2">
      <c r="A701" s="4" t="s">
        <v>283</v>
      </c>
      <c r="B701" s="162">
        <f t="array" ref="B701:AP701">Inputs!C233:AQ233</f>
        <v>0</v>
      </c>
      <c r="C701" s="162">
        <v>0</v>
      </c>
      <c r="D701" s="162">
        <v>0</v>
      </c>
      <c r="E701" s="162">
        <v>0</v>
      </c>
      <c r="F701" s="162">
        <v>0</v>
      </c>
      <c r="G701" s="162">
        <v>0</v>
      </c>
      <c r="H701" s="162">
        <v>0</v>
      </c>
      <c r="I701" s="162">
        <v>0</v>
      </c>
      <c r="J701" s="162">
        <v>0</v>
      </c>
      <c r="K701" s="162">
        <v>0</v>
      </c>
      <c r="L701" s="162">
        <v>0</v>
      </c>
      <c r="M701" s="162">
        <v>0</v>
      </c>
      <c r="N701" s="162">
        <v>0</v>
      </c>
      <c r="O701" s="162">
        <v>0</v>
      </c>
      <c r="P701" s="162">
        <v>0</v>
      </c>
      <c r="Q701" s="162">
        <v>0</v>
      </c>
      <c r="R701" s="162">
        <v>0</v>
      </c>
      <c r="S701" s="162">
        <v>0</v>
      </c>
      <c r="T701" s="162">
        <v>0</v>
      </c>
      <c r="U701" s="162">
        <v>0</v>
      </c>
      <c r="V701" s="162">
        <v>0</v>
      </c>
      <c r="W701" s="162">
        <v>0</v>
      </c>
      <c r="X701" s="162">
        <v>0</v>
      </c>
      <c r="Y701" s="162">
        <v>0</v>
      </c>
      <c r="Z701" s="162">
        <v>0</v>
      </c>
      <c r="AA701" s="162">
        <v>0</v>
      </c>
      <c r="AB701" s="162">
        <v>0</v>
      </c>
      <c r="AC701" s="162">
        <v>0</v>
      </c>
      <c r="AD701" s="162">
        <v>0</v>
      </c>
      <c r="AE701" s="162">
        <v>0</v>
      </c>
      <c r="AF701" s="162">
        <v>0</v>
      </c>
      <c r="AG701" s="162">
        <v>0</v>
      </c>
      <c r="AH701" s="162">
        <v>0</v>
      </c>
      <c r="AI701" s="162">
        <v>0</v>
      </c>
      <c r="AJ701" s="162">
        <v>0</v>
      </c>
      <c r="AK701" s="162">
        <v>0</v>
      </c>
      <c r="AL701" s="162">
        <v>0</v>
      </c>
      <c r="AM701" s="162">
        <v>0</v>
      </c>
      <c r="AN701" s="162">
        <v>0</v>
      </c>
      <c r="AO701" s="162">
        <v>0</v>
      </c>
      <c r="AP701" s="162">
        <v>0</v>
      </c>
    </row>
    <row r="702" spans="1:42" x14ac:dyDescent="0.2">
      <c r="A702" s="4" t="s">
        <v>244</v>
      </c>
      <c r="B702" s="161">
        <f t="array" ref="B702:AP702">Inputs!C234:AQ234</f>
        <v>0</v>
      </c>
      <c r="C702" s="161">
        <v>0</v>
      </c>
      <c r="D702" s="161">
        <v>0</v>
      </c>
      <c r="E702" s="161">
        <v>0</v>
      </c>
      <c r="F702" s="161">
        <v>0</v>
      </c>
      <c r="G702" s="161">
        <v>0</v>
      </c>
      <c r="H702" s="161">
        <v>0</v>
      </c>
      <c r="I702" s="161">
        <v>0</v>
      </c>
      <c r="J702" s="161">
        <v>0</v>
      </c>
      <c r="K702" s="161">
        <v>0</v>
      </c>
      <c r="L702" s="161">
        <v>0</v>
      </c>
      <c r="M702" s="161">
        <v>0</v>
      </c>
      <c r="N702" s="161">
        <v>0</v>
      </c>
      <c r="O702" s="161">
        <v>0</v>
      </c>
      <c r="P702" s="161">
        <v>0</v>
      </c>
      <c r="Q702" s="161">
        <v>0</v>
      </c>
      <c r="R702" s="161">
        <v>0</v>
      </c>
      <c r="S702" s="161">
        <v>0</v>
      </c>
      <c r="T702" s="161">
        <v>0</v>
      </c>
      <c r="U702" s="161">
        <v>0</v>
      </c>
      <c r="V702" s="161">
        <v>0</v>
      </c>
      <c r="W702" s="161">
        <v>0</v>
      </c>
      <c r="X702" s="161">
        <v>0</v>
      </c>
      <c r="Y702" s="161">
        <v>0</v>
      </c>
      <c r="Z702" s="161">
        <v>0</v>
      </c>
      <c r="AA702" s="161">
        <v>0</v>
      </c>
      <c r="AB702" s="161">
        <v>0</v>
      </c>
      <c r="AC702" s="161">
        <v>0</v>
      </c>
      <c r="AD702" s="161">
        <v>0</v>
      </c>
      <c r="AE702" s="161">
        <v>0</v>
      </c>
      <c r="AF702" s="161">
        <v>0</v>
      </c>
      <c r="AG702" s="161">
        <v>0</v>
      </c>
      <c r="AH702" s="161">
        <v>0</v>
      </c>
      <c r="AI702" s="161">
        <v>0</v>
      </c>
      <c r="AJ702" s="161">
        <v>0</v>
      </c>
      <c r="AK702" s="161">
        <v>0</v>
      </c>
      <c r="AL702" s="161">
        <v>0</v>
      </c>
      <c r="AM702" s="161">
        <v>0</v>
      </c>
      <c r="AN702" s="161">
        <v>0</v>
      </c>
      <c r="AO702" s="161">
        <v>0</v>
      </c>
      <c r="AP702" s="161">
        <v>0</v>
      </c>
    </row>
    <row r="703" spans="1:42" x14ac:dyDescent="0.2">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row>
    <row r="704" spans="1:42" x14ac:dyDescent="0.2">
      <c r="A704" s="20" t="s">
        <v>280</v>
      </c>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row>
    <row r="705" spans="1:42" x14ac:dyDescent="0.2">
      <c r="A705" s="4" t="s">
        <v>282</v>
      </c>
      <c r="B705" s="161">
        <v>0</v>
      </c>
      <c r="C705" s="161">
        <f>B708</f>
        <v>0</v>
      </c>
      <c r="D705" s="161">
        <f t="shared" ref="D705:AP705" si="334">C708</f>
        <v>0</v>
      </c>
      <c r="E705" s="161">
        <f t="shared" si="334"/>
        <v>0</v>
      </c>
      <c r="F705" s="161">
        <f t="shared" si="334"/>
        <v>0</v>
      </c>
      <c r="G705" s="161">
        <f t="shared" si="334"/>
        <v>0</v>
      </c>
      <c r="H705" s="161">
        <f t="shared" si="334"/>
        <v>0</v>
      </c>
      <c r="I705" s="161">
        <f t="shared" si="334"/>
        <v>0</v>
      </c>
      <c r="J705" s="161">
        <f t="shared" si="334"/>
        <v>0</v>
      </c>
      <c r="K705" s="161">
        <f t="shared" si="334"/>
        <v>0</v>
      </c>
      <c r="L705" s="161">
        <f t="shared" si="334"/>
        <v>0</v>
      </c>
      <c r="M705" s="161">
        <f t="shared" si="334"/>
        <v>0</v>
      </c>
      <c r="N705" s="161">
        <f t="shared" si="334"/>
        <v>0</v>
      </c>
      <c r="O705" s="161">
        <f t="shared" si="334"/>
        <v>0</v>
      </c>
      <c r="P705" s="161">
        <f t="shared" si="334"/>
        <v>0</v>
      </c>
      <c r="Q705" s="161">
        <f t="shared" si="334"/>
        <v>0</v>
      </c>
      <c r="R705" s="161">
        <f t="shared" si="334"/>
        <v>0</v>
      </c>
      <c r="S705" s="161">
        <f t="shared" si="334"/>
        <v>0</v>
      </c>
      <c r="T705" s="161">
        <f t="shared" si="334"/>
        <v>0</v>
      </c>
      <c r="U705" s="161">
        <f t="shared" si="334"/>
        <v>0</v>
      </c>
      <c r="V705" s="161">
        <f t="shared" si="334"/>
        <v>0</v>
      </c>
      <c r="W705" s="161">
        <f t="shared" si="334"/>
        <v>0</v>
      </c>
      <c r="X705" s="161">
        <f t="shared" si="334"/>
        <v>0</v>
      </c>
      <c r="Y705" s="161">
        <f t="shared" si="334"/>
        <v>0</v>
      </c>
      <c r="Z705" s="161">
        <f t="shared" si="334"/>
        <v>0</v>
      </c>
      <c r="AA705" s="161">
        <f t="shared" si="334"/>
        <v>0</v>
      </c>
      <c r="AB705" s="161">
        <f t="shared" si="334"/>
        <v>0</v>
      </c>
      <c r="AC705" s="161">
        <f t="shared" si="334"/>
        <v>0</v>
      </c>
      <c r="AD705" s="161">
        <f t="shared" si="334"/>
        <v>0</v>
      </c>
      <c r="AE705" s="161">
        <f t="shared" si="334"/>
        <v>0</v>
      </c>
      <c r="AF705" s="161">
        <f t="shared" si="334"/>
        <v>0</v>
      </c>
      <c r="AG705" s="161">
        <f t="shared" si="334"/>
        <v>0</v>
      </c>
      <c r="AH705" s="161">
        <f t="shared" si="334"/>
        <v>0</v>
      </c>
      <c r="AI705" s="161">
        <f t="shared" si="334"/>
        <v>0</v>
      </c>
      <c r="AJ705" s="161">
        <f t="shared" si="334"/>
        <v>0</v>
      </c>
      <c r="AK705" s="161">
        <f t="shared" si="334"/>
        <v>0</v>
      </c>
      <c r="AL705" s="161">
        <f t="shared" si="334"/>
        <v>0</v>
      </c>
      <c r="AM705" s="161">
        <f t="shared" si="334"/>
        <v>0</v>
      </c>
      <c r="AN705" s="161">
        <f t="shared" si="334"/>
        <v>0</v>
      </c>
      <c r="AO705" s="161">
        <f t="shared" si="334"/>
        <v>0</v>
      </c>
      <c r="AP705" s="161">
        <f t="shared" si="334"/>
        <v>0</v>
      </c>
    </row>
    <row r="706" spans="1:42" x14ac:dyDescent="0.2">
      <c r="A706" s="4" t="s">
        <v>23</v>
      </c>
      <c r="B706" s="161">
        <f t="shared" ref="B706:AP706" si="335">IF(B$2&lt;analysis_period,B708-B705,0)</f>
        <v>0</v>
      </c>
      <c r="C706" s="161">
        <f t="shared" si="335"/>
        <v>0</v>
      </c>
      <c r="D706" s="161">
        <f t="shared" si="335"/>
        <v>0</v>
      </c>
      <c r="E706" s="161">
        <f t="shared" si="335"/>
        <v>0</v>
      </c>
      <c r="F706" s="161">
        <f t="shared" si="335"/>
        <v>0</v>
      </c>
      <c r="G706" s="161">
        <f t="shared" si="335"/>
        <v>0</v>
      </c>
      <c r="H706" s="161">
        <f t="shared" si="335"/>
        <v>0</v>
      </c>
      <c r="I706" s="161">
        <f t="shared" si="335"/>
        <v>0</v>
      </c>
      <c r="J706" s="161">
        <f t="shared" si="335"/>
        <v>0</v>
      </c>
      <c r="K706" s="161">
        <f t="shared" si="335"/>
        <v>0</v>
      </c>
      <c r="L706" s="161">
        <f t="shared" si="335"/>
        <v>0</v>
      </c>
      <c r="M706" s="161">
        <f t="shared" si="335"/>
        <v>0</v>
      </c>
      <c r="N706" s="161">
        <f t="shared" si="335"/>
        <v>0</v>
      </c>
      <c r="O706" s="161">
        <f t="shared" si="335"/>
        <v>0</v>
      </c>
      <c r="P706" s="161">
        <f t="shared" si="335"/>
        <v>0</v>
      </c>
      <c r="Q706" s="161">
        <f t="shared" si="335"/>
        <v>0</v>
      </c>
      <c r="R706" s="161">
        <f t="shared" si="335"/>
        <v>0</v>
      </c>
      <c r="S706" s="161">
        <f t="shared" si="335"/>
        <v>0</v>
      </c>
      <c r="T706" s="161">
        <f t="shared" si="335"/>
        <v>0</v>
      </c>
      <c r="U706" s="161">
        <f t="shared" si="335"/>
        <v>0</v>
      </c>
      <c r="V706" s="161">
        <f t="shared" si="335"/>
        <v>0</v>
      </c>
      <c r="W706" s="161">
        <f t="shared" si="335"/>
        <v>0</v>
      </c>
      <c r="X706" s="161">
        <f t="shared" si="335"/>
        <v>0</v>
      </c>
      <c r="Y706" s="161">
        <f t="shared" si="335"/>
        <v>0</v>
      </c>
      <c r="Z706" s="161">
        <f t="shared" si="335"/>
        <v>0</v>
      </c>
      <c r="AA706" s="161">
        <f t="shared" si="335"/>
        <v>0</v>
      </c>
      <c r="AB706" s="161">
        <f t="shared" si="335"/>
        <v>0</v>
      </c>
      <c r="AC706" s="161">
        <f t="shared" si="335"/>
        <v>0</v>
      </c>
      <c r="AD706" s="161">
        <f t="shared" si="335"/>
        <v>0</v>
      </c>
      <c r="AE706" s="161">
        <f t="shared" si="335"/>
        <v>0</v>
      </c>
      <c r="AF706" s="161">
        <f t="shared" si="335"/>
        <v>0</v>
      </c>
      <c r="AG706" s="161">
        <f t="shared" si="335"/>
        <v>0</v>
      </c>
      <c r="AH706" s="161">
        <f t="shared" si="335"/>
        <v>0</v>
      </c>
      <c r="AI706" s="161">
        <f t="shared" si="335"/>
        <v>0</v>
      </c>
      <c r="AJ706" s="161">
        <f t="shared" si="335"/>
        <v>0</v>
      </c>
      <c r="AK706" s="161">
        <f t="shared" si="335"/>
        <v>0</v>
      </c>
      <c r="AL706" s="161">
        <f t="shared" si="335"/>
        <v>0</v>
      </c>
      <c r="AM706" s="161">
        <f t="shared" si="335"/>
        <v>0</v>
      </c>
      <c r="AN706" s="161">
        <f t="shared" si="335"/>
        <v>0</v>
      </c>
      <c r="AO706" s="161">
        <f t="shared" si="335"/>
        <v>0</v>
      </c>
      <c r="AP706" s="161">
        <f t="shared" si="335"/>
        <v>0</v>
      </c>
    </row>
    <row r="707" spans="1:42" x14ac:dyDescent="0.2">
      <c r="A707" s="4" t="s">
        <v>283</v>
      </c>
      <c r="B707" s="162">
        <v>0</v>
      </c>
      <c r="C707" s="162">
        <f t="shared" ref="C707:AP707" si="336">IF(C$2=analysis_period,-C705,0)</f>
        <v>0</v>
      </c>
      <c r="D707" s="162">
        <f t="shared" si="336"/>
        <v>0</v>
      </c>
      <c r="E707" s="162">
        <f t="shared" si="336"/>
        <v>0</v>
      </c>
      <c r="F707" s="162">
        <f t="shared" si="336"/>
        <v>0</v>
      </c>
      <c r="G707" s="162">
        <f t="shared" si="336"/>
        <v>0</v>
      </c>
      <c r="H707" s="162">
        <f t="shared" si="336"/>
        <v>0</v>
      </c>
      <c r="I707" s="162">
        <f t="shared" si="336"/>
        <v>0</v>
      </c>
      <c r="J707" s="162">
        <f t="shared" si="336"/>
        <v>0</v>
      </c>
      <c r="K707" s="162">
        <f t="shared" si="336"/>
        <v>0</v>
      </c>
      <c r="L707" s="162">
        <f t="shared" si="336"/>
        <v>0</v>
      </c>
      <c r="M707" s="162">
        <f t="shared" si="336"/>
        <v>0</v>
      </c>
      <c r="N707" s="162">
        <f t="shared" si="336"/>
        <v>0</v>
      </c>
      <c r="O707" s="162">
        <f t="shared" si="336"/>
        <v>0</v>
      </c>
      <c r="P707" s="162">
        <f t="shared" si="336"/>
        <v>0</v>
      </c>
      <c r="Q707" s="162">
        <f t="shared" si="336"/>
        <v>0</v>
      </c>
      <c r="R707" s="162">
        <f t="shared" si="336"/>
        <v>0</v>
      </c>
      <c r="S707" s="162">
        <f t="shared" si="336"/>
        <v>0</v>
      </c>
      <c r="T707" s="162">
        <f t="shared" si="336"/>
        <v>0</v>
      </c>
      <c r="U707" s="162">
        <f t="shared" si="336"/>
        <v>0</v>
      </c>
      <c r="V707" s="162">
        <f t="shared" si="336"/>
        <v>0</v>
      </c>
      <c r="W707" s="162">
        <f t="shared" si="336"/>
        <v>0</v>
      </c>
      <c r="X707" s="162">
        <f t="shared" si="336"/>
        <v>0</v>
      </c>
      <c r="Y707" s="162">
        <f t="shared" si="336"/>
        <v>0</v>
      </c>
      <c r="Z707" s="162">
        <f t="shared" si="336"/>
        <v>0</v>
      </c>
      <c r="AA707" s="162">
        <f t="shared" si="336"/>
        <v>0</v>
      </c>
      <c r="AB707" s="162">
        <f t="shared" si="336"/>
        <v>0</v>
      </c>
      <c r="AC707" s="162">
        <f t="shared" si="336"/>
        <v>0</v>
      </c>
      <c r="AD707" s="162">
        <f t="shared" si="336"/>
        <v>0</v>
      </c>
      <c r="AE707" s="162">
        <f t="shared" si="336"/>
        <v>0</v>
      </c>
      <c r="AF707" s="162">
        <f t="shared" si="336"/>
        <v>0</v>
      </c>
      <c r="AG707" s="162">
        <f t="shared" si="336"/>
        <v>0</v>
      </c>
      <c r="AH707" s="162">
        <f t="shared" si="336"/>
        <v>0</v>
      </c>
      <c r="AI707" s="162">
        <f t="shared" si="336"/>
        <v>0</v>
      </c>
      <c r="AJ707" s="162">
        <f t="shared" si="336"/>
        <v>0</v>
      </c>
      <c r="AK707" s="162">
        <f t="shared" si="336"/>
        <v>0</v>
      </c>
      <c r="AL707" s="162">
        <f t="shared" si="336"/>
        <v>0</v>
      </c>
      <c r="AM707" s="162">
        <f t="shared" si="336"/>
        <v>0</v>
      </c>
      <c r="AN707" s="162">
        <f t="shared" si="336"/>
        <v>0</v>
      </c>
      <c r="AO707" s="162">
        <f t="shared" si="336"/>
        <v>0</v>
      </c>
      <c r="AP707" s="162">
        <f t="shared" si="336"/>
        <v>0</v>
      </c>
    </row>
    <row r="708" spans="1:42" x14ac:dyDescent="0.2">
      <c r="A708" s="4" t="s">
        <v>244</v>
      </c>
      <c r="B708" s="161">
        <f t="shared" ref="B708:AP708" si="337">C$64*(months_working_reserve/12)</f>
        <v>0</v>
      </c>
      <c r="C708" s="161">
        <f t="shared" si="337"/>
        <v>0</v>
      </c>
      <c r="D708" s="161">
        <f t="shared" si="337"/>
        <v>0</v>
      </c>
      <c r="E708" s="161">
        <f t="shared" si="337"/>
        <v>0</v>
      </c>
      <c r="F708" s="161">
        <f t="shared" si="337"/>
        <v>0</v>
      </c>
      <c r="G708" s="161">
        <f t="shared" si="337"/>
        <v>0</v>
      </c>
      <c r="H708" s="161">
        <f t="shared" si="337"/>
        <v>0</v>
      </c>
      <c r="I708" s="161">
        <f t="shared" si="337"/>
        <v>0</v>
      </c>
      <c r="J708" s="161">
        <f t="shared" si="337"/>
        <v>0</v>
      </c>
      <c r="K708" s="161">
        <f t="shared" si="337"/>
        <v>0</v>
      </c>
      <c r="L708" s="161">
        <f t="shared" si="337"/>
        <v>0</v>
      </c>
      <c r="M708" s="161">
        <f t="shared" si="337"/>
        <v>0</v>
      </c>
      <c r="N708" s="161">
        <f t="shared" si="337"/>
        <v>0</v>
      </c>
      <c r="O708" s="161">
        <f t="shared" si="337"/>
        <v>0</v>
      </c>
      <c r="P708" s="161">
        <f t="shared" si="337"/>
        <v>0</v>
      </c>
      <c r="Q708" s="161">
        <f t="shared" si="337"/>
        <v>0</v>
      </c>
      <c r="R708" s="161">
        <f t="shared" si="337"/>
        <v>0</v>
      </c>
      <c r="S708" s="161">
        <f t="shared" si="337"/>
        <v>0</v>
      </c>
      <c r="T708" s="161">
        <f t="shared" si="337"/>
        <v>0</v>
      </c>
      <c r="U708" s="161">
        <f t="shared" si="337"/>
        <v>0</v>
      </c>
      <c r="V708" s="161">
        <f t="shared" si="337"/>
        <v>0</v>
      </c>
      <c r="W708" s="161">
        <f t="shared" si="337"/>
        <v>0</v>
      </c>
      <c r="X708" s="161">
        <f t="shared" si="337"/>
        <v>0</v>
      </c>
      <c r="Y708" s="161">
        <f t="shared" si="337"/>
        <v>0</v>
      </c>
      <c r="Z708" s="161">
        <f t="shared" si="337"/>
        <v>0</v>
      </c>
      <c r="AA708" s="161">
        <f t="shared" si="337"/>
        <v>0</v>
      </c>
      <c r="AB708" s="161">
        <f t="shared" si="337"/>
        <v>0</v>
      </c>
      <c r="AC708" s="161">
        <f t="shared" si="337"/>
        <v>0</v>
      </c>
      <c r="AD708" s="161">
        <f t="shared" si="337"/>
        <v>0</v>
      </c>
      <c r="AE708" s="161">
        <f t="shared" si="337"/>
        <v>0</v>
      </c>
      <c r="AF708" s="161">
        <f t="shared" si="337"/>
        <v>0</v>
      </c>
      <c r="AG708" s="161">
        <f t="shared" si="337"/>
        <v>0</v>
      </c>
      <c r="AH708" s="161">
        <f t="shared" si="337"/>
        <v>0</v>
      </c>
      <c r="AI708" s="161">
        <f t="shared" si="337"/>
        <v>0</v>
      </c>
      <c r="AJ708" s="161">
        <f t="shared" si="337"/>
        <v>0</v>
      </c>
      <c r="AK708" s="161">
        <f t="shared" si="337"/>
        <v>0</v>
      </c>
      <c r="AL708" s="161">
        <f t="shared" si="337"/>
        <v>0</v>
      </c>
      <c r="AM708" s="161">
        <f t="shared" si="337"/>
        <v>0</v>
      </c>
      <c r="AN708" s="161">
        <f t="shared" si="337"/>
        <v>0</v>
      </c>
      <c r="AO708" s="161">
        <f t="shared" si="337"/>
        <v>0</v>
      </c>
      <c r="AP708" s="161">
        <f t="shared" si="337"/>
        <v>0</v>
      </c>
    </row>
    <row r="709" spans="1:42" x14ac:dyDescent="0.2">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c r="AA709" s="161"/>
      <c r="AB709" s="161"/>
      <c r="AC709" s="161"/>
      <c r="AD709" s="161"/>
      <c r="AE709" s="161"/>
      <c r="AF709" s="161"/>
      <c r="AG709" s="161"/>
      <c r="AH709" s="161"/>
      <c r="AI709" s="161"/>
      <c r="AJ709" s="161"/>
      <c r="AK709" s="161"/>
      <c r="AL709" s="161"/>
      <c r="AM709" s="161"/>
      <c r="AN709" s="161"/>
      <c r="AO709" s="161"/>
      <c r="AP709" s="161"/>
    </row>
    <row r="710" spans="1:42" x14ac:dyDescent="0.2">
      <c r="A710" s="20" t="s">
        <v>292</v>
      </c>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c r="AA710" s="161"/>
      <c r="AB710" s="161"/>
      <c r="AC710" s="161"/>
      <c r="AD710" s="161"/>
      <c r="AE710" s="161"/>
      <c r="AF710" s="161"/>
      <c r="AG710" s="161"/>
      <c r="AH710" s="161"/>
      <c r="AI710" s="161"/>
      <c r="AJ710" s="161"/>
      <c r="AK710" s="161"/>
      <c r="AL710" s="161"/>
      <c r="AM710" s="161"/>
      <c r="AN710" s="161"/>
      <c r="AO710" s="161"/>
      <c r="AP710" s="161"/>
    </row>
    <row r="711" spans="1:42" x14ac:dyDescent="0.2">
      <c r="A711" s="4" t="s">
        <v>282</v>
      </c>
      <c r="B711" s="161">
        <v>0</v>
      </c>
      <c r="C711" s="161">
        <f>B714</f>
        <v>0</v>
      </c>
      <c r="D711" s="161">
        <f t="shared" ref="D711" si="338">C714</f>
        <v>0</v>
      </c>
      <c r="E711" s="161">
        <f t="shared" ref="E711" si="339">D714</f>
        <v>0</v>
      </c>
      <c r="F711" s="161">
        <f t="shared" ref="F711" si="340">E714</f>
        <v>0</v>
      </c>
      <c r="G711" s="161">
        <f t="shared" ref="G711" si="341">F714</f>
        <v>0</v>
      </c>
      <c r="H711" s="161">
        <f t="shared" ref="H711" si="342">G714</f>
        <v>0</v>
      </c>
      <c r="I711" s="161">
        <f t="shared" ref="I711" si="343">H714</f>
        <v>0</v>
      </c>
      <c r="J711" s="161">
        <f t="shared" ref="J711" si="344">I714</f>
        <v>0</v>
      </c>
      <c r="K711" s="161">
        <f t="shared" ref="K711" si="345">J714</f>
        <v>0</v>
      </c>
      <c r="L711" s="161">
        <f t="shared" ref="L711" si="346">K714</f>
        <v>0</v>
      </c>
      <c r="M711" s="161">
        <f t="shared" ref="M711" si="347">L714</f>
        <v>0</v>
      </c>
      <c r="N711" s="161">
        <f t="shared" ref="N711" si="348">M714</f>
        <v>0</v>
      </c>
      <c r="O711" s="161">
        <f t="shared" ref="O711" si="349">N714</f>
        <v>0</v>
      </c>
      <c r="P711" s="161">
        <f t="shared" ref="P711" si="350">O714</f>
        <v>0</v>
      </c>
      <c r="Q711" s="161">
        <f t="shared" ref="Q711" si="351">P714</f>
        <v>0</v>
      </c>
      <c r="R711" s="161">
        <f t="shared" ref="R711" si="352">Q714</f>
        <v>0</v>
      </c>
      <c r="S711" s="161">
        <f t="shared" ref="S711" si="353">R714</f>
        <v>0</v>
      </c>
      <c r="T711" s="161">
        <f t="shared" ref="T711" si="354">S714</f>
        <v>0</v>
      </c>
      <c r="U711" s="161">
        <f t="shared" ref="U711" si="355">T714</f>
        <v>0</v>
      </c>
      <c r="V711" s="161">
        <f t="shared" ref="V711" si="356">U714</f>
        <v>0</v>
      </c>
      <c r="W711" s="161">
        <f t="shared" ref="W711" si="357">V714</f>
        <v>0</v>
      </c>
      <c r="X711" s="161">
        <f t="shared" ref="X711" si="358">W714</f>
        <v>0</v>
      </c>
      <c r="Y711" s="161">
        <f t="shared" ref="Y711" si="359">X714</f>
        <v>0</v>
      </c>
      <c r="Z711" s="161">
        <f t="shared" ref="Z711" si="360">Y714</f>
        <v>0</v>
      </c>
      <c r="AA711" s="161">
        <f t="shared" ref="AA711" si="361">Z714</f>
        <v>0</v>
      </c>
      <c r="AB711" s="161">
        <f t="shared" ref="AB711" si="362">AA714</f>
        <v>0</v>
      </c>
      <c r="AC711" s="161">
        <f t="shared" ref="AC711" si="363">AB714</f>
        <v>0</v>
      </c>
      <c r="AD711" s="161">
        <f t="shared" ref="AD711" si="364">AC714</f>
        <v>0</v>
      </c>
      <c r="AE711" s="161">
        <f t="shared" ref="AE711" si="365">AD714</f>
        <v>0</v>
      </c>
      <c r="AF711" s="161">
        <f t="shared" ref="AF711" si="366">AE714</f>
        <v>0</v>
      </c>
      <c r="AG711" s="161">
        <f t="shared" ref="AG711" si="367">AF714</f>
        <v>0</v>
      </c>
      <c r="AH711" s="161">
        <f t="shared" ref="AH711" si="368">AG714</f>
        <v>0</v>
      </c>
      <c r="AI711" s="161">
        <f t="shared" ref="AI711" si="369">AH714</f>
        <v>0</v>
      </c>
      <c r="AJ711" s="161">
        <f t="shared" ref="AJ711" si="370">AI714</f>
        <v>0</v>
      </c>
      <c r="AK711" s="161">
        <f t="shared" ref="AK711" si="371">AJ714</f>
        <v>0</v>
      </c>
      <c r="AL711" s="161">
        <f t="shared" ref="AL711" si="372">AK714</f>
        <v>0</v>
      </c>
      <c r="AM711" s="161">
        <f t="shared" ref="AM711" si="373">AL714</f>
        <v>0</v>
      </c>
      <c r="AN711" s="161">
        <f t="shared" ref="AN711" si="374">AM714</f>
        <v>0</v>
      </c>
      <c r="AO711" s="161">
        <f t="shared" ref="AO711" si="375">AN714</f>
        <v>0</v>
      </c>
      <c r="AP711" s="161">
        <f t="shared" ref="AP711" si="376">AO714</f>
        <v>0</v>
      </c>
    </row>
    <row r="712" spans="1:42" x14ac:dyDescent="0.2">
      <c r="A712" s="4" t="s">
        <v>23</v>
      </c>
      <c r="B712" s="161">
        <f t="shared" ref="B712:AP712" si="377">IF(B$2&lt;analysis_period,B714-B711,0)</f>
        <v>0</v>
      </c>
      <c r="C712" s="161">
        <f t="shared" si="377"/>
        <v>0</v>
      </c>
      <c r="D712" s="161">
        <f t="shared" si="377"/>
        <v>0</v>
      </c>
      <c r="E712" s="161">
        <f t="shared" si="377"/>
        <v>0</v>
      </c>
      <c r="F712" s="161">
        <f t="shared" si="377"/>
        <v>0</v>
      </c>
      <c r="G712" s="161">
        <f t="shared" si="377"/>
        <v>0</v>
      </c>
      <c r="H712" s="161">
        <f t="shared" si="377"/>
        <v>0</v>
      </c>
      <c r="I712" s="161">
        <f t="shared" si="377"/>
        <v>0</v>
      </c>
      <c r="J712" s="161">
        <f t="shared" si="377"/>
        <v>0</v>
      </c>
      <c r="K712" s="161">
        <f t="shared" si="377"/>
        <v>0</v>
      </c>
      <c r="L712" s="161">
        <f t="shared" si="377"/>
        <v>0</v>
      </c>
      <c r="M712" s="161">
        <f t="shared" si="377"/>
        <v>0</v>
      </c>
      <c r="N712" s="161">
        <f t="shared" si="377"/>
        <v>0</v>
      </c>
      <c r="O712" s="161">
        <f t="shared" si="377"/>
        <v>0</v>
      </c>
      <c r="P712" s="161">
        <f t="shared" si="377"/>
        <v>0</v>
      </c>
      <c r="Q712" s="161">
        <f t="shared" si="377"/>
        <v>0</v>
      </c>
      <c r="R712" s="161">
        <f t="shared" si="377"/>
        <v>0</v>
      </c>
      <c r="S712" s="161">
        <f t="shared" si="377"/>
        <v>0</v>
      </c>
      <c r="T712" s="161">
        <f t="shared" si="377"/>
        <v>0</v>
      </c>
      <c r="U712" s="161">
        <f t="shared" si="377"/>
        <v>0</v>
      </c>
      <c r="V712" s="161">
        <f t="shared" si="377"/>
        <v>0</v>
      </c>
      <c r="W712" s="161">
        <f t="shared" si="377"/>
        <v>0</v>
      </c>
      <c r="X712" s="161">
        <f t="shared" si="377"/>
        <v>0</v>
      </c>
      <c r="Y712" s="161">
        <f t="shared" si="377"/>
        <v>0</v>
      </c>
      <c r="Z712" s="161">
        <f t="shared" si="377"/>
        <v>0</v>
      </c>
      <c r="AA712" s="161">
        <f t="shared" si="377"/>
        <v>0</v>
      </c>
      <c r="AB712" s="161">
        <f t="shared" si="377"/>
        <v>0</v>
      </c>
      <c r="AC712" s="161">
        <f t="shared" si="377"/>
        <v>0</v>
      </c>
      <c r="AD712" s="161">
        <f t="shared" si="377"/>
        <v>0</v>
      </c>
      <c r="AE712" s="161">
        <f t="shared" si="377"/>
        <v>0</v>
      </c>
      <c r="AF712" s="161">
        <f t="shared" si="377"/>
        <v>0</v>
      </c>
      <c r="AG712" s="161">
        <f t="shared" si="377"/>
        <v>0</v>
      </c>
      <c r="AH712" s="161">
        <f t="shared" si="377"/>
        <v>0</v>
      </c>
      <c r="AI712" s="161">
        <f t="shared" si="377"/>
        <v>0</v>
      </c>
      <c r="AJ712" s="161">
        <f t="shared" si="377"/>
        <v>0</v>
      </c>
      <c r="AK712" s="161">
        <f t="shared" si="377"/>
        <v>0</v>
      </c>
      <c r="AL712" s="161">
        <f t="shared" si="377"/>
        <v>0</v>
      </c>
      <c r="AM712" s="161">
        <f t="shared" si="377"/>
        <v>0</v>
      </c>
      <c r="AN712" s="161">
        <f t="shared" si="377"/>
        <v>0</v>
      </c>
      <c r="AO712" s="161">
        <f t="shared" si="377"/>
        <v>0</v>
      </c>
      <c r="AP712" s="161">
        <f t="shared" si="377"/>
        <v>0</v>
      </c>
    </row>
    <row r="713" spans="1:42" x14ac:dyDescent="0.2">
      <c r="A713" s="4" t="s">
        <v>283</v>
      </c>
      <c r="B713" s="162">
        <v>0</v>
      </c>
      <c r="C713" s="162">
        <f t="shared" ref="C713:AP713" si="378">IF(C$2=analysis_period,-C711,0)</f>
        <v>0</v>
      </c>
      <c r="D713" s="162">
        <f t="shared" si="378"/>
        <v>0</v>
      </c>
      <c r="E713" s="162">
        <f t="shared" si="378"/>
        <v>0</v>
      </c>
      <c r="F713" s="162">
        <f t="shared" si="378"/>
        <v>0</v>
      </c>
      <c r="G713" s="162">
        <f t="shared" si="378"/>
        <v>0</v>
      </c>
      <c r="H713" s="162">
        <f t="shared" si="378"/>
        <v>0</v>
      </c>
      <c r="I713" s="162">
        <f t="shared" si="378"/>
        <v>0</v>
      </c>
      <c r="J713" s="162">
        <f t="shared" si="378"/>
        <v>0</v>
      </c>
      <c r="K713" s="162">
        <f t="shared" si="378"/>
        <v>0</v>
      </c>
      <c r="L713" s="162">
        <f t="shared" si="378"/>
        <v>0</v>
      </c>
      <c r="M713" s="162">
        <f t="shared" si="378"/>
        <v>0</v>
      </c>
      <c r="N713" s="162">
        <f t="shared" si="378"/>
        <v>0</v>
      </c>
      <c r="O713" s="162">
        <f t="shared" si="378"/>
        <v>0</v>
      </c>
      <c r="P713" s="162">
        <f t="shared" si="378"/>
        <v>0</v>
      </c>
      <c r="Q713" s="162">
        <f t="shared" si="378"/>
        <v>0</v>
      </c>
      <c r="R713" s="162">
        <f t="shared" si="378"/>
        <v>0</v>
      </c>
      <c r="S713" s="162">
        <f t="shared" si="378"/>
        <v>0</v>
      </c>
      <c r="T713" s="162">
        <f t="shared" si="378"/>
        <v>0</v>
      </c>
      <c r="U713" s="162">
        <f t="shared" si="378"/>
        <v>0</v>
      </c>
      <c r="V713" s="162">
        <f t="shared" si="378"/>
        <v>0</v>
      </c>
      <c r="W713" s="162">
        <f t="shared" si="378"/>
        <v>0</v>
      </c>
      <c r="X713" s="162">
        <f t="shared" si="378"/>
        <v>0</v>
      </c>
      <c r="Y713" s="162">
        <f t="shared" si="378"/>
        <v>0</v>
      </c>
      <c r="Z713" s="162">
        <f t="shared" si="378"/>
        <v>0</v>
      </c>
      <c r="AA713" s="162">
        <f t="shared" si="378"/>
        <v>0</v>
      </c>
      <c r="AB713" s="162">
        <f t="shared" si="378"/>
        <v>0</v>
      </c>
      <c r="AC713" s="162">
        <f t="shared" si="378"/>
        <v>0</v>
      </c>
      <c r="AD713" s="162">
        <f t="shared" si="378"/>
        <v>0</v>
      </c>
      <c r="AE713" s="162">
        <f t="shared" si="378"/>
        <v>0</v>
      </c>
      <c r="AF713" s="162">
        <f t="shared" si="378"/>
        <v>0</v>
      </c>
      <c r="AG713" s="162">
        <f t="shared" si="378"/>
        <v>0</v>
      </c>
      <c r="AH713" s="162">
        <f t="shared" si="378"/>
        <v>0</v>
      </c>
      <c r="AI713" s="162">
        <f t="shared" si="378"/>
        <v>0</v>
      </c>
      <c r="AJ713" s="162">
        <f t="shared" si="378"/>
        <v>0</v>
      </c>
      <c r="AK713" s="162">
        <f t="shared" si="378"/>
        <v>0</v>
      </c>
      <c r="AL713" s="162">
        <f t="shared" si="378"/>
        <v>0</v>
      </c>
      <c r="AM713" s="162">
        <f t="shared" si="378"/>
        <v>0</v>
      </c>
      <c r="AN713" s="162">
        <f t="shared" si="378"/>
        <v>0</v>
      </c>
      <c r="AO713" s="162">
        <f t="shared" si="378"/>
        <v>0</v>
      </c>
      <c r="AP713" s="162">
        <f t="shared" si="378"/>
        <v>0</v>
      </c>
    </row>
    <row r="714" spans="1:42" x14ac:dyDescent="0.2">
      <c r="A714" s="4" t="s">
        <v>244</v>
      </c>
      <c r="B714" s="161">
        <f>C$18*(months_receivables_reserve/12)</f>
        <v>0</v>
      </c>
      <c r="C714" s="161">
        <f>D$18*(months_receivables_reserve/12)</f>
        <v>0</v>
      </c>
      <c r="D714" s="161">
        <f>E$18*(months_receivables_reserve/12)</f>
        <v>0</v>
      </c>
      <c r="E714" s="161">
        <f>F$18*(months_receivables_reserve/12)</f>
        <v>0</v>
      </c>
      <c r="F714" s="161">
        <f>G$18*(months_receivables_reserve/12)</f>
        <v>0</v>
      </c>
      <c r="G714" s="161">
        <f>H$18*(months_receivables_reserve/12)</f>
        <v>0</v>
      </c>
      <c r="H714" s="161">
        <f>I$18*(months_receivables_reserve/12)</f>
        <v>0</v>
      </c>
      <c r="I714" s="161">
        <f>J$18*(months_receivables_reserve/12)</f>
        <v>0</v>
      </c>
      <c r="J714" s="161">
        <f>K$18*(months_receivables_reserve/12)</f>
        <v>0</v>
      </c>
      <c r="K714" s="161">
        <f>L$18*(months_receivables_reserve/12)</f>
        <v>0</v>
      </c>
      <c r="L714" s="161">
        <f>M$18*(months_receivables_reserve/12)</f>
        <v>0</v>
      </c>
      <c r="M714" s="161">
        <f>N$18*(months_receivables_reserve/12)</f>
        <v>0</v>
      </c>
      <c r="N714" s="161">
        <f>O$18*(months_receivables_reserve/12)</f>
        <v>0</v>
      </c>
      <c r="O714" s="161">
        <f>P$18*(months_receivables_reserve/12)</f>
        <v>0</v>
      </c>
      <c r="P714" s="161">
        <f>Q$18*(months_receivables_reserve/12)</f>
        <v>0</v>
      </c>
      <c r="Q714" s="161">
        <f>R$18*(months_receivables_reserve/12)</f>
        <v>0</v>
      </c>
      <c r="R714" s="161">
        <f>S$18*(months_receivables_reserve/12)</f>
        <v>0</v>
      </c>
      <c r="S714" s="161">
        <f>T$18*(months_receivables_reserve/12)</f>
        <v>0</v>
      </c>
      <c r="T714" s="161">
        <f>U$18*(months_receivables_reserve/12)</f>
        <v>0</v>
      </c>
      <c r="U714" s="161">
        <f>V$18*(months_receivables_reserve/12)</f>
        <v>0</v>
      </c>
      <c r="V714" s="161">
        <f>W$18*(months_receivables_reserve/12)</f>
        <v>0</v>
      </c>
      <c r="W714" s="161">
        <f>X$18*(months_receivables_reserve/12)</f>
        <v>0</v>
      </c>
      <c r="X714" s="161">
        <f>Y$18*(months_receivables_reserve/12)</f>
        <v>0</v>
      </c>
      <c r="Y714" s="161">
        <f>Z$18*(months_receivables_reserve/12)</f>
        <v>0</v>
      </c>
      <c r="Z714" s="161">
        <f>AA$18*(months_receivables_reserve/12)</f>
        <v>0</v>
      </c>
      <c r="AA714" s="161">
        <f>AB$18*(months_receivables_reserve/12)</f>
        <v>0</v>
      </c>
      <c r="AB714" s="161">
        <f>AC$18*(months_receivables_reserve/12)</f>
        <v>0</v>
      </c>
      <c r="AC714" s="161">
        <f>AD$18*(months_receivables_reserve/12)</f>
        <v>0</v>
      </c>
      <c r="AD714" s="161">
        <f>AE$18*(months_receivables_reserve/12)</f>
        <v>0</v>
      </c>
      <c r="AE714" s="161">
        <f>AF$18*(months_receivables_reserve/12)</f>
        <v>0</v>
      </c>
      <c r="AF714" s="161">
        <f>AG$18*(months_receivables_reserve/12)</f>
        <v>0</v>
      </c>
      <c r="AG714" s="161">
        <f>AH$18*(months_receivables_reserve/12)</f>
        <v>0</v>
      </c>
      <c r="AH714" s="161">
        <f>AI$18*(months_receivables_reserve/12)</f>
        <v>0</v>
      </c>
      <c r="AI714" s="161">
        <f>AJ$18*(months_receivables_reserve/12)</f>
        <v>0</v>
      </c>
      <c r="AJ714" s="161">
        <f>AK$18*(months_receivables_reserve/12)</f>
        <v>0</v>
      </c>
      <c r="AK714" s="161">
        <f>AL$18*(months_receivables_reserve/12)</f>
        <v>0</v>
      </c>
      <c r="AL714" s="161">
        <f>AM$18*(months_receivables_reserve/12)</f>
        <v>0</v>
      </c>
      <c r="AM714" s="161">
        <f>AN$18*(months_receivables_reserve/12)</f>
        <v>0</v>
      </c>
      <c r="AN714" s="161">
        <f>AO$18*(months_receivables_reserve/12)</f>
        <v>0</v>
      </c>
      <c r="AO714" s="161">
        <f>AP$18*(months_receivables_reserve/12)</f>
        <v>0</v>
      </c>
      <c r="AP714" s="161">
        <f>AQ$18*(months_receivables_reserve/12)</f>
        <v>0</v>
      </c>
    </row>
    <row r="715" spans="1:42" x14ac:dyDescent="0.2">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row>
    <row r="716" spans="1:42" x14ac:dyDescent="0.2">
      <c r="A716" s="20" t="s">
        <v>284</v>
      </c>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row>
    <row r="717" spans="1:42" x14ac:dyDescent="0.2">
      <c r="A717" s="4" t="s">
        <v>282</v>
      </c>
      <c r="B717" s="161">
        <v>0</v>
      </c>
      <c r="C717" s="161">
        <f>B720</f>
        <v>0</v>
      </c>
      <c r="D717" s="161">
        <f t="shared" ref="D717:AP717" si="379">C720</f>
        <v>0</v>
      </c>
      <c r="E717" s="161">
        <f t="shared" si="379"/>
        <v>0</v>
      </c>
      <c r="F717" s="161">
        <f t="shared" si="379"/>
        <v>0</v>
      </c>
      <c r="G717" s="161">
        <f t="shared" si="379"/>
        <v>0</v>
      </c>
      <c r="H717" s="161">
        <f t="shared" si="379"/>
        <v>0</v>
      </c>
      <c r="I717" s="161">
        <f t="shared" si="379"/>
        <v>0</v>
      </c>
      <c r="J717" s="161">
        <f t="shared" si="379"/>
        <v>0</v>
      </c>
      <c r="K717" s="161">
        <f t="shared" si="379"/>
        <v>0</v>
      </c>
      <c r="L717" s="161">
        <f t="shared" si="379"/>
        <v>0</v>
      </c>
      <c r="M717" s="161">
        <f t="shared" si="379"/>
        <v>0</v>
      </c>
      <c r="N717" s="161">
        <f t="shared" si="379"/>
        <v>0</v>
      </c>
      <c r="O717" s="161">
        <f t="shared" si="379"/>
        <v>0</v>
      </c>
      <c r="P717" s="161">
        <f t="shared" si="379"/>
        <v>0</v>
      </c>
      <c r="Q717" s="161">
        <f t="shared" si="379"/>
        <v>0</v>
      </c>
      <c r="R717" s="161">
        <f t="shared" si="379"/>
        <v>0</v>
      </c>
      <c r="S717" s="161">
        <f t="shared" si="379"/>
        <v>0</v>
      </c>
      <c r="T717" s="161">
        <f t="shared" si="379"/>
        <v>0</v>
      </c>
      <c r="U717" s="161">
        <f t="shared" si="379"/>
        <v>0</v>
      </c>
      <c r="V717" s="161">
        <f t="shared" si="379"/>
        <v>0</v>
      </c>
      <c r="W717" s="161">
        <f t="shared" si="379"/>
        <v>0</v>
      </c>
      <c r="X717" s="161">
        <f t="shared" si="379"/>
        <v>0</v>
      </c>
      <c r="Y717" s="161">
        <f t="shared" si="379"/>
        <v>0</v>
      </c>
      <c r="Z717" s="161">
        <f t="shared" si="379"/>
        <v>0</v>
      </c>
      <c r="AA717" s="161">
        <f t="shared" si="379"/>
        <v>0</v>
      </c>
      <c r="AB717" s="161">
        <f t="shared" si="379"/>
        <v>0</v>
      </c>
      <c r="AC717" s="161">
        <f t="shared" si="379"/>
        <v>0</v>
      </c>
      <c r="AD717" s="161">
        <f t="shared" si="379"/>
        <v>0</v>
      </c>
      <c r="AE717" s="161">
        <f t="shared" si="379"/>
        <v>0</v>
      </c>
      <c r="AF717" s="161">
        <f t="shared" si="379"/>
        <v>0</v>
      </c>
      <c r="AG717" s="161">
        <f t="shared" si="379"/>
        <v>0</v>
      </c>
      <c r="AH717" s="161">
        <f t="shared" si="379"/>
        <v>0</v>
      </c>
      <c r="AI717" s="161">
        <f t="shared" si="379"/>
        <v>0</v>
      </c>
      <c r="AJ717" s="161">
        <f t="shared" si="379"/>
        <v>0</v>
      </c>
      <c r="AK717" s="161">
        <f t="shared" si="379"/>
        <v>0</v>
      </c>
      <c r="AL717" s="161">
        <f t="shared" si="379"/>
        <v>0</v>
      </c>
      <c r="AM717" s="161">
        <f t="shared" si="379"/>
        <v>0</v>
      </c>
      <c r="AN717" s="161">
        <f t="shared" si="379"/>
        <v>0</v>
      </c>
      <c r="AO717" s="161">
        <f t="shared" si="379"/>
        <v>0</v>
      </c>
      <c r="AP717" s="161">
        <f t="shared" si="379"/>
        <v>0</v>
      </c>
    </row>
    <row r="718" spans="1:42" x14ac:dyDescent="0.2">
      <c r="A718" s="4" t="s">
        <v>74</v>
      </c>
      <c r="B718" s="161">
        <v>0</v>
      </c>
      <c r="C718" s="161">
        <f>C746</f>
        <v>0</v>
      </c>
      <c r="D718" s="161">
        <f t="shared" ref="D718:AP718" si="380">D746</f>
        <v>0</v>
      </c>
      <c r="E718" s="161">
        <f t="shared" si="380"/>
        <v>0</v>
      </c>
      <c r="F718" s="161">
        <f t="shared" si="380"/>
        <v>0</v>
      </c>
      <c r="G718" s="161">
        <f t="shared" si="380"/>
        <v>0</v>
      </c>
      <c r="H718" s="161">
        <f t="shared" si="380"/>
        <v>0</v>
      </c>
      <c r="I718" s="161">
        <f t="shared" si="380"/>
        <v>0</v>
      </c>
      <c r="J718" s="161">
        <f t="shared" si="380"/>
        <v>0</v>
      </c>
      <c r="K718" s="161">
        <f t="shared" si="380"/>
        <v>0</v>
      </c>
      <c r="L718" s="161">
        <f t="shared" si="380"/>
        <v>0</v>
      </c>
      <c r="M718" s="161">
        <f t="shared" si="380"/>
        <v>0</v>
      </c>
      <c r="N718" s="161">
        <f t="shared" si="380"/>
        <v>0</v>
      </c>
      <c r="O718" s="161">
        <f t="shared" si="380"/>
        <v>0</v>
      </c>
      <c r="P718" s="161">
        <f t="shared" si="380"/>
        <v>0</v>
      </c>
      <c r="Q718" s="161">
        <f t="shared" si="380"/>
        <v>0</v>
      </c>
      <c r="R718" s="161">
        <f t="shared" si="380"/>
        <v>0</v>
      </c>
      <c r="S718" s="161">
        <f t="shared" si="380"/>
        <v>0</v>
      </c>
      <c r="T718" s="161">
        <f t="shared" si="380"/>
        <v>0</v>
      </c>
      <c r="U718" s="161">
        <f t="shared" si="380"/>
        <v>0</v>
      </c>
      <c r="V718" s="161">
        <f t="shared" si="380"/>
        <v>0</v>
      </c>
      <c r="W718" s="161">
        <f t="shared" si="380"/>
        <v>0</v>
      </c>
      <c r="X718" s="161">
        <f t="shared" si="380"/>
        <v>0</v>
      </c>
      <c r="Y718" s="161">
        <f t="shared" si="380"/>
        <v>0</v>
      </c>
      <c r="Z718" s="161">
        <f t="shared" si="380"/>
        <v>0</v>
      </c>
      <c r="AA718" s="161">
        <f t="shared" si="380"/>
        <v>0</v>
      </c>
      <c r="AB718" s="161">
        <f t="shared" si="380"/>
        <v>0</v>
      </c>
      <c r="AC718" s="161">
        <f t="shared" si="380"/>
        <v>0</v>
      </c>
      <c r="AD718" s="161">
        <f t="shared" si="380"/>
        <v>0</v>
      </c>
      <c r="AE718" s="161">
        <f t="shared" si="380"/>
        <v>0</v>
      </c>
      <c r="AF718" s="161">
        <f t="shared" si="380"/>
        <v>0</v>
      </c>
      <c r="AG718" s="161">
        <f t="shared" si="380"/>
        <v>0</v>
      </c>
      <c r="AH718" s="161">
        <f t="shared" si="380"/>
        <v>0</v>
      </c>
      <c r="AI718" s="161">
        <f t="shared" si="380"/>
        <v>0</v>
      </c>
      <c r="AJ718" s="161">
        <f t="shared" si="380"/>
        <v>0</v>
      </c>
      <c r="AK718" s="161">
        <f t="shared" si="380"/>
        <v>0</v>
      </c>
      <c r="AL718" s="161">
        <f t="shared" si="380"/>
        <v>0</v>
      </c>
      <c r="AM718" s="161">
        <f t="shared" si="380"/>
        <v>0</v>
      </c>
      <c r="AN718" s="161">
        <f t="shared" si="380"/>
        <v>0</v>
      </c>
      <c r="AO718" s="161">
        <f t="shared" si="380"/>
        <v>0</v>
      </c>
      <c r="AP718" s="161">
        <f t="shared" si="380"/>
        <v>0</v>
      </c>
    </row>
    <row r="719" spans="1:42" x14ac:dyDescent="0.2">
      <c r="A719" s="4" t="s">
        <v>283</v>
      </c>
      <c r="B719" s="162">
        <v>0</v>
      </c>
      <c r="C719" s="162">
        <f>-C734</f>
        <v>0</v>
      </c>
      <c r="D719" s="162">
        <f t="shared" ref="D719:AP719" si="381">-D734</f>
        <v>0</v>
      </c>
      <c r="E719" s="162">
        <f t="shared" si="381"/>
        <v>0</v>
      </c>
      <c r="F719" s="162">
        <f t="shared" si="381"/>
        <v>0</v>
      </c>
      <c r="G719" s="162">
        <f t="shared" si="381"/>
        <v>0</v>
      </c>
      <c r="H719" s="162">
        <f t="shared" si="381"/>
        <v>0</v>
      </c>
      <c r="I719" s="162">
        <f t="shared" si="381"/>
        <v>0</v>
      </c>
      <c r="J719" s="162">
        <f t="shared" si="381"/>
        <v>0</v>
      </c>
      <c r="K719" s="162">
        <f t="shared" si="381"/>
        <v>0</v>
      </c>
      <c r="L719" s="162">
        <f t="shared" si="381"/>
        <v>0</v>
      </c>
      <c r="M719" s="162">
        <f t="shared" si="381"/>
        <v>0</v>
      </c>
      <c r="N719" s="162">
        <f t="shared" si="381"/>
        <v>0</v>
      </c>
      <c r="O719" s="162">
        <f t="shared" si="381"/>
        <v>0</v>
      </c>
      <c r="P719" s="162">
        <f t="shared" si="381"/>
        <v>0</v>
      </c>
      <c r="Q719" s="162">
        <f t="shared" si="381"/>
        <v>0</v>
      </c>
      <c r="R719" s="162">
        <f t="shared" si="381"/>
        <v>0</v>
      </c>
      <c r="S719" s="162">
        <f t="shared" si="381"/>
        <v>0</v>
      </c>
      <c r="T719" s="162">
        <f t="shared" si="381"/>
        <v>0</v>
      </c>
      <c r="U719" s="162">
        <f t="shared" si="381"/>
        <v>0</v>
      </c>
      <c r="V719" s="162">
        <f t="shared" si="381"/>
        <v>0</v>
      </c>
      <c r="W719" s="162">
        <f t="shared" si="381"/>
        <v>0</v>
      </c>
      <c r="X719" s="162">
        <f t="shared" si="381"/>
        <v>0</v>
      </c>
      <c r="Y719" s="162">
        <f t="shared" si="381"/>
        <v>0</v>
      </c>
      <c r="Z719" s="162">
        <f t="shared" si="381"/>
        <v>0</v>
      </c>
      <c r="AA719" s="162">
        <f t="shared" si="381"/>
        <v>0</v>
      </c>
      <c r="AB719" s="162">
        <f t="shared" si="381"/>
        <v>0</v>
      </c>
      <c r="AC719" s="162">
        <f t="shared" si="381"/>
        <v>0</v>
      </c>
      <c r="AD719" s="162">
        <f t="shared" si="381"/>
        <v>0</v>
      </c>
      <c r="AE719" s="162">
        <f t="shared" si="381"/>
        <v>0</v>
      </c>
      <c r="AF719" s="162">
        <f t="shared" si="381"/>
        <v>0</v>
      </c>
      <c r="AG719" s="162">
        <f t="shared" si="381"/>
        <v>0</v>
      </c>
      <c r="AH719" s="162">
        <f t="shared" si="381"/>
        <v>0</v>
      </c>
      <c r="AI719" s="162">
        <f t="shared" si="381"/>
        <v>0</v>
      </c>
      <c r="AJ719" s="162">
        <f t="shared" si="381"/>
        <v>0</v>
      </c>
      <c r="AK719" s="162">
        <f t="shared" si="381"/>
        <v>0</v>
      </c>
      <c r="AL719" s="162">
        <f t="shared" si="381"/>
        <v>0</v>
      </c>
      <c r="AM719" s="162">
        <f t="shared" si="381"/>
        <v>0</v>
      </c>
      <c r="AN719" s="162">
        <f t="shared" si="381"/>
        <v>0</v>
      </c>
      <c r="AO719" s="162">
        <f t="shared" si="381"/>
        <v>0</v>
      </c>
      <c r="AP719" s="162">
        <f t="shared" si="381"/>
        <v>0</v>
      </c>
    </row>
    <row r="720" spans="1:42" x14ac:dyDescent="0.2">
      <c r="A720" s="4" t="s">
        <v>244</v>
      </c>
      <c r="B720" s="161">
        <f>SUM(B717:B719)</f>
        <v>0</v>
      </c>
      <c r="C720" s="161">
        <f>SUM(C717:C719)</f>
        <v>0</v>
      </c>
      <c r="D720" s="161">
        <f t="shared" ref="D720:AP720" si="382">SUM(D717:D719)</f>
        <v>0</v>
      </c>
      <c r="E720" s="161">
        <f t="shared" si="382"/>
        <v>0</v>
      </c>
      <c r="F720" s="161">
        <f t="shared" si="382"/>
        <v>0</v>
      </c>
      <c r="G720" s="161">
        <f t="shared" si="382"/>
        <v>0</v>
      </c>
      <c r="H720" s="161">
        <f t="shared" si="382"/>
        <v>0</v>
      </c>
      <c r="I720" s="161">
        <f t="shared" si="382"/>
        <v>0</v>
      </c>
      <c r="J720" s="161">
        <f t="shared" si="382"/>
        <v>0</v>
      </c>
      <c r="K720" s="161">
        <f t="shared" si="382"/>
        <v>0</v>
      </c>
      <c r="L720" s="161">
        <f t="shared" si="382"/>
        <v>0</v>
      </c>
      <c r="M720" s="161">
        <f t="shared" si="382"/>
        <v>0</v>
      </c>
      <c r="N720" s="161">
        <f t="shared" si="382"/>
        <v>0</v>
      </c>
      <c r="O720" s="161">
        <f t="shared" si="382"/>
        <v>0</v>
      </c>
      <c r="P720" s="161">
        <f t="shared" si="382"/>
        <v>0</v>
      </c>
      <c r="Q720" s="161">
        <f t="shared" si="382"/>
        <v>0</v>
      </c>
      <c r="R720" s="161">
        <f t="shared" si="382"/>
        <v>0</v>
      </c>
      <c r="S720" s="161">
        <f t="shared" si="382"/>
        <v>0</v>
      </c>
      <c r="T720" s="161">
        <f t="shared" si="382"/>
        <v>0</v>
      </c>
      <c r="U720" s="161">
        <f t="shared" si="382"/>
        <v>0</v>
      </c>
      <c r="V720" s="161">
        <f t="shared" si="382"/>
        <v>0</v>
      </c>
      <c r="W720" s="161">
        <f t="shared" si="382"/>
        <v>0</v>
      </c>
      <c r="X720" s="161">
        <f t="shared" si="382"/>
        <v>0</v>
      </c>
      <c r="Y720" s="161">
        <f t="shared" si="382"/>
        <v>0</v>
      </c>
      <c r="Z720" s="161">
        <f t="shared" si="382"/>
        <v>0</v>
      </c>
      <c r="AA720" s="161">
        <f t="shared" si="382"/>
        <v>0</v>
      </c>
      <c r="AB720" s="161">
        <f t="shared" si="382"/>
        <v>0</v>
      </c>
      <c r="AC720" s="161">
        <f t="shared" si="382"/>
        <v>0</v>
      </c>
      <c r="AD720" s="161">
        <f t="shared" si="382"/>
        <v>0</v>
      </c>
      <c r="AE720" s="161">
        <f t="shared" si="382"/>
        <v>0</v>
      </c>
      <c r="AF720" s="161">
        <f t="shared" si="382"/>
        <v>0</v>
      </c>
      <c r="AG720" s="161">
        <f t="shared" si="382"/>
        <v>0</v>
      </c>
      <c r="AH720" s="161">
        <f t="shared" si="382"/>
        <v>0</v>
      </c>
      <c r="AI720" s="161">
        <f t="shared" si="382"/>
        <v>0</v>
      </c>
      <c r="AJ720" s="161">
        <f t="shared" si="382"/>
        <v>0</v>
      </c>
      <c r="AK720" s="161">
        <f t="shared" si="382"/>
        <v>0</v>
      </c>
      <c r="AL720" s="161">
        <f t="shared" si="382"/>
        <v>0</v>
      </c>
      <c r="AM720" s="161">
        <f t="shared" si="382"/>
        <v>0</v>
      </c>
      <c r="AN720" s="161">
        <f t="shared" si="382"/>
        <v>0</v>
      </c>
      <c r="AO720" s="161">
        <f t="shared" si="382"/>
        <v>0</v>
      </c>
      <c r="AP720" s="161">
        <f t="shared" si="382"/>
        <v>0</v>
      </c>
    </row>
    <row r="721" spans="1:42" x14ac:dyDescent="0.2">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row>
    <row r="722" spans="1:42" x14ac:dyDescent="0.2">
      <c r="A722" s="4" t="s">
        <v>285</v>
      </c>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row>
    <row r="723" spans="1:42" x14ac:dyDescent="0.2">
      <c r="A723" s="4" t="s">
        <v>286</v>
      </c>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row>
    <row r="724" spans="1:42" x14ac:dyDescent="0.2">
      <c r="A724" s="4">
        <v>1</v>
      </c>
      <c r="B724" s="179">
        <f t="shared" ref="B724:B733" si="383">SUM(C724:AP724)</f>
        <v>0</v>
      </c>
      <c r="C724" s="161">
        <f t="shared" ref="C724:AP724" si="384">IF(C$2&gt;analysis_period,0,IF(C$2=equip1_reserve_freq*$A724,equip1_reserve_cost*system_capacity*1000*(1+inflation_rate/100)^B$2,0))</f>
        <v>0</v>
      </c>
      <c r="D724" s="161">
        <f t="shared" si="384"/>
        <v>0</v>
      </c>
      <c r="E724" s="161">
        <f t="shared" si="384"/>
        <v>0</v>
      </c>
      <c r="F724" s="161">
        <f t="shared" si="384"/>
        <v>0</v>
      </c>
      <c r="G724" s="161">
        <f t="shared" si="384"/>
        <v>0</v>
      </c>
      <c r="H724" s="161">
        <f t="shared" si="384"/>
        <v>0</v>
      </c>
      <c r="I724" s="161">
        <f t="shared" si="384"/>
        <v>0</v>
      </c>
      <c r="J724" s="161">
        <f t="shared" si="384"/>
        <v>0</v>
      </c>
      <c r="K724" s="161">
        <f t="shared" si="384"/>
        <v>0</v>
      </c>
      <c r="L724" s="161">
        <f t="shared" si="384"/>
        <v>0</v>
      </c>
      <c r="M724" s="161">
        <f t="shared" si="384"/>
        <v>0</v>
      </c>
      <c r="N724" s="161">
        <f t="shared" si="384"/>
        <v>0</v>
      </c>
      <c r="O724" s="161">
        <f t="shared" si="384"/>
        <v>0</v>
      </c>
      <c r="P724" s="161">
        <f t="shared" si="384"/>
        <v>0</v>
      </c>
      <c r="Q724" s="161">
        <f t="shared" si="384"/>
        <v>0</v>
      </c>
      <c r="R724" s="161">
        <f t="shared" si="384"/>
        <v>0</v>
      </c>
      <c r="S724" s="161">
        <f t="shared" si="384"/>
        <v>0</v>
      </c>
      <c r="T724" s="161">
        <f t="shared" si="384"/>
        <v>0</v>
      </c>
      <c r="U724" s="161">
        <f t="shared" si="384"/>
        <v>0</v>
      </c>
      <c r="V724" s="161">
        <f t="shared" si="384"/>
        <v>0</v>
      </c>
      <c r="W724" s="161">
        <f t="shared" si="384"/>
        <v>0</v>
      </c>
      <c r="X724" s="161">
        <f t="shared" si="384"/>
        <v>0</v>
      </c>
      <c r="Y724" s="161">
        <f t="shared" si="384"/>
        <v>0</v>
      </c>
      <c r="Z724" s="161">
        <f t="shared" si="384"/>
        <v>0</v>
      </c>
      <c r="AA724" s="161">
        <f t="shared" si="384"/>
        <v>0</v>
      </c>
      <c r="AB724" s="161">
        <f t="shared" si="384"/>
        <v>0</v>
      </c>
      <c r="AC724" s="161">
        <f t="shared" si="384"/>
        <v>0</v>
      </c>
      <c r="AD724" s="161">
        <f t="shared" si="384"/>
        <v>0</v>
      </c>
      <c r="AE724" s="161">
        <f t="shared" si="384"/>
        <v>0</v>
      </c>
      <c r="AF724" s="161">
        <f t="shared" si="384"/>
        <v>0</v>
      </c>
      <c r="AG724" s="161">
        <f t="shared" si="384"/>
        <v>0</v>
      </c>
      <c r="AH724" s="161">
        <f t="shared" si="384"/>
        <v>0</v>
      </c>
      <c r="AI724" s="161">
        <f t="shared" si="384"/>
        <v>0</v>
      </c>
      <c r="AJ724" s="161">
        <f t="shared" si="384"/>
        <v>0</v>
      </c>
      <c r="AK724" s="161">
        <f t="shared" si="384"/>
        <v>0</v>
      </c>
      <c r="AL724" s="161">
        <f t="shared" si="384"/>
        <v>0</v>
      </c>
      <c r="AM724" s="161">
        <f t="shared" si="384"/>
        <v>0</v>
      </c>
      <c r="AN724" s="161">
        <f t="shared" si="384"/>
        <v>0</v>
      </c>
      <c r="AO724" s="161">
        <f t="shared" si="384"/>
        <v>0</v>
      </c>
      <c r="AP724" s="161">
        <f t="shared" si="384"/>
        <v>0</v>
      </c>
    </row>
    <row r="725" spans="1:42" x14ac:dyDescent="0.2">
      <c r="A725" s="4">
        <f>A724+1</f>
        <v>2</v>
      </c>
      <c r="B725" s="179">
        <f t="shared" si="383"/>
        <v>0</v>
      </c>
      <c r="C725" s="161">
        <f t="shared" ref="C725:AP725" si="385">IF(C$2&gt;analysis_period,0,IF(C$2=equip1_reserve_freq*$A725,equip1_reserve_cost*system_capacity*1000*(1+inflation_rate/100)^B$2,0))</f>
        <v>0</v>
      </c>
      <c r="D725" s="161">
        <f t="shared" si="385"/>
        <v>0</v>
      </c>
      <c r="E725" s="161">
        <f t="shared" si="385"/>
        <v>0</v>
      </c>
      <c r="F725" s="161">
        <f t="shared" si="385"/>
        <v>0</v>
      </c>
      <c r="G725" s="161">
        <f t="shared" si="385"/>
        <v>0</v>
      </c>
      <c r="H725" s="161">
        <f t="shared" si="385"/>
        <v>0</v>
      </c>
      <c r="I725" s="161">
        <f t="shared" si="385"/>
        <v>0</v>
      </c>
      <c r="J725" s="161">
        <f t="shared" si="385"/>
        <v>0</v>
      </c>
      <c r="K725" s="161">
        <f t="shared" si="385"/>
        <v>0</v>
      </c>
      <c r="L725" s="161">
        <f t="shared" si="385"/>
        <v>0</v>
      </c>
      <c r="M725" s="161">
        <f t="shared" si="385"/>
        <v>0</v>
      </c>
      <c r="N725" s="161">
        <f t="shared" si="385"/>
        <v>0</v>
      </c>
      <c r="O725" s="161">
        <f t="shared" si="385"/>
        <v>0</v>
      </c>
      <c r="P725" s="161">
        <f t="shared" si="385"/>
        <v>0</v>
      </c>
      <c r="Q725" s="161">
        <f t="shared" si="385"/>
        <v>0</v>
      </c>
      <c r="R725" s="161">
        <f t="shared" si="385"/>
        <v>0</v>
      </c>
      <c r="S725" s="161">
        <f t="shared" si="385"/>
        <v>0</v>
      </c>
      <c r="T725" s="161">
        <f t="shared" si="385"/>
        <v>0</v>
      </c>
      <c r="U725" s="161">
        <f t="shared" si="385"/>
        <v>0</v>
      </c>
      <c r="V725" s="161">
        <f t="shared" si="385"/>
        <v>0</v>
      </c>
      <c r="W725" s="161">
        <f t="shared" si="385"/>
        <v>0</v>
      </c>
      <c r="X725" s="161">
        <f t="shared" si="385"/>
        <v>0</v>
      </c>
      <c r="Y725" s="161">
        <f t="shared" si="385"/>
        <v>0</v>
      </c>
      <c r="Z725" s="161">
        <f t="shared" si="385"/>
        <v>0</v>
      </c>
      <c r="AA725" s="161">
        <f t="shared" si="385"/>
        <v>0</v>
      </c>
      <c r="AB725" s="161">
        <f t="shared" si="385"/>
        <v>0</v>
      </c>
      <c r="AC725" s="161">
        <f t="shared" si="385"/>
        <v>0</v>
      </c>
      <c r="AD725" s="161">
        <f t="shared" si="385"/>
        <v>0</v>
      </c>
      <c r="AE725" s="161">
        <f t="shared" si="385"/>
        <v>0</v>
      </c>
      <c r="AF725" s="161">
        <f t="shared" si="385"/>
        <v>0</v>
      </c>
      <c r="AG725" s="161">
        <f t="shared" si="385"/>
        <v>0</v>
      </c>
      <c r="AH725" s="161">
        <f t="shared" si="385"/>
        <v>0</v>
      </c>
      <c r="AI725" s="161">
        <f t="shared" si="385"/>
        <v>0</v>
      </c>
      <c r="AJ725" s="161">
        <f t="shared" si="385"/>
        <v>0</v>
      </c>
      <c r="AK725" s="161">
        <f t="shared" si="385"/>
        <v>0</v>
      </c>
      <c r="AL725" s="161">
        <f t="shared" si="385"/>
        <v>0</v>
      </c>
      <c r="AM725" s="161">
        <f t="shared" si="385"/>
        <v>0</v>
      </c>
      <c r="AN725" s="161">
        <f t="shared" si="385"/>
        <v>0</v>
      </c>
      <c r="AO725" s="161">
        <f t="shared" si="385"/>
        <v>0</v>
      </c>
      <c r="AP725" s="161">
        <f t="shared" si="385"/>
        <v>0</v>
      </c>
    </row>
    <row r="726" spans="1:42" x14ac:dyDescent="0.2">
      <c r="A726" s="4">
        <f t="shared" ref="A726:A733" si="386">A725+1</f>
        <v>3</v>
      </c>
      <c r="B726" s="179">
        <f t="shared" si="383"/>
        <v>0</v>
      </c>
      <c r="C726" s="161">
        <f t="shared" ref="C726:AP726" si="387">IF(C$2&gt;analysis_period,0,IF(C$2=equip1_reserve_freq*$A726,equip1_reserve_cost*system_capacity*1000*(1+inflation_rate/100)^B$2,0))</f>
        <v>0</v>
      </c>
      <c r="D726" s="161">
        <f t="shared" si="387"/>
        <v>0</v>
      </c>
      <c r="E726" s="161">
        <f t="shared" si="387"/>
        <v>0</v>
      </c>
      <c r="F726" s="161">
        <f t="shared" si="387"/>
        <v>0</v>
      </c>
      <c r="G726" s="161">
        <f t="shared" si="387"/>
        <v>0</v>
      </c>
      <c r="H726" s="161">
        <f t="shared" si="387"/>
        <v>0</v>
      </c>
      <c r="I726" s="161">
        <f t="shared" si="387"/>
        <v>0</v>
      </c>
      <c r="J726" s="161">
        <f t="shared" si="387"/>
        <v>0</v>
      </c>
      <c r="K726" s="161">
        <f t="shared" si="387"/>
        <v>0</v>
      </c>
      <c r="L726" s="161">
        <f t="shared" si="387"/>
        <v>0</v>
      </c>
      <c r="M726" s="161">
        <f t="shared" si="387"/>
        <v>0</v>
      </c>
      <c r="N726" s="161">
        <f t="shared" si="387"/>
        <v>0</v>
      </c>
      <c r="O726" s="161">
        <f t="shared" si="387"/>
        <v>0</v>
      </c>
      <c r="P726" s="161">
        <f t="shared" si="387"/>
        <v>0</v>
      </c>
      <c r="Q726" s="161">
        <f t="shared" si="387"/>
        <v>0</v>
      </c>
      <c r="R726" s="161">
        <f t="shared" si="387"/>
        <v>0</v>
      </c>
      <c r="S726" s="161">
        <f t="shared" si="387"/>
        <v>0</v>
      </c>
      <c r="T726" s="161">
        <f t="shared" si="387"/>
        <v>0</v>
      </c>
      <c r="U726" s="161">
        <f t="shared" si="387"/>
        <v>0</v>
      </c>
      <c r="V726" s="161">
        <f t="shared" si="387"/>
        <v>0</v>
      </c>
      <c r="W726" s="161">
        <f t="shared" si="387"/>
        <v>0</v>
      </c>
      <c r="X726" s="161">
        <f t="shared" si="387"/>
        <v>0</v>
      </c>
      <c r="Y726" s="161">
        <f t="shared" si="387"/>
        <v>0</v>
      </c>
      <c r="Z726" s="161">
        <f t="shared" si="387"/>
        <v>0</v>
      </c>
      <c r="AA726" s="161">
        <f t="shared" si="387"/>
        <v>0</v>
      </c>
      <c r="AB726" s="161">
        <f t="shared" si="387"/>
        <v>0</v>
      </c>
      <c r="AC726" s="161">
        <f t="shared" si="387"/>
        <v>0</v>
      </c>
      <c r="AD726" s="161">
        <f t="shared" si="387"/>
        <v>0</v>
      </c>
      <c r="AE726" s="161">
        <f t="shared" si="387"/>
        <v>0</v>
      </c>
      <c r="AF726" s="161">
        <f t="shared" si="387"/>
        <v>0</v>
      </c>
      <c r="AG726" s="161">
        <f t="shared" si="387"/>
        <v>0</v>
      </c>
      <c r="AH726" s="161">
        <f t="shared" si="387"/>
        <v>0</v>
      </c>
      <c r="AI726" s="161">
        <f t="shared" si="387"/>
        <v>0</v>
      </c>
      <c r="AJ726" s="161">
        <f t="shared" si="387"/>
        <v>0</v>
      </c>
      <c r="AK726" s="161">
        <f t="shared" si="387"/>
        <v>0</v>
      </c>
      <c r="AL726" s="161">
        <f t="shared" si="387"/>
        <v>0</v>
      </c>
      <c r="AM726" s="161">
        <f t="shared" si="387"/>
        <v>0</v>
      </c>
      <c r="AN726" s="161">
        <f t="shared" si="387"/>
        <v>0</v>
      </c>
      <c r="AO726" s="161">
        <f t="shared" si="387"/>
        <v>0</v>
      </c>
      <c r="AP726" s="161">
        <f t="shared" si="387"/>
        <v>0</v>
      </c>
    </row>
    <row r="727" spans="1:42" x14ac:dyDescent="0.2">
      <c r="A727" s="4">
        <f t="shared" si="386"/>
        <v>4</v>
      </c>
      <c r="B727" s="179">
        <f t="shared" si="383"/>
        <v>0</v>
      </c>
      <c r="C727" s="161">
        <f t="shared" ref="C727:AP727" si="388">IF(C$2&gt;analysis_period,0,IF(C$2=equip1_reserve_freq*$A727,equip1_reserve_cost*system_capacity*1000*(1+inflation_rate/100)^B$2,0))</f>
        <v>0</v>
      </c>
      <c r="D727" s="161">
        <f t="shared" si="388"/>
        <v>0</v>
      </c>
      <c r="E727" s="161">
        <f t="shared" si="388"/>
        <v>0</v>
      </c>
      <c r="F727" s="161">
        <f t="shared" si="388"/>
        <v>0</v>
      </c>
      <c r="G727" s="161">
        <f t="shared" si="388"/>
        <v>0</v>
      </c>
      <c r="H727" s="161">
        <f t="shared" si="388"/>
        <v>0</v>
      </c>
      <c r="I727" s="161">
        <f t="shared" si="388"/>
        <v>0</v>
      </c>
      <c r="J727" s="161">
        <f t="shared" si="388"/>
        <v>0</v>
      </c>
      <c r="K727" s="161">
        <f t="shared" si="388"/>
        <v>0</v>
      </c>
      <c r="L727" s="161">
        <f t="shared" si="388"/>
        <v>0</v>
      </c>
      <c r="M727" s="161">
        <f t="shared" si="388"/>
        <v>0</v>
      </c>
      <c r="N727" s="161">
        <f t="shared" si="388"/>
        <v>0</v>
      </c>
      <c r="O727" s="161">
        <f t="shared" si="388"/>
        <v>0</v>
      </c>
      <c r="P727" s="161">
        <f t="shared" si="388"/>
        <v>0</v>
      </c>
      <c r="Q727" s="161">
        <f t="shared" si="388"/>
        <v>0</v>
      </c>
      <c r="R727" s="161">
        <f t="shared" si="388"/>
        <v>0</v>
      </c>
      <c r="S727" s="161">
        <f t="shared" si="388"/>
        <v>0</v>
      </c>
      <c r="T727" s="161">
        <f t="shared" si="388"/>
        <v>0</v>
      </c>
      <c r="U727" s="161">
        <f t="shared" si="388"/>
        <v>0</v>
      </c>
      <c r="V727" s="161">
        <f t="shared" si="388"/>
        <v>0</v>
      </c>
      <c r="W727" s="161">
        <f t="shared" si="388"/>
        <v>0</v>
      </c>
      <c r="X727" s="161">
        <f t="shared" si="388"/>
        <v>0</v>
      </c>
      <c r="Y727" s="161">
        <f t="shared" si="388"/>
        <v>0</v>
      </c>
      <c r="Z727" s="161">
        <f t="shared" si="388"/>
        <v>0</v>
      </c>
      <c r="AA727" s="161">
        <f t="shared" si="388"/>
        <v>0</v>
      </c>
      <c r="AB727" s="161">
        <f t="shared" si="388"/>
        <v>0</v>
      </c>
      <c r="AC727" s="161">
        <f t="shared" si="388"/>
        <v>0</v>
      </c>
      <c r="AD727" s="161">
        <f t="shared" si="388"/>
        <v>0</v>
      </c>
      <c r="AE727" s="161">
        <f t="shared" si="388"/>
        <v>0</v>
      </c>
      <c r="AF727" s="161">
        <f t="shared" si="388"/>
        <v>0</v>
      </c>
      <c r="AG727" s="161">
        <f t="shared" si="388"/>
        <v>0</v>
      </c>
      <c r="AH727" s="161">
        <f t="shared" si="388"/>
        <v>0</v>
      </c>
      <c r="AI727" s="161">
        <f t="shared" si="388"/>
        <v>0</v>
      </c>
      <c r="AJ727" s="161">
        <f t="shared" si="388"/>
        <v>0</v>
      </c>
      <c r="AK727" s="161">
        <f t="shared" si="388"/>
        <v>0</v>
      </c>
      <c r="AL727" s="161">
        <f t="shared" si="388"/>
        <v>0</v>
      </c>
      <c r="AM727" s="161">
        <f t="shared" si="388"/>
        <v>0</v>
      </c>
      <c r="AN727" s="161">
        <f t="shared" si="388"/>
        <v>0</v>
      </c>
      <c r="AO727" s="161">
        <f t="shared" si="388"/>
        <v>0</v>
      </c>
      <c r="AP727" s="161">
        <f t="shared" si="388"/>
        <v>0</v>
      </c>
    </row>
    <row r="728" spans="1:42" x14ac:dyDescent="0.2">
      <c r="A728" s="4">
        <f t="shared" si="386"/>
        <v>5</v>
      </c>
      <c r="B728" s="179">
        <f t="shared" si="383"/>
        <v>0</v>
      </c>
      <c r="C728" s="161">
        <f t="shared" ref="C728:AP728" si="389">IF(C$2&gt;analysis_period,0,IF(C$2=equip1_reserve_freq*$A728,equip1_reserve_cost*system_capacity*1000*(1+inflation_rate/100)^B$2,0))</f>
        <v>0</v>
      </c>
      <c r="D728" s="161">
        <f t="shared" si="389"/>
        <v>0</v>
      </c>
      <c r="E728" s="161">
        <f t="shared" si="389"/>
        <v>0</v>
      </c>
      <c r="F728" s="161">
        <f t="shared" si="389"/>
        <v>0</v>
      </c>
      <c r="G728" s="161">
        <f t="shared" si="389"/>
        <v>0</v>
      </c>
      <c r="H728" s="161">
        <f t="shared" si="389"/>
        <v>0</v>
      </c>
      <c r="I728" s="161">
        <f t="shared" si="389"/>
        <v>0</v>
      </c>
      <c r="J728" s="161">
        <f t="shared" si="389"/>
        <v>0</v>
      </c>
      <c r="K728" s="161">
        <f t="shared" si="389"/>
        <v>0</v>
      </c>
      <c r="L728" s="161">
        <f t="shared" si="389"/>
        <v>0</v>
      </c>
      <c r="M728" s="161">
        <f t="shared" si="389"/>
        <v>0</v>
      </c>
      <c r="N728" s="161">
        <f t="shared" si="389"/>
        <v>0</v>
      </c>
      <c r="O728" s="161">
        <f t="shared" si="389"/>
        <v>0</v>
      </c>
      <c r="P728" s="161">
        <f t="shared" si="389"/>
        <v>0</v>
      </c>
      <c r="Q728" s="161">
        <f t="shared" si="389"/>
        <v>0</v>
      </c>
      <c r="R728" s="161">
        <f t="shared" si="389"/>
        <v>0</v>
      </c>
      <c r="S728" s="161">
        <f t="shared" si="389"/>
        <v>0</v>
      </c>
      <c r="T728" s="161">
        <f t="shared" si="389"/>
        <v>0</v>
      </c>
      <c r="U728" s="161">
        <f t="shared" si="389"/>
        <v>0</v>
      </c>
      <c r="V728" s="161">
        <f t="shared" si="389"/>
        <v>0</v>
      </c>
      <c r="W728" s="161">
        <f t="shared" si="389"/>
        <v>0</v>
      </c>
      <c r="X728" s="161">
        <f t="shared" si="389"/>
        <v>0</v>
      </c>
      <c r="Y728" s="161">
        <f t="shared" si="389"/>
        <v>0</v>
      </c>
      <c r="Z728" s="161">
        <f t="shared" si="389"/>
        <v>0</v>
      </c>
      <c r="AA728" s="161">
        <f t="shared" si="389"/>
        <v>0</v>
      </c>
      <c r="AB728" s="161">
        <f t="shared" si="389"/>
        <v>0</v>
      </c>
      <c r="AC728" s="161">
        <f t="shared" si="389"/>
        <v>0</v>
      </c>
      <c r="AD728" s="161">
        <f t="shared" si="389"/>
        <v>0</v>
      </c>
      <c r="AE728" s="161">
        <f t="shared" si="389"/>
        <v>0</v>
      </c>
      <c r="AF728" s="161">
        <f t="shared" si="389"/>
        <v>0</v>
      </c>
      <c r="AG728" s="161">
        <f t="shared" si="389"/>
        <v>0</v>
      </c>
      <c r="AH728" s="161">
        <f t="shared" si="389"/>
        <v>0</v>
      </c>
      <c r="AI728" s="161">
        <f t="shared" si="389"/>
        <v>0</v>
      </c>
      <c r="AJ728" s="161">
        <f t="shared" si="389"/>
        <v>0</v>
      </c>
      <c r="AK728" s="161">
        <f t="shared" si="389"/>
        <v>0</v>
      </c>
      <c r="AL728" s="161">
        <f t="shared" si="389"/>
        <v>0</v>
      </c>
      <c r="AM728" s="161">
        <f t="shared" si="389"/>
        <v>0</v>
      </c>
      <c r="AN728" s="161">
        <f t="shared" si="389"/>
        <v>0</v>
      </c>
      <c r="AO728" s="161">
        <f t="shared" si="389"/>
        <v>0</v>
      </c>
      <c r="AP728" s="161">
        <f t="shared" si="389"/>
        <v>0</v>
      </c>
    </row>
    <row r="729" spans="1:42" x14ac:dyDescent="0.2">
      <c r="A729" s="4">
        <f t="shared" si="386"/>
        <v>6</v>
      </c>
      <c r="B729" s="179">
        <f t="shared" si="383"/>
        <v>0</v>
      </c>
      <c r="C729" s="161">
        <f t="shared" ref="C729:AP729" si="390">IF(C$2&gt;analysis_period,0,IF(C$2=equip1_reserve_freq*$A729,equip1_reserve_cost*system_capacity*1000*(1+inflation_rate/100)^B$2,0))</f>
        <v>0</v>
      </c>
      <c r="D729" s="161">
        <f t="shared" si="390"/>
        <v>0</v>
      </c>
      <c r="E729" s="161">
        <f t="shared" si="390"/>
        <v>0</v>
      </c>
      <c r="F729" s="161">
        <f t="shared" si="390"/>
        <v>0</v>
      </c>
      <c r="G729" s="161">
        <f t="shared" si="390"/>
        <v>0</v>
      </c>
      <c r="H729" s="161">
        <f t="shared" si="390"/>
        <v>0</v>
      </c>
      <c r="I729" s="161">
        <f t="shared" si="390"/>
        <v>0</v>
      </c>
      <c r="J729" s="161">
        <f t="shared" si="390"/>
        <v>0</v>
      </c>
      <c r="K729" s="161">
        <f t="shared" si="390"/>
        <v>0</v>
      </c>
      <c r="L729" s="161">
        <f t="shared" si="390"/>
        <v>0</v>
      </c>
      <c r="M729" s="161">
        <f t="shared" si="390"/>
        <v>0</v>
      </c>
      <c r="N729" s="161">
        <f t="shared" si="390"/>
        <v>0</v>
      </c>
      <c r="O729" s="161">
        <f t="shared" si="390"/>
        <v>0</v>
      </c>
      <c r="P729" s="161">
        <f t="shared" si="390"/>
        <v>0</v>
      </c>
      <c r="Q729" s="161">
        <f t="shared" si="390"/>
        <v>0</v>
      </c>
      <c r="R729" s="161">
        <f t="shared" si="390"/>
        <v>0</v>
      </c>
      <c r="S729" s="161">
        <f t="shared" si="390"/>
        <v>0</v>
      </c>
      <c r="T729" s="161">
        <f t="shared" si="390"/>
        <v>0</v>
      </c>
      <c r="U729" s="161">
        <f t="shared" si="390"/>
        <v>0</v>
      </c>
      <c r="V729" s="161">
        <f t="shared" si="390"/>
        <v>0</v>
      </c>
      <c r="W729" s="161">
        <f t="shared" si="390"/>
        <v>0</v>
      </c>
      <c r="X729" s="161">
        <f t="shared" si="390"/>
        <v>0</v>
      </c>
      <c r="Y729" s="161">
        <f t="shared" si="390"/>
        <v>0</v>
      </c>
      <c r="Z729" s="161">
        <f t="shared" si="390"/>
        <v>0</v>
      </c>
      <c r="AA729" s="161">
        <f t="shared" si="390"/>
        <v>0</v>
      </c>
      <c r="AB729" s="161">
        <f t="shared" si="390"/>
        <v>0</v>
      </c>
      <c r="AC729" s="161">
        <f t="shared" si="390"/>
        <v>0</v>
      </c>
      <c r="AD729" s="161">
        <f t="shared" si="390"/>
        <v>0</v>
      </c>
      <c r="AE729" s="161">
        <f t="shared" si="390"/>
        <v>0</v>
      </c>
      <c r="AF729" s="161">
        <f t="shared" si="390"/>
        <v>0</v>
      </c>
      <c r="AG729" s="161">
        <f t="shared" si="390"/>
        <v>0</v>
      </c>
      <c r="AH729" s="161">
        <f t="shared" si="390"/>
        <v>0</v>
      </c>
      <c r="AI729" s="161">
        <f t="shared" si="390"/>
        <v>0</v>
      </c>
      <c r="AJ729" s="161">
        <f t="shared" si="390"/>
        <v>0</v>
      </c>
      <c r="AK729" s="161">
        <f t="shared" si="390"/>
        <v>0</v>
      </c>
      <c r="AL729" s="161">
        <f t="shared" si="390"/>
        <v>0</v>
      </c>
      <c r="AM729" s="161">
        <f t="shared" si="390"/>
        <v>0</v>
      </c>
      <c r="AN729" s="161">
        <f t="shared" si="390"/>
        <v>0</v>
      </c>
      <c r="AO729" s="161">
        <f t="shared" si="390"/>
        <v>0</v>
      </c>
      <c r="AP729" s="161">
        <f t="shared" si="390"/>
        <v>0</v>
      </c>
    </row>
    <row r="730" spans="1:42" x14ac:dyDescent="0.2">
      <c r="A730" s="4">
        <f t="shared" si="386"/>
        <v>7</v>
      </c>
      <c r="B730" s="179">
        <f t="shared" si="383"/>
        <v>0</v>
      </c>
      <c r="C730" s="161">
        <f t="shared" ref="C730:AP730" si="391">IF(C$2&gt;analysis_period,0,IF(C$2=equip1_reserve_freq*$A730,equip1_reserve_cost*system_capacity*1000*(1+inflation_rate/100)^B$2,0))</f>
        <v>0</v>
      </c>
      <c r="D730" s="161">
        <f t="shared" si="391"/>
        <v>0</v>
      </c>
      <c r="E730" s="161">
        <f t="shared" si="391"/>
        <v>0</v>
      </c>
      <c r="F730" s="161">
        <f t="shared" si="391"/>
        <v>0</v>
      </c>
      <c r="G730" s="161">
        <f t="shared" si="391"/>
        <v>0</v>
      </c>
      <c r="H730" s="161">
        <f t="shared" si="391"/>
        <v>0</v>
      </c>
      <c r="I730" s="161">
        <f t="shared" si="391"/>
        <v>0</v>
      </c>
      <c r="J730" s="161">
        <f t="shared" si="391"/>
        <v>0</v>
      </c>
      <c r="K730" s="161">
        <f t="shared" si="391"/>
        <v>0</v>
      </c>
      <c r="L730" s="161">
        <f t="shared" si="391"/>
        <v>0</v>
      </c>
      <c r="M730" s="161">
        <f t="shared" si="391"/>
        <v>0</v>
      </c>
      <c r="N730" s="161">
        <f t="shared" si="391"/>
        <v>0</v>
      </c>
      <c r="O730" s="161">
        <f t="shared" si="391"/>
        <v>0</v>
      </c>
      <c r="P730" s="161">
        <f t="shared" si="391"/>
        <v>0</v>
      </c>
      <c r="Q730" s="161">
        <f t="shared" si="391"/>
        <v>0</v>
      </c>
      <c r="R730" s="161">
        <f t="shared" si="391"/>
        <v>0</v>
      </c>
      <c r="S730" s="161">
        <f t="shared" si="391"/>
        <v>0</v>
      </c>
      <c r="T730" s="161">
        <f t="shared" si="391"/>
        <v>0</v>
      </c>
      <c r="U730" s="161">
        <f t="shared" si="391"/>
        <v>0</v>
      </c>
      <c r="V730" s="161">
        <f t="shared" si="391"/>
        <v>0</v>
      </c>
      <c r="W730" s="161">
        <f t="shared" si="391"/>
        <v>0</v>
      </c>
      <c r="X730" s="161">
        <f t="shared" si="391"/>
        <v>0</v>
      </c>
      <c r="Y730" s="161">
        <f t="shared" si="391"/>
        <v>0</v>
      </c>
      <c r="Z730" s="161">
        <f t="shared" si="391"/>
        <v>0</v>
      </c>
      <c r="AA730" s="161">
        <f t="shared" si="391"/>
        <v>0</v>
      </c>
      <c r="AB730" s="161">
        <f t="shared" si="391"/>
        <v>0</v>
      </c>
      <c r="AC730" s="161">
        <f t="shared" si="391"/>
        <v>0</v>
      </c>
      <c r="AD730" s="161">
        <f t="shared" si="391"/>
        <v>0</v>
      </c>
      <c r="AE730" s="161">
        <f t="shared" si="391"/>
        <v>0</v>
      </c>
      <c r="AF730" s="161">
        <f t="shared" si="391"/>
        <v>0</v>
      </c>
      <c r="AG730" s="161">
        <f t="shared" si="391"/>
        <v>0</v>
      </c>
      <c r="AH730" s="161">
        <f t="shared" si="391"/>
        <v>0</v>
      </c>
      <c r="AI730" s="161">
        <f t="shared" si="391"/>
        <v>0</v>
      </c>
      <c r="AJ730" s="161">
        <f t="shared" si="391"/>
        <v>0</v>
      </c>
      <c r="AK730" s="161">
        <f t="shared" si="391"/>
        <v>0</v>
      </c>
      <c r="AL730" s="161">
        <f t="shared" si="391"/>
        <v>0</v>
      </c>
      <c r="AM730" s="161">
        <f t="shared" si="391"/>
        <v>0</v>
      </c>
      <c r="AN730" s="161">
        <f t="shared" si="391"/>
        <v>0</v>
      </c>
      <c r="AO730" s="161">
        <f t="shared" si="391"/>
        <v>0</v>
      </c>
      <c r="AP730" s="161">
        <f t="shared" si="391"/>
        <v>0</v>
      </c>
    </row>
    <row r="731" spans="1:42" x14ac:dyDescent="0.2">
      <c r="A731" s="4">
        <f t="shared" si="386"/>
        <v>8</v>
      </c>
      <c r="B731" s="179">
        <f t="shared" si="383"/>
        <v>0</v>
      </c>
      <c r="C731" s="161">
        <f t="shared" ref="C731:AP731" si="392">IF(C$2&gt;analysis_period,0,IF(C$2=equip1_reserve_freq*$A731,equip1_reserve_cost*system_capacity*1000*(1+inflation_rate/100)^B$2,0))</f>
        <v>0</v>
      </c>
      <c r="D731" s="161">
        <f t="shared" si="392"/>
        <v>0</v>
      </c>
      <c r="E731" s="161">
        <f t="shared" si="392"/>
        <v>0</v>
      </c>
      <c r="F731" s="161">
        <f t="shared" si="392"/>
        <v>0</v>
      </c>
      <c r="G731" s="161">
        <f t="shared" si="392"/>
        <v>0</v>
      </c>
      <c r="H731" s="161">
        <f t="shared" si="392"/>
        <v>0</v>
      </c>
      <c r="I731" s="161">
        <f t="shared" si="392"/>
        <v>0</v>
      </c>
      <c r="J731" s="161">
        <f t="shared" si="392"/>
        <v>0</v>
      </c>
      <c r="K731" s="161">
        <f t="shared" si="392"/>
        <v>0</v>
      </c>
      <c r="L731" s="161">
        <f t="shared" si="392"/>
        <v>0</v>
      </c>
      <c r="M731" s="161">
        <f t="shared" si="392"/>
        <v>0</v>
      </c>
      <c r="N731" s="161">
        <f t="shared" si="392"/>
        <v>0</v>
      </c>
      <c r="O731" s="161">
        <f t="shared" si="392"/>
        <v>0</v>
      </c>
      <c r="P731" s="161">
        <f t="shared" si="392"/>
        <v>0</v>
      </c>
      <c r="Q731" s="161">
        <f t="shared" si="392"/>
        <v>0</v>
      </c>
      <c r="R731" s="161">
        <f t="shared" si="392"/>
        <v>0</v>
      </c>
      <c r="S731" s="161">
        <f t="shared" si="392"/>
        <v>0</v>
      </c>
      <c r="T731" s="161">
        <f t="shared" si="392"/>
        <v>0</v>
      </c>
      <c r="U731" s="161">
        <f t="shared" si="392"/>
        <v>0</v>
      </c>
      <c r="V731" s="161">
        <f t="shared" si="392"/>
        <v>0</v>
      </c>
      <c r="W731" s="161">
        <f t="shared" si="392"/>
        <v>0</v>
      </c>
      <c r="X731" s="161">
        <f t="shared" si="392"/>
        <v>0</v>
      </c>
      <c r="Y731" s="161">
        <f t="shared" si="392"/>
        <v>0</v>
      </c>
      <c r="Z731" s="161">
        <f t="shared" si="392"/>
        <v>0</v>
      </c>
      <c r="AA731" s="161">
        <f t="shared" si="392"/>
        <v>0</v>
      </c>
      <c r="AB731" s="161">
        <f t="shared" si="392"/>
        <v>0</v>
      </c>
      <c r="AC731" s="161">
        <f t="shared" si="392"/>
        <v>0</v>
      </c>
      <c r="AD731" s="161">
        <f t="shared" si="392"/>
        <v>0</v>
      </c>
      <c r="AE731" s="161">
        <f t="shared" si="392"/>
        <v>0</v>
      </c>
      <c r="AF731" s="161">
        <f t="shared" si="392"/>
        <v>0</v>
      </c>
      <c r="AG731" s="161">
        <f t="shared" si="392"/>
        <v>0</v>
      </c>
      <c r="AH731" s="161">
        <f t="shared" si="392"/>
        <v>0</v>
      </c>
      <c r="AI731" s="161">
        <f t="shared" si="392"/>
        <v>0</v>
      </c>
      <c r="AJ731" s="161">
        <f t="shared" si="392"/>
        <v>0</v>
      </c>
      <c r="AK731" s="161">
        <f t="shared" si="392"/>
        <v>0</v>
      </c>
      <c r="AL731" s="161">
        <f t="shared" si="392"/>
        <v>0</v>
      </c>
      <c r="AM731" s="161">
        <f t="shared" si="392"/>
        <v>0</v>
      </c>
      <c r="AN731" s="161">
        <f t="shared" si="392"/>
        <v>0</v>
      </c>
      <c r="AO731" s="161">
        <f t="shared" si="392"/>
        <v>0</v>
      </c>
      <c r="AP731" s="161">
        <f t="shared" si="392"/>
        <v>0</v>
      </c>
    </row>
    <row r="732" spans="1:42" x14ac:dyDescent="0.2">
      <c r="A732" s="4">
        <f>A731+1</f>
        <v>9</v>
      </c>
      <c r="B732" s="179">
        <f t="shared" si="383"/>
        <v>0</v>
      </c>
      <c r="C732" s="161">
        <f t="shared" ref="C732:AP732" si="393">IF(C$2&gt;analysis_period,0,IF(C$2=equip1_reserve_freq*$A732,equip1_reserve_cost*system_capacity*1000*(1+inflation_rate/100)^B$2,0))</f>
        <v>0</v>
      </c>
      <c r="D732" s="161">
        <f t="shared" si="393"/>
        <v>0</v>
      </c>
      <c r="E732" s="161">
        <f t="shared" si="393"/>
        <v>0</v>
      </c>
      <c r="F732" s="161">
        <f t="shared" si="393"/>
        <v>0</v>
      </c>
      <c r="G732" s="161">
        <f t="shared" si="393"/>
        <v>0</v>
      </c>
      <c r="H732" s="161">
        <f t="shared" si="393"/>
        <v>0</v>
      </c>
      <c r="I732" s="161">
        <f t="shared" si="393"/>
        <v>0</v>
      </c>
      <c r="J732" s="161">
        <f t="shared" si="393"/>
        <v>0</v>
      </c>
      <c r="K732" s="161">
        <f t="shared" si="393"/>
        <v>0</v>
      </c>
      <c r="L732" s="161">
        <f t="shared" si="393"/>
        <v>0</v>
      </c>
      <c r="M732" s="161">
        <f t="shared" si="393"/>
        <v>0</v>
      </c>
      <c r="N732" s="161">
        <f t="shared" si="393"/>
        <v>0</v>
      </c>
      <c r="O732" s="161">
        <f t="shared" si="393"/>
        <v>0</v>
      </c>
      <c r="P732" s="161">
        <f t="shared" si="393"/>
        <v>0</v>
      </c>
      <c r="Q732" s="161">
        <f t="shared" si="393"/>
        <v>0</v>
      </c>
      <c r="R732" s="161">
        <f t="shared" si="393"/>
        <v>0</v>
      </c>
      <c r="S732" s="161">
        <f t="shared" si="393"/>
        <v>0</v>
      </c>
      <c r="T732" s="161">
        <f t="shared" si="393"/>
        <v>0</v>
      </c>
      <c r="U732" s="161">
        <f t="shared" si="393"/>
        <v>0</v>
      </c>
      <c r="V732" s="161">
        <f t="shared" si="393"/>
        <v>0</v>
      </c>
      <c r="W732" s="161">
        <f t="shared" si="393"/>
        <v>0</v>
      </c>
      <c r="X732" s="161">
        <f t="shared" si="393"/>
        <v>0</v>
      </c>
      <c r="Y732" s="161">
        <f t="shared" si="393"/>
        <v>0</v>
      </c>
      <c r="Z732" s="161">
        <f t="shared" si="393"/>
        <v>0</v>
      </c>
      <c r="AA732" s="161">
        <f t="shared" si="393"/>
        <v>0</v>
      </c>
      <c r="AB732" s="161">
        <f t="shared" si="393"/>
        <v>0</v>
      </c>
      <c r="AC732" s="161">
        <f t="shared" si="393"/>
        <v>0</v>
      </c>
      <c r="AD732" s="161">
        <f t="shared" si="393"/>
        <v>0</v>
      </c>
      <c r="AE732" s="161">
        <f t="shared" si="393"/>
        <v>0</v>
      </c>
      <c r="AF732" s="161">
        <f t="shared" si="393"/>
        <v>0</v>
      </c>
      <c r="AG732" s="161">
        <f t="shared" si="393"/>
        <v>0</v>
      </c>
      <c r="AH732" s="161">
        <f t="shared" si="393"/>
        <v>0</v>
      </c>
      <c r="AI732" s="161">
        <f t="shared" si="393"/>
        <v>0</v>
      </c>
      <c r="AJ732" s="161">
        <f t="shared" si="393"/>
        <v>0</v>
      </c>
      <c r="AK732" s="161">
        <f t="shared" si="393"/>
        <v>0</v>
      </c>
      <c r="AL732" s="161">
        <f t="shared" si="393"/>
        <v>0</v>
      </c>
      <c r="AM732" s="161">
        <f t="shared" si="393"/>
        <v>0</v>
      </c>
      <c r="AN732" s="161">
        <f t="shared" si="393"/>
        <v>0</v>
      </c>
      <c r="AO732" s="161">
        <f t="shared" si="393"/>
        <v>0</v>
      </c>
      <c r="AP732" s="161">
        <f t="shared" si="393"/>
        <v>0</v>
      </c>
    </row>
    <row r="733" spans="1:42" x14ac:dyDescent="0.2">
      <c r="A733" s="4">
        <f t="shared" si="386"/>
        <v>10</v>
      </c>
      <c r="B733" s="179">
        <f t="shared" si="383"/>
        <v>0</v>
      </c>
      <c r="C733" s="161">
        <f t="shared" ref="C733:AP733" si="394">IF(C$2&gt;analysis_period,0,IF(C$2=equip1_reserve_freq*$A733,equip1_reserve_cost*system_capacity*1000*(1+inflation_rate/100)^B$2,0))</f>
        <v>0</v>
      </c>
      <c r="D733" s="161">
        <f t="shared" si="394"/>
        <v>0</v>
      </c>
      <c r="E733" s="161">
        <f t="shared" si="394"/>
        <v>0</v>
      </c>
      <c r="F733" s="161">
        <f t="shared" si="394"/>
        <v>0</v>
      </c>
      <c r="G733" s="161">
        <f t="shared" si="394"/>
        <v>0</v>
      </c>
      <c r="H733" s="161">
        <f t="shared" si="394"/>
        <v>0</v>
      </c>
      <c r="I733" s="161">
        <f t="shared" si="394"/>
        <v>0</v>
      </c>
      <c r="J733" s="161">
        <f t="shared" si="394"/>
        <v>0</v>
      </c>
      <c r="K733" s="161">
        <f t="shared" si="394"/>
        <v>0</v>
      </c>
      <c r="L733" s="161">
        <f t="shared" si="394"/>
        <v>0</v>
      </c>
      <c r="M733" s="161">
        <f t="shared" si="394"/>
        <v>0</v>
      </c>
      <c r="N733" s="161">
        <f t="shared" si="394"/>
        <v>0</v>
      </c>
      <c r="O733" s="161">
        <f t="shared" si="394"/>
        <v>0</v>
      </c>
      <c r="P733" s="161">
        <f t="shared" si="394"/>
        <v>0</v>
      </c>
      <c r="Q733" s="161">
        <f t="shared" si="394"/>
        <v>0</v>
      </c>
      <c r="R733" s="161">
        <f t="shared" si="394"/>
        <v>0</v>
      </c>
      <c r="S733" s="161">
        <f t="shared" si="394"/>
        <v>0</v>
      </c>
      <c r="T733" s="161">
        <f t="shared" si="394"/>
        <v>0</v>
      </c>
      <c r="U733" s="161">
        <f t="shared" si="394"/>
        <v>0</v>
      </c>
      <c r="V733" s="161">
        <f t="shared" si="394"/>
        <v>0</v>
      </c>
      <c r="W733" s="161">
        <f t="shared" si="394"/>
        <v>0</v>
      </c>
      <c r="X733" s="161">
        <f t="shared" si="394"/>
        <v>0</v>
      </c>
      <c r="Y733" s="161">
        <f t="shared" si="394"/>
        <v>0</v>
      </c>
      <c r="Z733" s="161">
        <f t="shared" si="394"/>
        <v>0</v>
      </c>
      <c r="AA733" s="161">
        <f t="shared" si="394"/>
        <v>0</v>
      </c>
      <c r="AB733" s="161">
        <f t="shared" si="394"/>
        <v>0</v>
      </c>
      <c r="AC733" s="161">
        <f t="shared" si="394"/>
        <v>0</v>
      </c>
      <c r="AD733" s="161">
        <f t="shared" si="394"/>
        <v>0</v>
      </c>
      <c r="AE733" s="161">
        <f t="shared" si="394"/>
        <v>0</v>
      </c>
      <c r="AF733" s="161">
        <f t="shared" si="394"/>
        <v>0</v>
      </c>
      <c r="AG733" s="161">
        <f t="shared" si="394"/>
        <v>0</v>
      </c>
      <c r="AH733" s="161">
        <f t="shared" si="394"/>
        <v>0</v>
      </c>
      <c r="AI733" s="161">
        <f t="shared" si="394"/>
        <v>0</v>
      </c>
      <c r="AJ733" s="161">
        <f t="shared" si="394"/>
        <v>0</v>
      </c>
      <c r="AK733" s="161">
        <f t="shared" si="394"/>
        <v>0</v>
      </c>
      <c r="AL733" s="161">
        <f t="shared" si="394"/>
        <v>0</v>
      </c>
      <c r="AM733" s="161">
        <f t="shared" si="394"/>
        <v>0</v>
      </c>
      <c r="AN733" s="161">
        <f t="shared" si="394"/>
        <v>0</v>
      </c>
      <c r="AO733" s="161">
        <f t="shared" si="394"/>
        <v>0</v>
      </c>
      <c r="AP733" s="161">
        <f t="shared" si="394"/>
        <v>0</v>
      </c>
    </row>
    <row r="734" spans="1:42" x14ac:dyDescent="0.2">
      <c r="A734" s="26" t="s">
        <v>12</v>
      </c>
      <c r="B734" s="15"/>
      <c r="C734" s="161">
        <f>SUM(C724:C733)</f>
        <v>0</v>
      </c>
      <c r="D734" s="161">
        <f t="shared" ref="D734:AD734" si="395">SUM(D724:D733)</f>
        <v>0</v>
      </c>
      <c r="E734" s="161">
        <f t="shared" si="395"/>
        <v>0</v>
      </c>
      <c r="F734" s="161">
        <f t="shared" si="395"/>
        <v>0</v>
      </c>
      <c r="G734" s="161">
        <f t="shared" si="395"/>
        <v>0</v>
      </c>
      <c r="H734" s="161">
        <f t="shared" si="395"/>
        <v>0</v>
      </c>
      <c r="I734" s="161">
        <f t="shared" si="395"/>
        <v>0</v>
      </c>
      <c r="J734" s="161">
        <f t="shared" si="395"/>
        <v>0</v>
      </c>
      <c r="K734" s="161">
        <f t="shared" si="395"/>
        <v>0</v>
      </c>
      <c r="L734" s="161">
        <f t="shared" si="395"/>
        <v>0</v>
      </c>
      <c r="M734" s="161">
        <f t="shared" si="395"/>
        <v>0</v>
      </c>
      <c r="N734" s="161">
        <f t="shared" si="395"/>
        <v>0</v>
      </c>
      <c r="O734" s="161">
        <f t="shared" si="395"/>
        <v>0</v>
      </c>
      <c r="P734" s="161">
        <f t="shared" si="395"/>
        <v>0</v>
      </c>
      <c r="Q734" s="161">
        <f t="shared" si="395"/>
        <v>0</v>
      </c>
      <c r="R734" s="161">
        <f t="shared" si="395"/>
        <v>0</v>
      </c>
      <c r="S734" s="161">
        <f t="shared" si="395"/>
        <v>0</v>
      </c>
      <c r="T734" s="161">
        <f t="shared" si="395"/>
        <v>0</v>
      </c>
      <c r="U734" s="161">
        <f t="shared" si="395"/>
        <v>0</v>
      </c>
      <c r="V734" s="161">
        <f t="shared" si="395"/>
        <v>0</v>
      </c>
      <c r="W734" s="161">
        <f t="shared" si="395"/>
        <v>0</v>
      </c>
      <c r="X734" s="161">
        <f t="shared" si="395"/>
        <v>0</v>
      </c>
      <c r="Y734" s="161">
        <f t="shared" si="395"/>
        <v>0</v>
      </c>
      <c r="Z734" s="161">
        <f t="shared" si="395"/>
        <v>0</v>
      </c>
      <c r="AA734" s="161">
        <f t="shared" si="395"/>
        <v>0</v>
      </c>
      <c r="AB734" s="161">
        <f t="shared" si="395"/>
        <v>0</v>
      </c>
      <c r="AC734" s="161">
        <f t="shared" si="395"/>
        <v>0</v>
      </c>
      <c r="AD734" s="161">
        <f t="shared" si="395"/>
        <v>0</v>
      </c>
      <c r="AE734" s="161">
        <f t="shared" ref="AE734" si="396">SUM(AE724:AE733)</f>
        <v>0</v>
      </c>
      <c r="AF734" s="161">
        <f t="shared" ref="AF734:AP734" si="397">SUM(AF724:AF733)</f>
        <v>0</v>
      </c>
      <c r="AG734" s="161">
        <f t="shared" si="397"/>
        <v>0</v>
      </c>
      <c r="AH734" s="161">
        <f t="shared" si="397"/>
        <v>0</v>
      </c>
      <c r="AI734" s="161">
        <f t="shared" si="397"/>
        <v>0</v>
      </c>
      <c r="AJ734" s="161">
        <f t="shared" si="397"/>
        <v>0</v>
      </c>
      <c r="AK734" s="161">
        <f t="shared" si="397"/>
        <v>0</v>
      </c>
      <c r="AL734" s="161">
        <f t="shared" si="397"/>
        <v>0</v>
      </c>
      <c r="AM734" s="161">
        <f t="shared" si="397"/>
        <v>0</v>
      </c>
      <c r="AN734" s="161">
        <f t="shared" si="397"/>
        <v>0</v>
      </c>
      <c r="AO734" s="161">
        <f t="shared" si="397"/>
        <v>0</v>
      </c>
      <c r="AP734" s="161">
        <f t="shared" si="397"/>
        <v>0</v>
      </c>
    </row>
    <row r="735" spans="1:42" x14ac:dyDescent="0.2">
      <c r="A735" s="4" t="s">
        <v>287</v>
      </c>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row>
    <row r="736" spans="1:42" x14ac:dyDescent="0.2">
      <c r="A736" s="4">
        <v>1</v>
      </c>
      <c r="B736" s="179">
        <f t="shared" ref="B736:B745" si="398">SUM(C736:AP736)</f>
        <v>0</v>
      </c>
      <c r="C736" s="161">
        <f t="shared" ref="C736:AP736" si="399">IF(C$2&lt;=equip1_reserve_freq*$A$724,$B$724/(equip1_reserve_freq),0)</f>
        <v>0</v>
      </c>
      <c r="D736" s="161">
        <f t="shared" si="399"/>
        <v>0</v>
      </c>
      <c r="E736" s="161">
        <f t="shared" si="399"/>
        <v>0</v>
      </c>
      <c r="F736" s="161">
        <f t="shared" si="399"/>
        <v>0</v>
      </c>
      <c r="G736" s="161">
        <f t="shared" si="399"/>
        <v>0</v>
      </c>
      <c r="H736" s="161">
        <f t="shared" si="399"/>
        <v>0</v>
      </c>
      <c r="I736" s="161">
        <f t="shared" si="399"/>
        <v>0</v>
      </c>
      <c r="J736" s="161">
        <f t="shared" si="399"/>
        <v>0</v>
      </c>
      <c r="K736" s="161">
        <f t="shared" si="399"/>
        <v>0</v>
      </c>
      <c r="L736" s="161">
        <f t="shared" si="399"/>
        <v>0</v>
      </c>
      <c r="M736" s="161">
        <f t="shared" si="399"/>
        <v>0</v>
      </c>
      <c r="N736" s="161">
        <f t="shared" si="399"/>
        <v>0</v>
      </c>
      <c r="O736" s="161">
        <f t="shared" si="399"/>
        <v>0</v>
      </c>
      <c r="P736" s="161">
        <f t="shared" si="399"/>
        <v>0</v>
      </c>
      <c r="Q736" s="161">
        <f t="shared" si="399"/>
        <v>0</v>
      </c>
      <c r="R736" s="161">
        <f t="shared" si="399"/>
        <v>0</v>
      </c>
      <c r="S736" s="161">
        <f t="shared" si="399"/>
        <v>0</v>
      </c>
      <c r="T736" s="161">
        <f t="shared" si="399"/>
        <v>0</v>
      </c>
      <c r="U736" s="161">
        <f t="shared" si="399"/>
        <v>0</v>
      </c>
      <c r="V736" s="161">
        <f t="shared" si="399"/>
        <v>0</v>
      </c>
      <c r="W736" s="161">
        <f t="shared" si="399"/>
        <v>0</v>
      </c>
      <c r="X736" s="161">
        <f t="shared" si="399"/>
        <v>0</v>
      </c>
      <c r="Y736" s="161">
        <f t="shared" si="399"/>
        <v>0</v>
      </c>
      <c r="Z736" s="161">
        <f t="shared" si="399"/>
        <v>0</v>
      </c>
      <c r="AA736" s="161">
        <f t="shared" si="399"/>
        <v>0</v>
      </c>
      <c r="AB736" s="161">
        <f t="shared" si="399"/>
        <v>0</v>
      </c>
      <c r="AC736" s="161">
        <f t="shared" si="399"/>
        <v>0</v>
      </c>
      <c r="AD736" s="161">
        <f t="shared" si="399"/>
        <v>0</v>
      </c>
      <c r="AE736" s="161">
        <f t="shared" si="399"/>
        <v>0</v>
      </c>
      <c r="AF736" s="161">
        <f t="shared" si="399"/>
        <v>0</v>
      </c>
      <c r="AG736" s="161">
        <f t="shared" si="399"/>
        <v>0</v>
      </c>
      <c r="AH736" s="161">
        <f t="shared" si="399"/>
        <v>0</v>
      </c>
      <c r="AI736" s="161">
        <f t="shared" si="399"/>
        <v>0</v>
      </c>
      <c r="AJ736" s="161">
        <f t="shared" si="399"/>
        <v>0</v>
      </c>
      <c r="AK736" s="161">
        <f t="shared" si="399"/>
        <v>0</v>
      </c>
      <c r="AL736" s="161">
        <f t="shared" si="399"/>
        <v>0</v>
      </c>
      <c r="AM736" s="161">
        <f t="shared" si="399"/>
        <v>0</v>
      </c>
      <c r="AN736" s="161">
        <f t="shared" si="399"/>
        <v>0</v>
      </c>
      <c r="AO736" s="161">
        <f t="shared" si="399"/>
        <v>0</v>
      </c>
      <c r="AP736" s="161">
        <f t="shared" si="399"/>
        <v>0</v>
      </c>
    </row>
    <row r="737" spans="1:42" x14ac:dyDescent="0.2">
      <c r="A737" s="4">
        <f>A736+1</f>
        <v>2</v>
      </c>
      <c r="B737" s="179">
        <f t="shared" si="398"/>
        <v>0</v>
      </c>
      <c r="C737" s="181">
        <f t="shared" ref="C737:AP737" si="400">IF(AND(C$2&gt;equip1_reserve_freq*$A724,C$2&lt;=equip1_reserve_freq*$A725),$B725/(equip1_reserve_freq),0)</f>
        <v>0</v>
      </c>
      <c r="D737" s="161">
        <f t="shared" si="400"/>
        <v>0</v>
      </c>
      <c r="E737" s="161">
        <f t="shared" si="400"/>
        <v>0</v>
      </c>
      <c r="F737" s="161">
        <f t="shared" si="400"/>
        <v>0</v>
      </c>
      <c r="G737" s="161">
        <f t="shared" si="400"/>
        <v>0</v>
      </c>
      <c r="H737" s="161">
        <f t="shared" si="400"/>
        <v>0</v>
      </c>
      <c r="I737" s="161">
        <f t="shared" si="400"/>
        <v>0</v>
      </c>
      <c r="J737" s="161">
        <f t="shared" si="400"/>
        <v>0</v>
      </c>
      <c r="K737" s="161">
        <f t="shared" si="400"/>
        <v>0</v>
      </c>
      <c r="L737" s="161">
        <f t="shared" si="400"/>
        <v>0</v>
      </c>
      <c r="M737" s="161">
        <f t="shared" si="400"/>
        <v>0</v>
      </c>
      <c r="N737" s="161">
        <f t="shared" si="400"/>
        <v>0</v>
      </c>
      <c r="O737" s="161">
        <f t="shared" si="400"/>
        <v>0</v>
      </c>
      <c r="P737" s="161">
        <f t="shared" si="400"/>
        <v>0</v>
      </c>
      <c r="Q737" s="161">
        <f t="shared" si="400"/>
        <v>0</v>
      </c>
      <c r="R737" s="161">
        <f t="shared" si="400"/>
        <v>0</v>
      </c>
      <c r="S737" s="161">
        <f t="shared" si="400"/>
        <v>0</v>
      </c>
      <c r="T737" s="161">
        <f t="shared" si="400"/>
        <v>0</v>
      </c>
      <c r="U737" s="161">
        <f t="shared" si="400"/>
        <v>0</v>
      </c>
      <c r="V737" s="161">
        <f t="shared" si="400"/>
        <v>0</v>
      </c>
      <c r="W737" s="161">
        <f t="shared" si="400"/>
        <v>0</v>
      </c>
      <c r="X737" s="161">
        <f t="shared" si="400"/>
        <v>0</v>
      </c>
      <c r="Y737" s="161">
        <f t="shared" si="400"/>
        <v>0</v>
      </c>
      <c r="Z737" s="161">
        <f t="shared" si="400"/>
        <v>0</v>
      </c>
      <c r="AA737" s="161">
        <f t="shared" si="400"/>
        <v>0</v>
      </c>
      <c r="AB737" s="161">
        <f t="shared" si="400"/>
        <v>0</v>
      </c>
      <c r="AC737" s="161">
        <f t="shared" si="400"/>
        <v>0</v>
      </c>
      <c r="AD737" s="161">
        <f t="shared" si="400"/>
        <v>0</v>
      </c>
      <c r="AE737" s="161">
        <f t="shared" si="400"/>
        <v>0</v>
      </c>
      <c r="AF737" s="161">
        <f t="shared" si="400"/>
        <v>0</v>
      </c>
      <c r="AG737" s="161">
        <f t="shared" si="400"/>
        <v>0</v>
      </c>
      <c r="AH737" s="161">
        <f t="shared" si="400"/>
        <v>0</v>
      </c>
      <c r="AI737" s="161">
        <f t="shared" si="400"/>
        <v>0</v>
      </c>
      <c r="AJ737" s="161">
        <f t="shared" si="400"/>
        <v>0</v>
      </c>
      <c r="AK737" s="161">
        <f t="shared" si="400"/>
        <v>0</v>
      </c>
      <c r="AL737" s="161">
        <f t="shared" si="400"/>
        <v>0</v>
      </c>
      <c r="AM737" s="161">
        <f t="shared" si="400"/>
        <v>0</v>
      </c>
      <c r="AN737" s="161">
        <f t="shared" si="400"/>
        <v>0</v>
      </c>
      <c r="AO737" s="161">
        <f t="shared" si="400"/>
        <v>0</v>
      </c>
      <c r="AP737" s="161">
        <f t="shared" si="400"/>
        <v>0</v>
      </c>
    </row>
    <row r="738" spans="1:42" x14ac:dyDescent="0.2">
      <c r="A738" s="4">
        <f t="shared" ref="A738:A743" si="401">A737+1</f>
        <v>3</v>
      </c>
      <c r="B738" s="179">
        <f t="shared" si="398"/>
        <v>0</v>
      </c>
      <c r="C738" s="181">
        <f t="shared" ref="C738:AP738" si="402">IF(AND(C$2&gt;equip1_reserve_freq*$A725,C$2&lt;=equip1_reserve_freq*$A726),$B726/(equip1_reserve_freq),0)</f>
        <v>0</v>
      </c>
      <c r="D738" s="161">
        <f t="shared" si="402"/>
        <v>0</v>
      </c>
      <c r="E738" s="161">
        <f t="shared" si="402"/>
        <v>0</v>
      </c>
      <c r="F738" s="161">
        <f t="shared" si="402"/>
        <v>0</v>
      </c>
      <c r="G738" s="161">
        <f t="shared" si="402"/>
        <v>0</v>
      </c>
      <c r="H738" s="161">
        <f t="shared" si="402"/>
        <v>0</v>
      </c>
      <c r="I738" s="161">
        <f t="shared" si="402"/>
        <v>0</v>
      </c>
      <c r="J738" s="161">
        <f t="shared" si="402"/>
        <v>0</v>
      </c>
      <c r="K738" s="161">
        <f t="shared" si="402"/>
        <v>0</v>
      </c>
      <c r="L738" s="161">
        <f t="shared" si="402"/>
        <v>0</v>
      </c>
      <c r="M738" s="161">
        <f t="shared" si="402"/>
        <v>0</v>
      </c>
      <c r="N738" s="161">
        <f t="shared" si="402"/>
        <v>0</v>
      </c>
      <c r="O738" s="161">
        <f t="shared" si="402"/>
        <v>0</v>
      </c>
      <c r="P738" s="161">
        <f t="shared" si="402"/>
        <v>0</v>
      </c>
      <c r="Q738" s="161">
        <f t="shared" si="402"/>
        <v>0</v>
      </c>
      <c r="R738" s="161">
        <f t="shared" si="402"/>
        <v>0</v>
      </c>
      <c r="S738" s="161">
        <f t="shared" si="402"/>
        <v>0</v>
      </c>
      <c r="T738" s="161">
        <f t="shared" si="402"/>
        <v>0</v>
      </c>
      <c r="U738" s="161">
        <f t="shared" si="402"/>
        <v>0</v>
      </c>
      <c r="V738" s="161">
        <f t="shared" si="402"/>
        <v>0</v>
      </c>
      <c r="W738" s="161">
        <f t="shared" si="402"/>
        <v>0</v>
      </c>
      <c r="X738" s="161">
        <f t="shared" si="402"/>
        <v>0</v>
      </c>
      <c r="Y738" s="161">
        <f t="shared" si="402"/>
        <v>0</v>
      </c>
      <c r="Z738" s="161">
        <f t="shared" si="402"/>
        <v>0</v>
      </c>
      <c r="AA738" s="161">
        <f t="shared" si="402"/>
        <v>0</v>
      </c>
      <c r="AB738" s="161">
        <f t="shared" si="402"/>
        <v>0</v>
      </c>
      <c r="AC738" s="161">
        <f t="shared" si="402"/>
        <v>0</v>
      </c>
      <c r="AD738" s="161">
        <f t="shared" si="402"/>
        <v>0</v>
      </c>
      <c r="AE738" s="161">
        <f t="shared" si="402"/>
        <v>0</v>
      </c>
      <c r="AF738" s="161">
        <f t="shared" si="402"/>
        <v>0</v>
      </c>
      <c r="AG738" s="161">
        <f t="shared" si="402"/>
        <v>0</v>
      </c>
      <c r="AH738" s="161">
        <f t="shared" si="402"/>
        <v>0</v>
      </c>
      <c r="AI738" s="161">
        <f t="shared" si="402"/>
        <v>0</v>
      </c>
      <c r="AJ738" s="161">
        <f t="shared" si="402"/>
        <v>0</v>
      </c>
      <c r="AK738" s="161">
        <f t="shared" si="402"/>
        <v>0</v>
      </c>
      <c r="AL738" s="161">
        <f t="shared" si="402"/>
        <v>0</v>
      </c>
      <c r="AM738" s="161">
        <f t="shared" si="402"/>
        <v>0</v>
      </c>
      <c r="AN738" s="161">
        <f t="shared" si="402"/>
        <v>0</v>
      </c>
      <c r="AO738" s="161">
        <f t="shared" si="402"/>
        <v>0</v>
      </c>
      <c r="AP738" s="161">
        <f t="shared" si="402"/>
        <v>0</v>
      </c>
    </row>
    <row r="739" spans="1:42" x14ac:dyDescent="0.2">
      <c r="A739" s="4">
        <f t="shared" si="401"/>
        <v>4</v>
      </c>
      <c r="B739" s="179">
        <f t="shared" si="398"/>
        <v>0</v>
      </c>
      <c r="C739" s="181">
        <f t="shared" ref="C739:AP739" si="403">IF(AND(C$2&gt;equip1_reserve_freq*$A726,C$2&lt;=equip1_reserve_freq*$A727),$B727/(equip1_reserve_freq),0)</f>
        <v>0</v>
      </c>
      <c r="D739" s="161">
        <f t="shared" si="403"/>
        <v>0</v>
      </c>
      <c r="E739" s="161">
        <f t="shared" si="403"/>
        <v>0</v>
      </c>
      <c r="F739" s="161">
        <f t="shared" si="403"/>
        <v>0</v>
      </c>
      <c r="G739" s="161">
        <f t="shared" si="403"/>
        <v>0</v>
      </c>
      <c r="H739" s="161">
        <f t="shared" si="403"/>
        <v>0</v>
      </c>
      <c r="I739" s="161">
        <f t="shared" si="403"/>
        <v>0</v>
      </c>
      <c r="J739" s="161">
        <f t="shared" si="403"/>
        <v>0</v>
      </c>
      <c r="K739" s="161">
        <f t="shared" si="403"/>
        <v>0</v>
      </c>
      <c r="L739" s="161">
        <f t="shared" si="403"/>
        <v>0</v>
      </c>
      <c r="M739" s="161">
        <f t="shared" si="403"/>
        <v>0</v>
      </c>
      <c r="N739" s="161">
        <f t="shared" si="403"/>
        <v>0</v>
      </c>
      <c r="O739" s="161">
        <f t="shared" si="403"/>
        <v>0</v>
      </c>
      <c r="P739" s="161">
        <f t="shared" si="403"/>
        <v>0</v>
      </c>
      <c r="Q739" s="161">
        <f t="shared" si="403"/>
        <v>0</v>
      </c>
      <c r="R739" s="161">
        <f t="shared" si="403"/>
        <v>0</v>
      </c>
      <c r="S739" s="161">
        <f t="shared" si="403"/>
        <v>0</v>
      </c>
      <c r="T739" s="161">
        <f t="shared" si="403"/>
        <v>0</v>
      </c>
      <c r="U739" s="161">
        <f t="shared" si="403"/>
        <v>0</v>
      </c>
      <c r="V739" s="161">
        <f t="shared" si="403"/>
        <v>0</v>
      </c>
      <c r="W739" s="161">
        <f t="shared" si="403"/>
        <v>0</v>
      </c>
      <c r="X739" s="161">
        <f t="shared" si="403"/>
        <v>0</v>
      </c>
      <c r="Y739" s="161">
        <f t="shared" si="403"/>
        <v>0</v>
      </c>
      <c r="Z739" s="161">
        <f t="shared" si="403"/>
        <v>0</v>
      </c>
      <c r="AA739" s="161">
        <f t="shared" si="403"/>
        <v>0</v>
      </c>
      <c r="AB739" s="161">
        <f t="shared" si="403"/>
        <v>0</v>
      </c>
      <c r="AC739" s="161">
        <f t="shared" si="403"/>
        <v>0</v>
      </c>
      <c r="AD739" s="161">
        <f t="shared" si="403"/>
        <v>0</v>
      </c>
      <c r="AE739" s="161">
        <f t="shared" si="403"/>
        <v>0</v>
      </c>
      <c r="AF739" s="161">
        <f t="shared" si="403"/>
        <v>0</v>
      </c>
      <c r="AG739" s="161">
        <f t="shared" si="403"/>
        <v>0</v>
      </c>
      <c r="AH739" s="161">
        <f t="shared" si="403"/>
        <v>0</v>
      </c>
      <c r="AI739" s="161">
        <f t="shared" si="403"/>
        <v>0</v>
      </c>
      <c r="AJ739" s="161">
        <f t="shared" si="403"/>
        <v>0</v>
      </c>
      <c r="AK739" s="161">
        <f t="shared" si="403"/>
        <v>0</v>
      </c>
      <c r="AL739" s="161">
        <f t="shared" si="403"/>
        <v>0</v>
      </c>
      <c r="AM739" s="161">
        <f t="shared" si="403"/>
        <v>0</v>
      </c>
      <c r="AN739" s="161">
        <f t="shared" si="403"/>
        <v>0</v>
      </c>
      <c r="AO739" s="161">
        <f t="shared" si="403"/>
        <v>0</v>
      </c>
      <c r="AP739" s="161">
        <f t="shared" si="403"/>
        <v>0</v>
      </c>
    </row>
    <row r="740" spans="1:42" x14ac:dyDescent="0.2">
      <c r="A740" s="4">
        <f t="shared" si="401"/>
        <v>5</v>
      </c>
      <c r="B740" s="179">
        <f t="shared" si="398"/>
        <v>0</v>
      </c>
      <c r="C740" s="181">
        <f t="shared" ref="C740:AP740" si="404">IF(AND(C$2&gt;equip1_reserve_freq*$A727,C$2&lt;=equip1_reserve_freq*$A728),$B728/(equip1_reserve_freq),0)</f>
        <v>0</v>
      </c>
      <c r="D740" s="161">
        <f t="shared" si="404"/>
        <v>0</v>
      </c>
      <c r="E740" s="161">
        <f t="shared" si="404"/>
        <v>0</v>
      </c>
      <c r="F740" s="161">
        <f t="shared" si="404"/>
        <v>0</v>
      </c>
      <c r="G740" s="161">
        <f t="shared" si="404"/>
        <v>0</v>
      </c>
      <c r="H740" s="161">
        <f t="shared" si="404"/>
        <v>0</v>
      </c>
      <c r="I740" s="161">
        <f t="shared" si="404"/>
        <v>0</v>
      </c>
      <c r="J740" s="161">
        <f t="shared" si="404"/>
        <v>0</v>
      </c>
      <c r="K740" s="161">
        <f t="shared" si="404"/>
        <v>0</v>
      </c>
      <c r="L740" s="161">
        <f t="shared" si="404"/>
        <v>0</v>
      </c>
      <c r="M740" s="161">
        <f t="shared" si="404"/>
        <v>0</v>
      </c>
      <c r="N740" s="161">
        <f t="shared" si="404"/>
        <v>0</v>
      </c>
      <c r="O740" s="161">
        <f t="shared" si="404"/>
        <v>0</v>
      </c>
      <c r="P740" s="161">
        <f t="shared" si="404"/>
        <v>0</v>
      </c>
      <c r="Q740" s="161">
        <f t="shared" si="404"/>
        <v>0</v>
      </c>
      <c r="R740" s="161">
        <f t="shared" si="404"/>
        <v>0</v>
      </c>
      <c r="S740" s="161">
        <f t="shared" si="404"/>
        <v>0</v>
      </c>
      <c r="T740" s="161">
        <f t="shared" si="404"/>
        <v>0</v>
      </c>
      <c r="U740" s="161">
        <f t="shared" si="404"/>
        <v>0</v>
      </c>
      <c r="V740" s="161">
        <f t="shared" si="404"/>
        <v>0</v>
      </c>
      <c r="W740" s="161">
        <f t="shared" si="404"/>
        <v>0</v>
      </c>
      <c r="X740" s="161">
        <f t="shared" si="404"/>
        <v>0</v>
      </c>
      <c r="Y740" s="161">
        <f t="shared" si="404"/>
        <v>0</v>
      </c>
      <c r="Z740" s="161">
        <f t="shared" si="404"/>
        <v>0</v>
      </c>
      <c r="AA740" s="161">
        <f t="shared" si="404"/>
        <v>0</v>
      </c>
      <c r="AB740" s="161">
        <f t="shared" si="404"/>
        <v>0</v>
      </c>
      <c r="AC740" s="161">
        <f t="shared" si="404"/>
        <v>0</v>
      </c>
      <c r="AD740" s="161">
        <f t="shared" si="404"/>
        <v>0</v>
      </c>
      <c r="AE740" s="161">
        <f t="shared" si="404"/>
        <v>0</v>
      </c>
      <c r="AF740" s="161">
        <f t="shared" si="404"/>
        <v>0</v>
      </c>
      <c r="AG740" s="161">
        <f t="shared" si="404"/>
        <v>0</v>
      </c>
      <c r="AH740" s="161">
        <f t="shared" si="404"/>
        <v>0</v>
      </c>
      <c r="AI740" s="161">
        <f t="shared" si="404"/>
        <v>0</v>
      </c>
      <c r="AJ740" s="161">
        <f t="shared" si="404"/>
        <v>0</v>
      </c>
      <c r="AK740" s="161">
        <f t="shared" si="404"/>
        <v>0</v>
      </c>
      <c r="AL740" s="161">
        <f t="shared" si="404"/>
        <v>0</v>
      </c>
      <c r="AM740" s="161">
        <f t="shared" si="404"/>
        <v>0</v>
      </c>
      <c r="AN740" s="161">
        <f t="shared" si="404"/>
        <v>0</v>
      </c>
      <c r="AO740" s="161">
        <f t="shared" si="404"/>
        <v>0</v>
      </c>
      <c r="AP740" s="161">
        <f t="shared" si="404"/>
        <v>0</v>
      </c>
    </row>
    <row r="741" spans="1:42" x14ac:dyDescent="0.2">
      <c r="A741" s="4">
        <f t="shared" si="401"/>
        <v>6</v>
      </c>
      <c r="B741" s="179">
        <f t="shared" si="398"/>
        <v>0</v>
      </c>
      <c r="C741" s="181">
        <f t="shared" ref="C741:AP741" si="405">IF(AND(C$2&gt;equip1_reserve_freq*$A728,C$2&lt;=equip1_reserve_freq*$A729),$B729/(equip1_reserve_freq),0)</f>
        <v>0</v>
      </c>
      <c r="D741" s="161">
        <f t="shared" si="405"/>
        <v>0</v>
      </c>
      <c r="E741" s="161">
        <f t="shared" si="405"/>
        <v>0</v>
      </c>
      <c r="F741" s="161">
        <f t="shared" si="405"/>
        <v>0</v>
      </c>
      <c r="G741" s="161">
        <f t="shared" si="405"/>
        <v>0</v>
      </c>
      <c r="H741" s="161">
        <f t="shared" si="405"/>
        <v>0</v>
      </c>
      <c r="I741" s="161">
        <f t="shared" si="405"/>
        <v>0</v>
      </c>
      <c r="J741" s="161">
        <f t="shared" si="405"/>
        <v>0</v>
      </c>
      <c r="K741" s="161">
        <f t="shared" si="405"/>
        <v>0</v>
      </c>
      <c r="L741" s="161">
        <f t="shared" si="405"/>
        <v>0</v>
      </c>
      <c r="M741" s="161">
        <f t="shared" si="405"/>
        <v>0</v>
      </c>
      <c r="N741" s="161">
        <f t="shared" si="405"/>
        <v>0</v>
      </c>
      <c r="O741" s="161">
        <f t="shared" si="405"/>
        <v>0</v>
      </c>
      <c r="P741" s="161">
        <f t="shared" si="405"/>
        <v>0</v>
      </c>
      <c r="Q741" s="161">
        <f t="shared" si="405"/>
        <v>0</v>
      </c>
      <c r="R741" s="161">
        <f t="shared" si="405"/>
        <v>0</v>
      </c>
      <c r="S741" s="161">
        <f t="shared" si="405"/>
        <v>0</v>
      </c>
      <c r="T741" s="161">
        <f t="shared" si="405"/>
        <v>0</v>
      </c>
      <c r="U741" s="161">
        <f t="shared" si="405"/>
        <v>0</v>
      </c>
      <c r="V741" s="161">
        <f t="shared" si="405"/>
        <v>0</v>
      </c>
      <c r="W741" s="161">
        <f t="shared" si="405"/>
        <v>0</v>
      </c>
      <c r="X741" s="161">
        <f t="shared" si="405"/>
        <v>0</v>
      </c>
      <c r="Y741" s="161">
        <f t="shared" si="405"/>
        <v>0</v>
      </c>
      <c r="Z741" s="161">
        <f t="shared" si="405"/>
        <v>0</v>
      </c>
      <c r="AA741" s="161">
        <f t="shared" si="405"/>
        <v>0</v>
      </c>
      <c r="AB741" s="161">
        <f t="shared" si="405"/>
        <v>0</v>
      </c>
      <c r="AC741" s="161">
        <f t="shared" si="405"/>
        <v>0</v>
      </c>
      <c r="AD741" s="161">
        <f t="shared" si="405"/>
        <v>0</v>
      </c>
      <c r="AE741" s="161">
        <f t="shared" si="405"/>
        <v>0</v>
      </c>
      <c r="AF741" s="161">
        <f t="shared" si="405"/>
        <v>0</v>
      </c>
      <c r="AG741" s="161">
        <f t="shared" si="405"/>
        <v>0</v>
      </c>
      <c r="AH741" s="161">
        <f t="shared" si="405"/>
        <v>0</v>
      </c>
      <c r="AI741" s="161">
        <f t="shared" si="405"/>
        <v>0</v>
      </c>
      <c r="AJ741" s="161">
        <f t="shared" si="405"/>
        <v>0</v>
      </c>
      <c r="AK741" s="161">
        <f t="shared" si="405"/>
        <v>0</v>
      </c>
      <c r="AL741" s="161">
        <f t="shared" si="405"/>
        <v>0</v>
      </c>
      <c r="AM741" s="161">
        <f t="shared" si="405"/>
        <v>0</v>
      </c>
      <c r="AN741" s="161">
        <f t="shared" si="405"/>
        <v>0</v>
      </c>
      <c r="AO741" s="161">
        <f t="shared" si="405"/>
        <v>0</v>
      </c>
      <c r="AP741" s="161">
        <f t="shared" si="405"/>
        <v>0</v>
      </c>
    </row>
    <row r="742" spans="1:42" x14ac:dyDescent="0.2">
      <c r="A742" s="4">
        <f t="shared" si="401"/>
        <v>7</v>
      </c>
      <c r="B742" s="179">
        <f t="shared" si="398"/>
        <v>0</v>
      </c>
      <c r="C742" s="181">
        <f t="shared" ref="C742:AP742" si="406">IF(AND(C$2&gt;equip1_reserve_freq*$A729,C$2&lt;=equip1_reserve_freq*$A730),$B730/(equip1_reserve_freq),0)</f>
        <v>0</v>
      </c>
      <c r="D742" s="161">
        <f t="shared" si="406"/>
        <v>0</v>
      </c>
      <c r="E742" s="161">
        <f t="shared" si="406"/>
        <v>0</v>
      </c>
      <c r="F742" s="161">
        <f t="shared" si="406"/>
        <v>0</v>
      </c>
      <c r="G742" s="161">
        <f t="shared" si="406"/>
        <v>0</v>
      </c>
      <c r="H742" s="161">
        <f t="shared" si="406"/>
        <v>0</v>
      </c>
      <c r="I742" s="161">
        <f t="shared" si="406"/>
        <v>0</v>
      </c>
      <c r="J742" s="161">
        <f t="shared" si="406"/>
        <v>0</v>
      </c>
      <c r="K742" s="161">
        <f t="shared" si="406"/>
        <v>0</v>
      </c>
      <c r="L742" s="161">
        <f t="shared" si="406"/>
        <v>0</v>
      </c>
      <c r="M742" s="161">
        <f t="shared" si="406"/>
        <v>0</v>
      </c>
      <c r="N742" s="161">
        <f t="shared" si="406"/>
        <v>0</v>
      </c>
      <c r="O742" s="161">
        <f t="shared" si="406"/>
        <v>0</v>
      </c>
      <c r="P742" s="161">
        <f t="shared" si="406"/>
        <v>0</v>
      </c>
      <c r="Q742" s="161">
        <f t="shared" si="406"/>
        <v>0</v>
      </c>
      <c r="R742" s="161">
        <f t="shared" si="406"/>
        <v>0</v>
      </c>
      <c r="S742" s="161">
        <f t="shared" si="406"/>
        <v>0</v>
      </c>
      <c r="T742" s="161">
        <f t="shared" si="406"/>
        <v>0</v>
      </c>
      <c r="U742" s="161">
        <f t="shared" si="406"/>
        <v>0</v>
      </c>
      <c r="V742" s="161">
        <f t="shared" si="406"/>
        <v>0</v>
      </c>
      <c r="W742" s="161">
        <f t="shared" si="406"/>
        <v>0</v>
      </c>
      <c r="X742" s="161">
        <f t="shared" si="406"/>
        <v>0</v>
      </c>
      <c r="Y742" s="161">
        <f t="shared" si="406"/>
        <v>0</v>
      </c>
      <c r="Z742" s="161">
        <f t="shared" si="406"/>
        <v>0</v>
      </c>
      <c r="AA742" s="161">
        <f t="shared" si="406"/>
        <v>0</v>
      </c>
      <c r="AB742" s="161">
        <f t="shared" si="406"/>
        <v>0</v>
      </c>
      <c r="AC742" s="161">
        <f t="shared" si="406"/>
        <v>0</v>
      </c>
      <c r="AD742" s="161">
        <f t="shared" si="406"/>
        <v>0</v>
      </c>
      <c r="AE742" s="161">
        <f t="shared" si="406"/>
        <v>0</v>
      </c>
      <c r="AF742" s="161">
        <f t="shared" si="406"/>
        <v>0</v>
      </c>
      <c r="AG742" s="161">
        <f t="shared" si="406"/>
        <v>0</v>
      </c>
      <c r="AH742" s="161">
        <f t="shared" si="406"/>
        <v>0</v>
      </c>
      <c r="AI742" s="161">
        <f t="shared" si="406"/>
        <v>0</v>
      </c>
      <c r="AJ742" s="161">
        <f t="shared" si="406"/>
        <v>0</v>
      </c>
      <c r="AK742" s="161">
        <f t="shared" si="406"/>
        <v>0</v>
      </c>
      <c r="AL742" s="161">
        <f t="shared" si="406"/>
        <v>0</v>
      </c>
      <c r="AM742" s="161">
        <f t="shared" si="406"/>
        <v>0</v>
      </c>
      <c r="AN742" s="161">
        <f t="shared" si="406"/>
        <v>0</v>
      </c>
      <c r="AO742" s="161">
        <f t="shared" si="406"/>
        <v>0</v>
      </c>
      <c r="AP742" s="161">
        <f t="shared" si="406"/>
        <v>0</v>
      </c>
    </row>
    <row r="743" spans="1:42" x14ac:dyDescent="0.2">
      <c r="A743" s="4">
        <f t="shared" si="401"/>
        <v>8</v>
      </c>
      <c r="B743" s="179">
        <f t="shared" si="398"/>
        <v>0</v>
      </c>
      <c r="C743" s="181">
        <f t="shared" ref="C743:AP743" si="407">IF(AND(C$2&gt;equip1_reserve_freq*$A730,C$2&lt;=equip1_reserve_freq*$A731),$B731/(equip1_reserve_freq),0)</f>
        <v>0</v>
      </c>
      <c r="D743" s="161">
        <f t="shared" si="407"/>
        <v>0</v>
      </c>
      <c r="E743" s="161">
        <f t="shared" si="407"/>
        <v>0</v>
      </c>
      <c r="F743" s="161">
        <f t="shared" si="407"/>
        <v>0</v>
      </c>
      <c r="G743" s="161">
        <f t="shared" si="407"/>
        <v>0</v>
      </c>
      <c r="H743" s="161">
        <f t="shared" si="407"/>
        <v>0</v>
      </c>
      <c r="I743" s="161">
        <f t="shared" si="407"/>
        <v>0</v>
      </c>
      <c r="J743" s="161">
        <f t="shared" si="407"/>
        <v>0</v>
      </c>
      <c r="K743" s="161">
        <f t="shared" si="407"/>
        <v>0</v>
      </c>
      <c r="L743" s="161">
        <f t="shared" si="407"/>
        <v>0</v>
      </c>
      <c r="M743" s="161">
        <f t="shared" si="407"/>
        <v>0</v>
      </c>
      <c r="N743" s="161">
        <f t="shared" si="407"/>
        <v>0</v>
      </c>
      <c r="O743" s="161">
        <f t="shared" si="407"/>
        <v>0</v>
      </c>
      <c r="P743" s="161">
        <f t="shared" si="407"/>
        <v>0</v>
      </c>
      <c r="Q743" s="161">
        <f t="shared" si="407"/>
        <v>0</v>
      </c>
      <c r="R743" s="161">
        <f t="shared" si="407"/>
        <v>0</v>
      </c>
      <c r="S743" s="161">
        <f t="shared" si="407"/>
        <v>0</v>
      </c>
      <c r="T743" s="161">
        <f t="shared" si="407"/>
        <v>0</v>
      </c>
      <c r="U743" s="161">
        <f t="shared" si="407"/>
        <v>0</v>
      </c>
      <c r="V743" s="161">
        <f t="shared" si="407"/>
        <v>0</v>
      </c>
      <c r="W743" s="161">
        <f t="shared" si="407"/>
        <v>0</v>
      </c>
      <c r="X743" s="161">
        <f t="shared" si="407"/>
        <v>0</v>
      </c>
      <c r="Y743" s="161">
        <f t="shared" si="407"/>
        <v>0</v>
      </c>
      <c r="Z743" s="161">
        <f t="shared" si="407"/>
        <v>0</v>
      </c>
      <c r="AA743" s="161">
        <f t="shared" si="407"/>
        <v>0</v>
      </c>
      <c r="AB743" s="161">
        <f t="shared" si="407"/>
        <v>0</v>
      </c>
      <c r="AC743" s="161">
        <f t="shared" si="407"/>
        <v>0</v>
      </c>
      <c r="AD743" s="161">
        <f t="shared" si="407"/>
        <v>0</v>
      </c>
      <c r="AE743" s="161">
        <f t="shared" si="407"/>
        <v>0</v>
      </c>
      <c r="AF743" s="161">
        <f t="shared" si="407"/>
        <v>0</v>
      </c>
      <c r="AG743" s="161">
        <f t="shared" si="407"/>
        <v>0</v>
      </c>
      <c r="AH743" s="161">
        <f t="shared" si="407"/>
        <v>0</v>
      </c>
      <c r="AI743" s="161">
        <f t="shared" si="407"/>
        <v>0</v>
      </c>
      <c r="AJ743" s="161">
        <f t="shared" si="407"/>
        <v>0</v>
      </c>
      <c r="AK743" s="161">
        <f t="shared" si="407"/>
        <v>0</v>
      </c>
      <c r="AL743" s="161">
        <f t="shared" si="407"/>
        <v>0</v>
      </c>
      <c r="AM743" s="161">
        <f t="shared" si="407"/>
        <v>0</v>
      </c>
      <c r="AN743" s="161">
        <f t="shared" si="407"/>
        <v>0</v>
      </c>
      <c r="AO743" s="161">
        <f t="shared" si="407"/>
        <v>0</v>
      </c>
      <c r="AP743" s="161">
        <f t="shared" si="407"/>
        <v>0</v>
      </c>
    </row>
    <row r="744" spans="1:42" x14ac:dyDescent="0.2">
      <c r="A744" s="4">
        <f>A743+1</f>
        <v>9</v>
      </c>
      <c r="B744" s="179">
        <f t="shared" si="398"/>
        <v>0</v>
      </c>
      <c r="C744" s="181">
        <f t="shared" ref="C744:AP744" si="408">IF(AND(C$2&gt;equip1_reserve_freq*$A731,C$2&lt;=equip1_reserve_freq*$A732),$B732/(equip1_reserve_freq),0)</f>
        <v>0</v>
      </c>
      <c r="D744" s="161">
        <f t="shared" si="408"/>
        <v>0</v>
      </c>
      <c r="E744" s="161">
        <f t="shared" si="408"/>
        <v>0</v>
      </c>
      <c r="F744" s="161">
        <f t="shared" si="408"/>
        <v>0</v>
      </c>
      <c r="G744" s="161">
        <f t="shared" si="408"/>
        <v>0</v>
      </c>
      <c r="H744" s="161">
        <f t="shared" si="408"/>
        <v>0</v>
      </c>
      <c r="I744" s="161">
        <f t="shared" si="408"/>
        <v>0</v>
      </c>
      <c r="J744" s="161">
        <f t="shared" si="408"/>
        <v>0</v>
      </c>
      <c r="K744" s="161">
        <f t="shared" si="408"/>
        <v>0</v>
      </c>
      <c r="L744" s="161">
        <f t="shared" si="408"/>
        <v>0</v>
      </c>
      <c r="M744" s="161">
        <f t="shared" si="408"/>
        <v>0</v>
      </c>
      <c r="N744" s="161">
        <f t="shared" si="408"/>
        <v>0</v>
      </c>
      <c r="O744" s="161">
        <f t="shared" si="408"/>
        <v>0</v>
      </c>
      <c r="P744" s="161">
        <f t="shared" si="408"/>
        <v>0</v>
      </c>
      <c r="Q744" s="161">
        <f t="shared" si="408"/>
        <v>0</v>
      </c>
      <c r="R744" s="161">
        <f t="shared" si="408"/>
        <v>0</v>
      </c>
      <c r="S744" s="161">
        <f t="shared" si="408"/>
        <v>0</v>
      </c>
      <c r="T744" s="161">
        <f t="shared" si="408"/>
        <v>0</v>
      </c>
      <c r="U744" s="161">
        <f t="shared" si="408"/>
        <v>0</v>
      </c>
      <c r="V744" s="161">
        <f t="shared" si="408"/>
        <v>0</v>
      </c>
      <c r="W744" s="161">
        <f t="shared" si="408"/>
        <v>0</v>
      </c>
      <c r="X744" s="161">
        <f t="shared" si="408"/>
        <v>0</v>
      </c>
      <c r="Y744" s="161">
        <f t="shared" si="408"/>
        <v>0</v>
      </c>
      <c r="Z744" s="161">
        <f t="shared" si="408"/>
        <v>0</v>
      </c>
      <c r="AA744" s="161">
        <f t="shared" si="408"/>
        <v>0</v>
      </c>
      <c r="AB744" s="161">
        <f t="shared" si="408"/>
        <v>0</v>
      </c>
      <c r="AC744" s="161">
        <f t="shared" si="408"/>
        <v>0</v>
      </c>
      <c r="AD744" s="161">
        <f t="shared" si="408"/>
        <v>0</v>
      </c>
      <c r="AE744" s="161">
        <f t="shared" si="408"/>
        <v>0</v>
      </c>
      <c r="AF744" s="161">
        <f t="shared" si="408"/>
        <v>0</v>
      </c>
      <c r="AG744" s="161">
        <f t="shared" si="408"/>
        <v>0</v>
      </c>
      <c r="AH744" s="161">
        <f t="shared" si="408"/>
        <v>0</v>
      </c>
      <c r="AI744" s="161">
        <f t="shared" si="408"/>
        <v>0</v>
      </c>
      <c r="AJ744" s="161">
        <f t="shared" si="408"/>
        <v>0</v>
      </c>
      <c r="AK744" s="161">
        <f t="shared" si="408"/>
        <v>0</v>
      </c>
      <c r="AL744" s="161">
        <f t="shared" si="408"/>
        <v>0</v>
      </c>
      <c r="AM744" s="161">
        <f t="shared" si="408"/>
        <v>0</v>
      </c>
      <c r="AN744" s="161">
        <f t="shared" si="408"/>
        <v>0</v>
      </c>
      <c r="AO744" s="161">
        <f t="shared" si="408"/>
        <v>0</v>
      </c>
      <c r="AP744" s="161">
        <f t="shared" si="408"/>
        <v>0</v>
      </c>
    </row>
    <row r="745" spans="1:42" x14ac:dyDescent="0.2">
      <c r="A745" s="4">
        <f t="shared" ref="A745" si="409">A744+1</f>
        <v>10</v>
      </c>
      <c r="B745" s="179">
        <f t="shared" si="398"/>
        <v>0</v>
      </c>
      <c r="C745" s="180">
        <f t="shared" ref="C745:AP745" si="410">IF(AND(C$2&gt;equip1_reserve_freq*$A732,C$2&lt;=equip1_reserve_freq*$A733),$B733/(equip1_reserve_freq),0)</f>
        <v>0</v>
      </c>
      <c r="D745" s="162">
        <f t="shared" si="410"/>
        <v>0</v>
      </c>
      <c r="E745" s="162">
        <f t="shared" si="410"/>
        <v>0</v>
      </c>
      <c r="F745" s="162">
        <f t="shared" si="410"/>
        <v>0</v>
      </c>
      <c r="G745" s="162">
        <f t="shared" si="410"/>
        <v>0</v>
      </c>
      <c r="H745" s="162">
        <f t="shared" si="410"/>
        <v>0</v>
      </c>
      <c r="I745" s="162">
        <f t="shared" si="410"/>
        <v>0</v>
      </c>
      <c r="J745" s="162">
        <f t="shared" si="410"/>
        <v>0</v>
      </c>
      <c r="K745" s="162">
        <f t="shared" si="410"/>
        <v>0</v>
      </c>
      <c r="L745" s="162">
        <f t="shared" si="410"/>
        <v>0</v>
      </c>
      <c r="M745" s="162">
        <f t="shared" si="410"/>
        <v>0</v>
      </c>
      <c r="N745" s="162">
        <f t="shared" si="410"/>
        <v>0</v>
      </c>
      <c r="O745" s="162">
        <f t="shared" si="410"/>
        <v>0</v>
      </c>
      <c r="P745" s="162">
        <f t="shared" si="410"/>
        <v>0</v>
      </c>
      <c r="Q745" s="162">
        <f t="shared" si="410"/>
        <v>0</v>
      </c>
      <c r="R745" s="162">
        <f t="shared" si="410"/>
        <v>0</v>
      </c>
      <c r="S745" s="162">
        <f t="shared" si="410"/>
        <v>0</v>
      </c>
      <c r="T745" s="162">
        <f t="shared" si="410"/>
        <v>0</v>
      </c>
      <c r="U745" s="162">
        <f t="shared" si="410"/>
        <v>0</v>
      </c>
      <c r="V745" s="162">
        <f t="shared" si="410"/>
        <v>0</v>
      </c>
      <c r="W745" s="162">
        <f t="shared" si="410"/>
        <v>0</v>
      </c>
      <c r="X745" s="162">
        <f t="shared" si="410"/>
        <v>0</v>
      </c>
      <c r="Y745" s="162">
        <f t="shared" si="410"/>
        <v>0</v>
      </c>
      <c r="Z745" s="162">
        <f t="shared" si="410"/>
        <v>0</v>
      </c>
      <c r="AA745" s="162">
        <f t="shared" si="410"/>
        <v>0</v>
      </c>
      <c r="AB745" s="162">
        <f t="shared" si="410"/>
        <v>0</v>
      </c>
      <c r="AC745" s="162">
        <f t="shared" si="410"/>
        <v>0</v>
      </c>
      <c r="AD745" s="162">
        <f t="shared" si="410"/>
        <v>0</v>
      </c>
      <c r="AE745" s="162">
        <f t="shared" si="410"/>
        <v>0</v>
      </c>
      <c r="AF745" s="162">
        <f t="shared" si="410"/>
        <v>0</v>
      </c>
      <c r="AG745" s="162">
        <f t="shared" si="410"/>
        <v>0</v>
      </c>
      <c r="AH745" s="162">
        <f t="shared" si="410"/>
        <v>0</v>
      </c>
      <c r="AI745" s="162">
        <f t="shared" si="410"/>
        <v>0</v>
      </c>
      <c r="AJ745" s="162">
        <f t="shared" si="410"/>
        <v>0</v>
      </c>
      <c r="AK745" s="162">
        <f t="shared" si="410"/>
        <v>0</v>
      </c>
      <c r="AL745" s="162">
        <f t="shared" si="410"/>
        <v>0</v>
      </c>
      <c r="AM745" s="162">
        <f t="shared" si="410"/>
        <v>0</v>
      </c>
      <c r="AN745" s="162">
        <f t="shared" si="410"/>
        <v>0</v>
      </c>
      <c r="AO745" s="162">
        <f t="shared" si="410"/>
        <v>0</v>
      </c>
      <c r="AP745" s="162">
        <f t="shared" si="410"/>
        <v>0</v>
      </c>
    </row>
    <row r="746" spans="1:42" x14ac:dyDescent="0.2">
      <c r="A746" s="26" t="s">
        <v>12</v>
      </c>
      <c r="B746" s="15"/>
      <c r="C746" s="15">
        <f>SUM(C736:C745)</f>
        <v>0</v>
      </c>
      <c r="D746" s="15">
        <f t="shared" ref="D746:AP746" si="411">SUM(D736:D745)</f>
        <v>0</v>
      </c>
      <c r="E746" s="15">
        <f t="shared" si="411"/>
        <v>0</v>
      </c>
      <c r="F746" s="15">
        <f t="shared" si="411"/>
        <v>0</v>
      </c>
      <c r="G746" s="15">
        <f t="shared" si="411"/>
        <v>0</v>
      </c>
      <c r="H746" s="15">
        <f t="shared" si="411"/>
        <v>0</v>
      </c>
      <c r="I746" s="15">
        <f t="shared" si="411"/>
        <v>0</v>
      </c>
      <c r="J746" s="15">
        <f t="shared" si="411"/>
        <v>0</v>
      </c>
      <c r="K746" s="15">
        <f t="shared" si="411"/>
        <v>0</v>
      </c>
      <c r="L746" s="15">
        <f t="shared" si="411"/>
        <v>0</v>
      </c>
      <c r="M746" s="15">
        <f t="shared" si="411"/>
        <v>0</v>
      </c>
      <c r="N746" s="15">
        <f t="shared" si="411"/>
        <v>0</v>
      </c>
      <c r="O746" s="15">
        <f t="shared" si="411"/>
        <v>0</v>
      </c>
      <c r="P746" s="15">
        <f t="shared" si="411"/>
        <v>0</v>
      </c>
      <c r="Q746" s="15">
        <f t="shared" si="411"/>
        <v>0</v>
      </c>
      <c r="R746" s="15">
        <f t="shared" si="411"/>
        <v>0</v>
      </c>
      <c r="S746" s="15">
        <f t="shared" si="411"/>
        <v>0</v>
      </c>
      <c r="T746" s="15">
        <f t="shared" si="411"/>
        <v>0</v>
      </c>
      <c r="U746" s="15">
        <f t="shared" si="411"/>
        <v>0</v>
      </c>
      <c r="V746" s="15">
        <f t="shared" si="411"/>
        <v>0</v>
      </c>
      <c r="W746" s="15">
        <f t="shared" si="411"/>
        <v>0</v>
      </c>
      <c r="X746" s="15">
        <f t="shared" si="411"/>
        <v>0</v>
      </c>
      <c r="Y746" s="15">
        <f t="shared" si="411"/>
        <v>0</v>
      </c>
      <c r="Z746" s="15">
        <f t="shared" si="411"/>
        <v>0</v>
      </c>
      <c r="AA746" s="15">
        <f t="shared" si="411"/>
        <v>0</v>
      </c>
      <c r="AB746" s="15">
        <f t="shared" si="411"/>
        <v>0</v>
      </c>
      <c r="AC746" s="15">
        <f t="shared" si="411"/>
        <v>0</v>
      </c>
      <c r="AD746" s="15">
        <f t="shared" si="411"/>
        <v>0</v>
      </c>
      <c r="AE746" s="15">
        <f t="shared" si="411"/>
        <v>0</v>
      </c>
      <c r="AF746" s="15">
        <f t="shared" si="411"/>
        <v>0</v>
      </c>
      <c r="AG746" s="15">
        <f t="shared" si="411"/>
        <v>0</v>
      </c>
      <c r="AH746" s="15">
        <f t="shared" si="411"/>
        <v>0</v>
      </c>
      <c r="AI746" s="15">
        <f t="shared" si="411"/>
        <v>0</v>
      </c>
      <c r="AJ746" s="15">
        <f t="shared" si="411"/>
        <v>0</v>
      </c>
      <c r="AK746" s="15">
        <f t="shared" si="411"/>
        <v>0</v>
      </c>
      <c r="AL746" s="15">
        <f t="shared" si="411"/>
        <v>0</v>
      </c>
      <c r="AM746" s="15">
        <f t="shared" si="411"/>
        <v>0</v>
      </c>
      <c r="AN746" s="15">
        <f t="shared" si="411"/>
        <v>0</v>
      </c>
      <c r="AO746" s="15">
        <f t="shared" si="411"/>
        <v>0</v>
      </c>
      <c r="AP746" s="15">
        <f t="shared" si="411"/>
        <v>0</v>
      </c>
    </row>
    <row r="747" spans="1:42" x14ac:dyDescent="0.2">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row>
    <row r="748" spans="1:42" x14ac:dyDescent="0.2">
      <c r="A748" s="20" t="s">
        <v>290</v>
      </c>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row>
    <row r="749" spans="1:42" x14ac:dyDescent="0.2">
      <c r="A749" s="4" t="s">
        <v>282</v>
      </c>
      <c r="B749" s="161">
        <v>0</v>
      </c>
      <c r="C749" s="161">
        <f>B752</f>
        <v>0</v>
      </c>
      <c r="D749" s="161">
        <f t="shared" ref="D749:AP749" si="412">C752</f>
        <v>0</v>
      </c>
      <c r="E749" s="161">
        <f t="shared" si="412"/>
        <v>0</v>
      </c>
      <c r="F749" s="161">
        <f t="shared" si="412"/>
        <v>0</v>
      </c>
      <c r="G749" s="161">
        <f t="shared" si="412"/>
        <v>0</v>
      </c>
      <c r="H749" s="161">
        <f t="shared" si="412"/>
        <v>0</v>
      </c>
      <c r="I749" s="161">
        <f t="shared" si="412"/>
        <v>0</v>
      </c>
      <c r="J749" s="161">
        <f t="shared" si="412"/>
        <v>0</v>
      </c>
      <c r="K749" s="161">
        <f t="shared" si="412"/>
        <v>0</v>
      </c>
      <c r="L749" s="161">
        <f t="shared" si="412"/>
        <v>0</v>
      </c>
      <c r="M749" s="161">
        <f t="shared" si="412"/>
        <v>0</v>
      </c>
      <c r="N749" s="161">
        <f t="shared" si="412"/>
        <v>0</v>
      </c>
      <c r="O749" s="161">
        <f t="shared" si="412"/>
        <v>0</v>
      </c>
      <c r="P749" s="161">
        <f t="shared" si="412"/>
        <v>0</v>
      </c>
      <c r="Q749" s="161">
        <f t="shared" si="412"/>
        <v>0</v>
      </c>
      <c r="R749" s="161">
        <f t="shared" si="412"/>
        <v>0</v>
      </c>
      <c r="S749" s="161">
        <f t="shared" si="412"/>
        <v>0</v>
      </c>
      <c r="T749" s="161">
        <f t="shared" si="412"/>
        <v>0</v>
      </c>
      <c r="U749" s="161">
        <f t="shared" si="412"/>
        <v>0</v>
      </c>
      <c r="V749" s="161">
        <f t="shared" si="412"/>
        <v>0</v>
      </c>
      <c r="W749" s="161">
        <f t="shared" si="412"/>
        <v>0</v>
      </c>
      <c r="X749" s="161">
        <f t="shared" si="412"/>
        <v>0</v>
      </c>
      <c r="Y749" s="161">
        <f t="shared" si="412"/>
        <v>0</v>
      </c>
      <c r="Z749" s="161">
        <f t="shared" si="412"/>
        <v>0</v>
      </c>
      <c r="AA749" s="161">
        <f t="shared" si="412"/>
        <v>0</v>
      </c>
      <c r="AB749" s="161">
        <f t="shared" si="412"/>
        <v>0</v>
      </c>
      <c r="AC749" s="161">
        <f t="shared" si="412"/>
        <v>0</v>
      </c>
      <c r="AD749" s="161">
        <f t="shared" si="412"/>
        <v>0</v>
      </c>
      <c r="AE749" s="161">
        <f t="shared" si="412"/>
        <v>0</v>
      </c>
      <c r="AF749" s="161">
        <f t="shared" si="412"/>
        <v>0</v>
      </c>
      <c r="AG749" s="161">
        <f t="shared" si="412"/>
        <v>0</v>
      </c>
      <c r="AH749" s="161">
        <f t="shared" si="412"/>
        <v>0</v>
      </c>
      <c r="AI749" s="161">
        <f t="shared" si="412"/>
        <v>0</v>
      </c>
      <c r="AJ749" s="161">
        <f t="shared" si="412"/>
        <v>0</v>
      </c>
      <c r="AK749" s="161">
        <f t="shared" si="412"/>
        <v>0</v>
      </c>
      <c r="AL749" s="161">
        <f t="shared" si="412"/>
        <v>0</v>
      </c>
      <c r="AM749" s="161">
        <f t="shared" si="412"/>
        <v>0</v>
      </c>
      <c r="AN749" s="161">
        <f t="shared" si="412"/>
        <v>0</v>
      </c>
      <c r="AO749" s="161">
        <f t="shared" si="412"/>
        <v>0</v>
      </c>
      <c r="AP749" s="161">
        <f t="shared" si="412"/>
        <v>0</v>
      </c>
    </row>
    <row r="750" spans="1:42" x14ac:dyDescent="0.2">
      <c r="A750" s="4" t="s">
        <v>74</v>
      </c>
      <c r="B750" s="161">
        <v>0</v>
      </c>
      <c r="C750" s="161">
        <f>C778</f>
        <v>0</v>
      </c>
      <c r="D750" s="161">
        <f t="shared" ref="D750:AP750" si="413">D778</f>
        <v>0</v>
      </c>
      <c r="E750" s="161">
        <f t="shared" si="413"/>
        <v>0</v>
      </c>
      <c r="F750" s="161">
        <f t="shared" si="413"/>
        <v>0</v>
      </c>
      <c r="G750" s="161">
        <f t="shared" si="413"/>
        <v>0</v>
      </c>
      <c r="H750" s="161">
        <f t="shared" si="413"/>
        <v>0</v>
      </c>
      <c r="I750" s="161">
        <f t="shared" si="413"/>
        <v>0</v>
      </c>
      <c r="J750" s="161">
        <f t="shared" si="413"/>
        <v>0</v>
      </c>
      <c r="K750" s="161">
        <f t="shared" si="413"/>
        <v>0</v>
      </c>
      <c r="L750" s="161">
        <f t="shared" si="413"/>
        <v>0</v>
      </c>
      <c r="M750" s="161">
        <f t="shared" si="413"/>
        <v>0</v>
      </c>
      <c r="N750" s="161">
        <f t="shared" si="413"/>
        <v>0</v>
      </c>
      <c r="O750" s="161">
        <f t="shared" si="413"/>
        <v>0</v>
      </c>
      <c r="P750" s="161">
        <f t="shared" si="413"/>
        <v>0</v>
      </c>
      <c r="Q750" s="161">
        <f t="shared" si="413"/>
        <v>0</v>
      </c>
      <c r="R750" s="161">
        <f t="shared" si="413"/>
        <v>0</v>
      </c>
      <c r="S750" s="161">
        <f t="shared" si="413"/>
        <v>0</v>
      </c>
      <c r="T750" s="161">
        <f t="shared" si="413"/>
        <v>0</v>
      </c>
      <c r="U750" s="161">
        <f t="shared" si="413"/>
        <v>0</v>
      </c>
      <c r="V750" s="161">
        <f t="shared" si="413"/>
        <v>0</v>
      </c>
      <c r="W750" s="161">
        <f t="shared" si="413"/>
        <v>0</v>
      </c>
      <c r="X750" s="161">
        <f t="shared" si="413"/>
        <v>0</v>
      </c>
      <c r="Y750" s="161">
        <f t="shared" si="413"/>
        <v>0</v>
      </c>
      <c r="Z750" s="161">
        <f t="shared" si="413"/>
        <v>0</v>
      </c>
      <c r="AA750" s="161">
        <f t="shared" si="413"/>
        <v>0</v>
      </c>
      <c r="AB750" s="161">
        <f t="shared" si="413"/>
        <v>0</v>
      </c>
      <c r="AC750" s="161">
        <f t="shared" si="413"/>
        <v>0</v>
      </c>
      <c r="AD750" s="161">
        <f t="shared" si="413"/>
        <v>0</v>
      </c>
      <c r="AE750" s="161">
        <f t="shared" si="413"/>
        <v>0</v>
      </c>
      <c r="AF750" s="161">
        <f t="shared" si="413"/>
        <v>0</v>
      </c>
      <c r="AG750" s="161">
        <f t="shared" si="413"/>
        <v>0</v>
      </c>
      <c r="AH750" s="161">
        <f t="shared" si="413"/>
        <v>0</v>
      </c>
      <c r="AI750" s="161">
        <f t="shared" si="413"/>
        <v>0</v>
      </c>
      <c r="AJ750" s="161">
        <f t="shared" si="413"/>
        <v>0</v>
      </c>
      <c r="AK750" s="161">
        <f t="shared" si="413"/>
        <v>0</v>
      </c>
      <c r="AL750" s="161">
        <f t="shared" si="413"/>
        <v>0</v>
      </c>
      <c r="AM750" s="161">
        <f t="shared" si="413"/>
        <v>0</v>
      </c>
      <c r="AN750" s="161">
        <f t="shared" si="413"/>
        <v>0</v>
      </c>
      <c r="AO750" s="161">
        <f t="shared" si="413"/>
        <v>0</v>
      </c>
      <c r="AP750" s="161">
        <f t="shared" si="413"/>
        <v>0</v>
      </c>
    </row>
    <row r="751" spans="1:42" x14ac:dyDescent="0.2">
      <c r="A751" s="4" t="s">
        <v>283</v>
      </c>
      <c r="B751" s="162">
        <v>0</v>
      </c>
      <c r="C751" s="162">
        <f>-C766</f>
        <v>0</v>
      </c>
      <c r="D751" s="162">
        <f t="shared" ref="D751:AP751" si="414">-D766</f>
        <v>0</v>
      </c>
      <c r="E751" s="162">
        <f t="shared" si="414"/>
        <v>0</v>
      </c>
      <c r="F751" s="162">
        <f t="shared" si="414"/>
        <v>0</v>
      </c>
      <c r="G751" s="162">
        <f t="shared" si="414"/>
        <v>0</v>
      </c>
      <c r="H751" s="162">
        <f t="shared" si="414"/>
        <v>0</v>
      </c>
      <c r="I751" s="162">
        <f t="shared" si="414"/>
        <v>0</v>
      </c>
      <c r="J751" s="162">
        <f t="shared" si="414"/>
        <v>0</v>
      </c>
      <c r="K751" s="162">
        <f t="shared" si="414"/>
        <v>0</v>
      </c>
      <c r="L751" s="162">
        <f t="shared" si="414"/>
        <v>0</v>
      </c>
      <c r="M751" s="162">
        <f t="shared" si="414"/>
        <v>0</v>
      </c>
      <c r="N751" s="162">
        <f t="shared" si="414"/>
        <v>0</v>
      </c>
      <c r="O751" s="162">
        <f t="shared" si="414"/>
        <v>0</v>
      </c>
      <c r="P751" s="162">
        <f t="shared" si="414"/>
        <v>0</v>
      </c>
      <c r="Q751" s="162">
        <f t="shared" si="414"/>
        <v>0</v>
      </c>
      <c r="R751" s="162">
        <f t="shared" si="414"/>
        <v>0</v>
      </c>
      <c r="S751" s="162">
        <f t="shared" si="414"/>
        <v>0</v>
      </c>
      <c r="T751" s="162">
        <f t="shared" si="414"/>
        <v>0</v>
      </c>
      <c r="U751" s="162">
        <f t="shared" si="414"/>
        <v>0</v>
      </c>
      <c r="V751" s="162">
        <f t="shared" si="414"/>
        <v>0</v>
      </c>
      <c r="W751" s="162">
        <f t="shared" si="414"/>
        <v>0</v>
      </c>
      <c r="X751" s="162">
        <f t="shared" si="414"/>
        <v>0</v>
      </c>
      <c r="Y751" s="162">
        <f t="shared" si="414"/>
        <v>0</v>
      </c>
      <c r="Z751" s="162">
        <f t="shared" si="414"/>
        <v>0</v>
      </c>
      <c r="AA751" s="162">
        <f t="shared" si="414"/>
        <v>0</v>
      </c>
      <c r="AB751" s="162">
        <f t="shared" si="414"/>
        <v>0</v>
      </c>
      <c r="AC751" s="162">
        <f t="shared" si="414"/>
        <v>0</v>
      </c>
      <c r="AD751" s="162">
        <f t="shared" si="414"/>
        <v>0</v>
      </c>
      <c r="AE751" s="162">
        <f t="shared" si="414"/>
        <v>0</v>
      </c>
      <c r="AF751" s="162">
        <f t="shared" si="414"/>
        <v>0</v>
      </c>
      <c r="AG751" s="162">
        <f t="shared" si="414"/>
        <v>0</v>
      </c>
      <c r="AH751" s="162">
        <f t="shared" si="414"/>
        <v>0</v>
      </c>
      <c r="AI751" s="162">
        <f t="shared" si="414"/>
        <v>0</v>
      </c>
      <c r="AJ751" s="162">
        <f t="shared" si="414"/>
        <v>0</v>
      </c>
      <c r="AK751" s="162">
        <f t="shared" si="414"/>
        <v>0</v>
      </c>
      <c r="AL751" s="162">
        <f t="shared" si="414"/>
        <v>0</v>
      </c>
      <c r="AM751" s="162">
        <f t="shared" si="414"/>
        <v>0</v>
      </c>
      <c r="AN751" s="162">
        <f t="shared" si="414"/>
        <v>0</v>
      </c>
      <c r="AO751" s="162">
        <f t="shared" si="414"/>
        <v>0</v>
      </c>
      <c r="AP751" s="162">
        <f t="shared" si="414"/>
        <v>0</v>
      </c>
    </row>
    <row r="752" spans="1:42" x14ac:dyDescent="0.2">
      <c r="A752" s="4" t="s">
        <v>244</v>
      </c>
      <c r="B752" s="161">
        <f>SUM(B749:B751)</f>
        <v>0</v>
      </c>
      <c r="C752" s="161">
        <f>SUM(C749:C751)</f>
        <v>0</v>
      </c>
      <c r="D752" s="161">
        <f t="shared" ref="D752:AP752" si="415">SUM(D749:D751)</f>
        <v>0</v>
      </c>
      <c r="E752" s="161">
        <f t="shared" si="415"/>
        <v>0</v>
      </c>
      <c r="F752" s="161">
        <f t="shared" si="415"/>
        <v>0</v>
      </c>
      <c r="G752" s="161">
        <f t="shared" si="415"/>
        <v>0</v>
      </c>
      <c r="H752" s="161">
        <f t="shared" si="415"/>
        <v>0</v>
      </c>
      <c r="I752" s="161">
        <f t="shared" si="415"/>
        <v>0</v>
      </c>
      <c r="J752" s="161">
        <f t="shared" si="415"/>
        <v>0</v>
      </c>
      <c r="K752" s="161">
        <f t="shared" si="415"/>
        <v>0</v>
      </c>
      <c r="L752" s="161">
        <f t="shared" si="415"/>
        <v>0</v>
      </c>
      <c r="M752" s="161">
        <f t="shared" si="415"/>
        <v>0</v>
      </c>
      <c r="N752" s="161">
        <f t="shared" si="415"/>
        <v>0</v>
      </c>
      <c r="O752" s="161">
        <f t="shared" si="415"/>
        <v>0</v>
      </c>
      <c r="P752" s="161">
        <f t="shared" si="415"/>
        <v>0</v>
      </c>
      <c r="Q752" s="161">
        <f t="shared" si="415"/>
        <v>0</v>
      </c>
      <c r="R752" s="161">
        <f t="shared" si="415"/>
        <v>0</v>
      </c>
      <c r="S752" s="161">
        <f t="shared" si="415"/>
        <v>0</v>
      </c>
      <c r="T752" s="161">
        <f t="shared" si="415"/>
        <v>0</v>
      </c>
      <c r="U752" s="161">
        <f t="shared" si="415"/>
        <v>0</v>
      </c>
      <c r="V752" s="161">
        <f t="shared" si="415"/>
        <v>0</v>
      </c>
      <c r="W752" s="161">
        <f t="shared" si="415"/>
        <v>0</v>
      </c>
      <c r="X752" s="161">
        <f t="shared" si="415"/>
        <v>0</v>
      </c>
      <c r="Y752" s="161">
        <f t="shared" si="415"/>
        <v>0</v>
      </c>
      <c r="Z752" s="161">
        <f t="shared" si="415"/>
        <v>0</v>
      </c>
      <c r="AA752" s="161">
        <f t="shared" si="415"/>
        <v>0</v>
      </c>
      <c r="AB752" s="161">
        <f t="shared" si="415"/>
        <v>0</v>
      </c>
      <c r="AC752" s="161">
        <f t="shared" si="415"/>
        <v>0</v>
      </c>
      <c r="AD752" s="161">
        <f t="shared" si="415"/>
        <v>0</v>
      </c>
      <c r="AE752" s="161">
        <f t="shared" si="415"/>
        <v>0</v>
      </c>
      <c r="AF752" s="161">
        <f t="shared" si="415"/>
        <v>0</v>
      </c>
      <c r="AG752" s="161">
        <f t="shared" si="415"/>
        <v>0</v>
      </c>
      <c r="AH752" s="161">
        <f t="shared" si="415"/>
        <v>0</v>
      </c>
      <c r="AI752" s="161">
        <f t="shared" si="415"/>
        <v>0</v>
      </c>
      <c r="AJ752" s="161">
        <f t="shared" si="415"/>
        <v>0</v>
      </c>
      <c r="AK752" s="161">
        <f t="shared" si="415"/>
        <v>0</v>
      </c>
      <c r="AL752" s="161">
        <f t="shared" si="415"/>
        <v>0</v>
      </c>
      <c r="AM752" s="161">
        <f t="shared" si="415"/>
        <v>0</v>
      </c>
      <c r="AN752" s="161">
        <f t="shared" si="415"/>
        <v>0</v>
      </c>
      <c r="AO752" s="161">
        <f t="shared" si="415"/>
        <v>0</v>
      </c>
      <c r="AP752" s="161">
        <f t="shared" si="415"/>
        <v>0</v>
      </c>
    </row>
    <row r="754" spans="1:42" x14ac:dyDescent="0.2">
      <c r="A754" s="4" t="s">
        <v>285</v>
      </c>
    </row>
    <row r="755" spans="1:42" x14ac:dyDescent="0.2">
      <c r="A755" s="4" t="s">
        <v>286</v>
      </c>
    </row>
    <row r="756" spans="1:42" x14ac:dyDescent="0.2">
      <c r="A756" s="4">
        <v>1</v>
      </c>
      <c r="B756" s="179">
        <f t="shared" ref="B756:B765" si="416">SUM(C756:AP756)</f>
        <v>0</v>
      </c>
      <c r="C756" s="161">
        <f t="shared" ref="C756:AP756" si="417">IF(C$2&gt;analysis_period,0,IF(C$2=equip2_reserve_freq*$A756,equip2_reserve_cost*system_capacity*1000*(1+inflation_rate/100)^B$2,0))</f>
        <v>0</v>
      </c>
      <c r="D756" s="161">
        <f t="shared" si="417"/>
        <v>0</v>
      </c>
      <c r="E756" s="161">
        <f t="shared" si="417"/>
        <v>0</v>
      </c>
      <c r="F756" s="161">
        <f t="shared" si="417"/>
        <v>0</v>
      </c>
      <c r="G756" s="161">
        <f t="shared" si="417"/>
        <v>0</v>
      </c>
      <c r="H756" s="161">
        <f t="shared" si="417"/>
        <v>0</v>
      </c>
      <c r="I756" s="161">
        <f t="shared" si="417"/>
        <v>0</v>
      </c>
      <c r="J756" s="161">
        <f t="shared" si="417"/>
        <v>0</v>
      </c>
      <c r="K756" s="161">
        <f t="shared" si="417"/>
        <v>0</v>
      </c>
      <c r="L756" s="161">
        <f t="shared" si="417"/>
        <v>0</v>
      </c>
      <c r="M756" s="161">
        <f t="shared" si="417"/>
        <v>0</v>
      </c>
      <c r="N756" s="161">
        <f t="shared" si="417"/>
        <v>0</v>
      </c>
      <c r="O756" s="161">
        <f t="shared" si="417"/>
        <v>0</v>
      </c>
      <c r="P756" s="161">
        <f t="shared" si="417"/>
        <v>0</v>
      </c>
      <c r="Q756" s="161">
        <f t="shared" si="417"/>
        <v>0</v>
      </c>
      <c r="R756" s="161">
        <f t="shared" si="417"/>
        <v>0</v>
      </c>
      <c r="S756" s="161">
        <f t="shared" si="417"/>
        <v>0</v>
      </c>
      <c r="T756" s="161">
        <f t="shared" si="417"/>
        <v>0</v>
      </c>
      <c r="U756" s="161">
        <f t="shared" si="417"/>
        <v>0</v>
      </c>
      <c r="V756" s="161">
        <f t="shared" si="417"/>
        <v>0</v>
      </c>
      <c r="W756" s="161">
        <f t="shared" si="417"/>
        <v>0</v>
      </c>
      <c r="X756" s="161">
        <f t="shared" si="417"/>
        <v>0</v>
      </c>
      <c r="Y756" s="161">
        <f t="shared" si="417"/>
        <v>0</v>
      </c>
      <c r="Z756" s="161">
        <f t="shared" si="417"/>
        <v>0</v>
      </c>
      <c r="AA756" s="161">
        <f t="shared" si="417"/>
        <v>0</v>
      </c>
      <c r="AB756" s="161">
        <f t="shared" si="417"/>
        <v>0</v>
      </c>
      <c r="AC756" s="161">
        <f t="shared" si="417"/>
        <v>0</v>
      </c>
      <c r="AD756" s="161">
        <f t="shared" si="417"/>
        <v>0</v>
      </c>
      <c r="AE756" s="161">
        <f t="shared" si="417"/>
        <v>0</v>
      </c>
      <c r="AF756" s="161">
        <f t="shared" si="417"/>
        <v>0</v>
      </c>
      <c r="AG756" s="161">
        <f t="shared" si="417"/>
        <v>0</v>
      </c>
      <c r="AH756" s="161">
        <f t="shared" si="417"/>
        <v>0</v>
      </c>
      <c r="AI756" s="161">
        <f t="shared" si="417"/>
        <v>0</v>
      </c>
      <c r="AJ756" s="161">
        <f t="shared" si="417"/>
        <v>0</v>
      </c>
      <c r="AK756" s="161">
        <f t="shared" si="417"/>
        <v>0</v>
      </c>
      <c r="AL756" s="161">
        <f t="shared" si="417"/>
        <v>0</v>
      </c>
      <c r="AM756" s="161">
        <f t="shared" si="417"/>
        <v>0</v>
      </c>
      <c r="AN756" s="161">
        <f t="shared" si="417"/>
        <v>0</v>
      </c>
      <c r="AO756" s="161">
        <f t="shared" si="417"/>
        <v>0</v>
      </c>
      <c r="AP756" s="161">
        <f t="shared" si="417"/>
        <v>0</v>
      </c>
    </row>
    <row r="757" spans="1:42" x14ac:dyDescent="0.2">
      <c r="A757" s="4">
        <f>A756+1</f>
        <v>2</v>
      </c>
      <c r="B757" s="179">
        <f t="shared" si="416"/>
        <v>0</v>
      </c>
      <c r="C757" s="161">
        <f t="shared" ref="C757:AP757" si="418">IF(C$2&gt;analysis_period,0,IF(C$2=equip2_reserve_freq*$A757,equip2_reserve_cost*system_capacity*1000*(1+inflation_rate/100)^B$2,0))</f>
        <v>0</v>
      </c>
      <c r="D757" s="161">
        <f t="shared" si="418"/>
        <v>0</v>
      </c>
      <c r="E757" s="161">
        <f t="shared" si="418"/>
        <v>0</v>
      </c>
      <c r="F757" s="161">
        <f t="shared" si="418"/>
        <v>0</v>
      </c>
      <c r="G757" s="161">
        <f t="shared" si="418"/>
        <v>0</v>
      </c>
      <c r="H757" s="161">
        <f t="shared" si="418"/>
        <v>0</v>
      </c>
      <c r="I757" s="161">
        <f t="shared" si="418"/>
        <v>0</v>
      </c>
      <c r="J757" s="161">
        <f t="shared" si="418"/>
        <v>0</v>
      </c>
      <c r="K757" s="161">
        <f t="shared" si="418"/>
        <v>0</v>
      </c>
      <c r="L757" s="161">
        <f t="shared" si="418"/>
        <v>0</v>
      </c>
      <c r="M757" s="161">
        <f t="shared" si="418"/>
        <v>0</v>
      </c>
      <c r="N757" s="161">
        <f t="shared" si="418"/>
        <v>0</v>
      </c>
      <c r="O757" s="161">
        <f t="shared" si="418"/>
        <v>0</v>
      </c>
      <c r="P757" s="161">
        <f t="shared" si="418"/>
        <v>0</v>
      </c>
      <c r="Q757" s="161">
        <f t="shared" si="418"/>
        <v>0</v>
      </c>
      <c r="R757" s="161">
        <f t="shared" si="418"/>
        <v>0</v>
      </c>
      <c r="S757" s="161">
        <f t="shared" si="418"/>
        <v>0</v>
      </c>
      <c r="T757" s="161">
        <f t="shared" si="418"/>
        <v>0</v>
      </c>
      <c r="U757" s="161">
        <f t="shared" si="418"/>
        <v>0</v>
      </c>
      <c r="V757" s="161">
        <f t="shared" si="418"/>
        <v>0</v>
      </c>
      <c r="W757" s="161">
        <f t="shared" si="418"/>
        <v>0</v>
      </c>
      <c r="X757" s="161">
        <f t="shared" si="418"/>
        <v>0</v>
      </c>
      <c r="Y757" s="161">
        <f t="shared" si="418"/>
        <v>0</v>
      </c>
      <c r="Z757" s="161">
        <f t="shared" si="418"/>
        <v>0</v>
      </c>
      <c r="AA757" s="161">
        <f t="shared" si="418"/>
        <v>0</v>
      </c>
      <c r="AB757" s="161">
        <f t="shared" si="418"/>
        <v>0</v>
      </c>
      <c r="AC757" s="161">
        <f t="shared" si="418"/>
        <v>0</v>
      </c>
      <c r="AD757" s="161">
        <f t="shared" si="418"/>
        <v>0</v>
      </c>
      <c r="AE757" s="161">
        <f t="shared" si="418"/>
        <v>0</v>
      </c>
      <c r="AF757" s="161">
        <f t="shared" si="418"/>
        <v>0</v>
      </c>
      <c r="AG757" s="161">
        <f t="shared" si="418"/>
        <v>0</v>
      </c>
      <c r="AH757" s="161">
        <f t="shared" si="418"/>
        <v>0</v>
      </c>
      <c r="AI757" s="161">
        <f t="shared" si="418"/>
        <v>0</v>
      </c>
      <c r="AJ757" s="161">
        <f t="shared" si="418"/>
        <v>0</v>
      </c>
      <c r="AK757" s="161">
        <f t="shared" si="418"/>
        <v>0</v>
      </c>
      <c r="AL757" s="161">
        <f t="shared" si="418"/>
        <v>0</v>
      </c>
      <c r="AM757" s="161">
        <f t="shared" si="418"/>
        <v>0</v>
      </c>
      <c r="AN757" s="161">
        <f t="shared" si="418"/>
        <v>0</v>
      </c>
      <c r="AO757" s="161">
        <f t="shared" si="418"/>
        <v>0</v>
      </c>
      <c r="AP757" s="161">
        <f t="shared" si="418"/>
        <v>0</v>
      </c>
    </row>
    <row r="758" spans="1:42" x14ac:dyDescent="0.2">
      <c r="A758" s="4">
        <f t="shared" ref="A758:A765" si="419">A757+1</f>
        <v>3</v>
      </c>
      <c r="B758" s="179">
        <f t="shared" si="416"/>
        <v>0</v>
      </c>
      <c r="C758" s="161">
        <f t="shared" ref="C758:AP758" si="420">IF(C$2&gt;analysis_period,0,IF(C$2=equip2_reserve_freq*$A758,equip2_reserve_cost*system_capacity*1000*(1+inflation_rate/100)^B$2,0))</f>
        <v>0</v>
      </c>
      <c r="D758" s="161">
        <f t="shared" si="420"/>
        <v>0</v>
      </c>
      <c r="E758" s="161">
        <f t="shared" si="420"/>
        <v>0</v>
      </c>
      <c r="F758" s="161">
        <f t="shared" si="420"/>
        <v>0</v>
      </c>
      <c r="G758" s="161">
        <f t="shared" si="420"/>
        <v>0</v>
      </c>
      <c r="H758" s="161">
        <f t="shared" si="420"/>
        <v>0</v>
      </c>
      <c r="I758" s="161">
        <f t="shared" si="420"/>
        <v>0</v>
      </c>
      <c r="J758" s="161">
        <f t="shared" si="420"/>
        <v>0</v>
      </c>
      <c r="K758" s="161">
        <f t="shared" si="420"/>
        <v>0</v>
      </c>
      <c r="L758" s="161">
        <f t="shared" si="420"/>
        <v>0</v>
      </c>
      <c r="M758" s="161">
        <f t="shared" si="420"/>
        <v>0</v>
      </c>
      <c r="N758" s="161">
        <f t="shared" si="420"/>
        <v>0</v>
      </c>
      <c r="O758" s="161">
        <f t="shared" si="420"/>
        <v>0</v>
      </c>
      <c r="P758" s="161">
        <f t="shared" si="420"/>
        <v>0</v>
      </c>
      <c r="Q758" s="161">
        <f t="shared" si="420"/>
        <v>0</v>
      </c>
      <c r="R758" s="161">
        <f t="shared" si="420"/>
        <v>0</v>
      </c>
      <c r="S758" s="161">
        <f t="shared" si="420"/>
        <v>0</v>
      </c>
      <c r="T758" s="161">
        <f t="shared" si="420"/>
        <v>0</v>
      </c>
      <c r="U758" s="161">
        <f t="shared" si="420"/>
        <v>0</v>
      </c>
      <c r="V758" s="161">
        <f t="shared" si="420"/>
        <v>0</v>
      </c>
      <c r="W758" s="161">
        <f t="shared" si="420"/>
        <v>0</v>
      </c>
      <c r="X758" s="161">
        <f t="shared" si="420"/>
        <v>0</v>
      </c>
      <c r="Y758" s="161">
        <f t="shared" si="420"/>
        <v>0</v>
      </c>
      <c r="Z758" s="161">
        <f t="shared" si="420"/>
        <v>0</v>
      </c>
      <c r="AA758" s="161">
        <f t="shared" si="420"/>
        <v>0</v>
      </c>
      <c r="AB758" s="161">
        <f t="shared" si="420"/>
        <v>0</v>
      </c>
      <c r="AC758" s="161">
        <f t="shared" si="420"/>
        <v>0</v>
      </c>
      <c r="AD758" s="161">
        <f t="shared" si="420"/>
        <v>0</v>
      </c>
      <c r="AE758" s="161">
        <f t="shared" si="420"/>
        <v>0</v>
      </c>
      <c r="AF758" s="161">
        <f t="shared" si="420"/>
        <v>0</v>
      </c>
      <c r="AG758" s="161">
        <f t="shared" si="420"/>
        <v>0</v>
      </c>
      <c r="AH758" s="161">
        <f t="shared" si="420"/>
        <v>0</v>
      </c>
      <c r="AI758" s="161">
        <f t="shared" si="420"/>
        <v>0</v>
      </c>
      <c r="AJ758" s="161">
        <f t="shared" si="420"/>
        <v>0</v>
      </c>
      <c r="AK758" s="161">
        <f t="shared" si="420"/>
        <v>0</v>
      </c>
      <c r="AL758" s="161">
        <f t="shared" si="420"/>
        <v>0</v>
      </c>
      <c r="AM758" s="161">
        <f t="shared" si="420"/>
        <v>0</v>
      </c>
      <c r="AN758" s="161">
        <f t="shared" si="420"/>
        <v>0</v>
      </c>
      <c r="AO758" s="161">
        <f t="shared" si="420"/>
        <v>0</v>
      </c>
      <c r="AP758" s="161">
        <f t="shared" si="420"/>
        <v>0</v>
      </c>
    </row>
    <row r="759" spans="1:42" x14ac:dyDescent="0.2">
      <c r="A759" s="4">
        <f t="shared" si="419"/>
        <v>4</v>
      </c>
      <c r="B759" s="179">
        <f t="shared" si="416"/>
        <v>0</v>
      </c>
      <c r="C759" s="161">
        <f t="shared" ref="C759:AP759" si="421">IF(C$2&gt;analysis_period,0,IF(C$2=equip2_reserve_freq*$A759,equip2_reserve_cost*system_capacity*1000*(1+inflation_rate/100)^B$2,0))</f>
        <v>0</v>
      </c>
      <c r="D759" s="161">
        <f t="shared" si="421"/>
        <v>0</v>
      </c>
      <c r="E759" s="161">
        <f t="shared" si="421"/>
        <v>0</v>
      </c>
      <c r="F759" s="161">
        <f t="shared" si="421"/>
        <v>0</v>
      </c>
      <c r="G759" s="161">
        <f t="shared" si="421"/>
        <v>0</v>
      </c>
      <c r="H759" s="161">
        <f t="shared" si="421"/>
        <v>0</v>
      </c>
      <c r="I759" s="161">
        <f t="shared" si="421"/>
        <v>0</v>
      </c>
      <c r="J759" s="161">
        <f t="shared" si="421"/>
        <v>0</v>
      </c>
      <c r="K759" s="161">
        <f t="shared" si="421"/>
        <v>0</v>
      </c>
      <c r="L759" s="161">
        <f t="shared" si="421"/>
        <v>0</v>
      </c>
      <c r="M759" s="161">
        <f t="shared" si="421"/>
        <v>0</v>
      </c>
      <c r="N759" s="161">
        <f t="shared" si="421"/>
        <v>0</v>
      </c>
      <c r="O759" s="161">
        <f t="shared" si="421"/>
        <v>0</v>
      </c>
      <c r="P759" s="161">
        <f t="shared" si="421"/>
        <v>0</v>
      </c>
      <c r="Q759" s="161">
        <f t="shared" si="421"/>
        <v>0</v>
      </c>
      <c r="R759" s="161">
        <f t="shared" si="421"/>
        <v>0</v>
      </c>
      <c r="S759" s="161">
        <f t="shared" si="421"/>
        <v>0</v>
      </c>
      <c r="T759" s="161">
        <f t="shared" si="421"/>
        <v>0</v>
      </c>
      <c r="U759" s="161">
        <f t="shared" si="421"/>
        <v>0</v>
      </c>
      <c r="V759" s="161">
        <f t="shared" si="421"/>
        <v>0</v>
      </c>
      <c r="W759" s="161">
        <f t="shared" si="421"/>
        <v>0</v>
      </c>
      <c r="X759" s="161">
        <f t="shared" si="421"/>
        <v>0</v>
      </c>
      <c r="Y759" s="161">
        <f t="shared" si="421"/>
        <v>0</v>
      </c>
      <c r="Z759" s="161">
        <f t="shared" si="421"/>
        <v>0</v>
      </c>
      <c r="AA759" s="161">
        <f t="shared" si="421"/>
        <v>0</v>
      </c>
      <c r="AB759" s="161">
        <f t="shared" si="421"/>
        <v>0</v>
      </c>
      <c r="AC759" s="161">
        <f t="shared" si="421"/>
        <v>0</v>
      </c>
      <c r="AD759" s="161">
        <f t="shared" si="421"/>
        <v>0</v>
      </c>
      <c r="AE759" s="161">
        <f t="shared" si="421"/>
        <v>0</v>
      </c>
      <c r="AF759" s="161">
        <f t="shared" si="421"/>
        <v>0</v>
      </c>
      <c r="AG759" s="161">
        <f t="shared" si="421"/>
        <v>0</v>
      </c>
      <c r="AH759" s="161">
        <f t="shared" si="421"/>
        <v>0</v>
      </c>
      <c r="AI759" s="161">
        <f t="shared" si="421"/>
        <v>0</v>
      </c>
      <c r="AJ759" s="161">
        <f t="shared" si="421"/>
        <v>0</v>
      </c>
      <c r="AK759" s="161">
        <f t="shared" si="421"/>
        <v>0</v>
      </c>
      <c r="AL759" s="161">
        <f t="shared" si="421"/>
        <v>0</v>
      </c>
      <c r="AM759" s="161">
        <f t="shared" si="421"/>
        <v>0</v>
      </c>
      <c r="AN759" s="161">
        <f t="shared" si="421"/>
        <v>0</v>
      </c>
      <c r="AO759" s="161">
        <f t="shared" si="421"/>
        <v>0</v>
      </c>
      <c r="AP759" s="161">
        <f t="shared" si="421"/>
        <v>0</v>
      </c>
    </row>
    <row r="760" spans="1:42" x14ac:dyDescent="0.2">
      <c r="A760" s="4">
        <f t="shared" si="419"/>
        <v>5</v>
      </c>
      <c r="B760" s="179">
        <f t="shared" si="416"/>
        <v>0</v>
      </c>
      <c r="C760" s="161">
        <f t="shared" ref="C760:AP760" si="422">IF(C$2&gt;analysis_period,0,IF(C$2=equip2_reserve_freq*$A760,equip2_reserve_cost*system_capacity*1000*(1+inflation_rate/100)^B$2,0))</f>
        <v>0</v>
      </c>
      <c r="D760" s="161">
        <f t="shared" si="422"/>
        <v>0</v>
      </c>
      <c r="E760" s="161">
        <f t="shared" si="422"/>
        <v>0</v>
      </c>
      <c r="F760" s="161">
        <f t="shared" si="422"/>
        <v>0</v>
      </c>
      <c r="G760" s="161">
        <f t="shared" si="422"/>
        <v>0</v>
      </c>
      <c r="H760" s="161">
        <f t="shared" si="422"/>
        <v>0</v>
      </c>
      <c r="I760" s="161">
        <f t="shared" si="422"/>
        <v>0</v>
      </c>
      <c r="J760" s="161">
        <f t="shared" si="422"/>
        <v>0</v>
      </c>
      <c r="K760" s="161">
        <f t="shared" si="422"/>
        <v>0</v>
      </c>
      <c r="L760" s="161">
        <f t="shared" si="422"/>
        <v>0</v>
      </c>
      <c r="M760" s="161">
        <f t="shared" si="422"/>
        <v>0</v>
      </c>
      <c r="N760" s="161">
        <f t="shared" si="422"/>
        <v>0</v>
      </c>
      <c r="O760" s="161">
        <f t="shared" si="422"/>
        <v>0</v>
      </c>
      <c r="P760" s="161">
        <f t="shared" si="422"/>
        <v>0</v>
      </c>
      <c r="Q760" s="161">
        <f t="shared" si="422"/>
        <v>0</v>
      </c>
      <c r="R760" s="161">
        <f t="shared" si="422"/>
        <v>0</v>
      </c>
      <c r="S760" s="161">
        <f t="shared" si="422"/>
        <v>0</v>
      </c>
      <c r="T760" s="161">
        <f t="shared" si="422"/>
        <v>0</v>
      </c>
      <c r="U760" s="161">
        <f t="shared" si="422"/>
        <v>0</v>
      </c>
      <c r="V760" s="161">
        <f t="shared" si="422"/>
        <v>0</v>
      </c>
      <c r="W760" s="161">
        <f t="shared" si="422"/>
        <v>0</v>
      </c>
      <c r="X760" s="161">
        <f t="shared" si="422"/>
        <v>0</v>
      </c>
      <c r="Y760" s="161">
        <f t="shared" si="422"/>
        <v>0</v>
      </c>
      <c r="Z760" s="161">
        <f t="shared" si="422"/>
        <v>0</v>
      </c>
      <c r="AA760" s="161">
        <f t="shared" si="422"/>
        <v>0</v>
      </c>
      <c r="AB760" s="161">
        <f t="shared" si="422"/>
        <v>0</v>
      </c>
      <c r="AC760" s="161">
        <f t="shared" si="422"/>
        <v>0</v>
      </c>
      <c r="AD760" s="161">
        <f t="shared" si="422"/>
        <v>0</v>
      </c>
      <c r="AE760" s="161">
        <f t="shared" si="422"/>
        <v>0</v>
      </c>
      <c r="AF760" s="161">
        <f t="shared" si="422"/>
        <v>0</v>
      </c>
      <c r="AG760" s="161">
        <f t="shared" si="422"/>
        <v>0</v>
      </c>
      <c r="AH760" s="161">
        <f t="shared" si="422"/>
        <v>0</v>
      </c>
      <c r="AI760" s="161">
        <f t="shared" si="422"/>
        <v>0</v>
      </c>
      <c r="AJ760" s="161">
        <f t="shared" si="422"/>
        <v>0</v>
      </c>
      <c r="AK760" s="161">
        <f t="shared" si="422"/>
        <v>0</v>
      </c>
      <c r="AL760" s="161">
        <f t="shared" si="422"/>
        <v>0</v>
      </c>
      <c r="AM760" s="161">
        <f t="shared" si="422"/>
        <v>0</v>
      </c>
      <c r="AN760" s="161">
        <f t="shared" si="422"/>
        <v>0</v>
      </c>
      <c r="AO760" s="161">
        <f t="shared" si="422"/>
        <v>0</v>
      </c>
      <c r="AP760" s="161">
        <f t="shared" si="422"/>
        <v>0</v>
      </c>
    </row>
    <row r="761" spans="1:42" x14ac:dyDescent="0.2">
      <c r="A761" s="4">
        <f t="shared" si="419"/>
        <v>6</v>
      </c>
      <c r="B761" s="179">
        <f t="shared" si="416"/>
        <v>0</v>
      </c>
      <c r="C761" s="161">
        <f t="shared" ref="C761:AP761" si="423">IF(C$2&gt;analysis_period,0,IF(C$2=equip2_reserve_freq*$A761,equip2_reserve_cost*system_capacity*1000*(1+inflation_rate/100)^B$2,0))</f>
        <v>0</v>
      </c>
      <c r="D761" s="161">
        <f t="shared" si="423"/>
        <v>0</v>
      </c>
      <c r="E761" s="161">
        <f t="shared" si="423"/>
        <v>0</v>
      </c>
      <c r="F761" s="161">
        <f t="shared" si="423"/>
        <v>0</v>
      </c>
      <c r="G761" s="161">
        <f t="shared" si="423"/>
        <v>0</v>
      </c>
      <c r="H761" s="161">
        <f t="shared" si="423"/>
        <v>0</v>
      </c>
      <c r="I761" s="161">
        <f t="shared" si="423"/>
        <v>0</v>
      </c>
      <c r="J761" s="161">
        <f t="shared" si="423"/>
        <v>0</v>
      </c>
      <c r="K761" s="161">
        <f t="shared" si="423"/>
        <v>0</v>
      </c>
      <c r="L761" s="161">
        <f t="shared" si="423"/>
        <v>0</v>
      </c>
      <c r="M761" s="161">
        <f t="shared" si="423"/>
        <v>0</v>
      </c>
      <c r="N761" s="161">
        <f t="shared" si="423"/>
        <v>0</v>
      </c>
      <c r="O761" s="161">
        <f t="shared" si="423"/>
        <v>0</v>
      </c>
      <c r="P761" s="161">
        <f t="shared" si="423"/>
        <v>0</v>
      </c>
      <c r="Q761" s="161">
        <f t="shared" si="423"/>
        <v>0</v>
      </c>
      <c r="R761" s="161">
        <f t="shared" si="423"/>
        <v>0</v>
      </c>
      <c r="S761" s="161">
        <f t="shared" si="423"/>
        <v>0</v>
      </c>
      <c r="T761" s="161">
        <f t="shared" si="423"/>
        <v>0</v>
      </c>
      <c r="U761" s="161">
        <f t="shared" si="423"/>
        <v>0</v>
      </c>
      <c r="V761" s="161">
        <f t="shared" si="423"/>
        <v>0</v>
      </c>
      <c r="W761" s="161">
        <f t="shared" si="423"/>
        <v>0</v>
      </c>
      <c r="X761" s="161">
        <f t="shared" si="423"/>
        <v>0</v>
      </c>
      <c r="Y761" s="161">
        <f t="shared" si="423"/>
        <v>0</v>
      </c>
      <c r="Z761" s="161">
        <f t="shared" si="423"/>
        <v>0</v>
      </c>
      <c r="AA761" s="161">
        <f t="shared" si="423"/>
        <v>0</v>
      </c>
      <c r="AB761" s="161">
        <f t="shared" si="423"/>
        <v>0</v>
      </c>
      <c r="AC761" s="161">
        <f t="shared" si="423"/>
        <v>0</v>
      </c>
      <c r="AD761" s="161">
        <f t="shared" si="423"/>
        <v>0</v>
      </c>
      <c r="AE761" s="161">
        <f t="shared" si="423"/>
        <v>0</v>
      </c>
      <c r="AF761" s="161">
        <f t="shared" si="423"/>
        <v>0</v>
      </c>
      <c r="AG761" s="161">
        <f t="shared" si="423"/>
        <v>0</v>
      </c>
      <c r="AH761" s="161">
        <f t="shared" si="423"/>
        <v>0</v>
      </c>
      <c r="AI761" s="161">
        <f t="shared" si="423"/>
        <v>0</v>
      </c>
      <c r="AJ761" s="161">
        <f t="shared" si="423"/>
        <v>0</v>
      </c>
      <c r="AK761" s="161">
        <f t="shared" si="423"/>
        <v>0</v>
      </c>
      <c r="AL761" s="161">
        <f t="shared" si="423"/>
        <v>0</v>
      </c>
      <c r="AM761" s="161">
        <f t="shared" si="423"/>
        <v>0</v>
      </c>
      <c r="AN761" s="161">
        <f t="shared" si="423"/>
        <v>0</v>
      </c>
      <c r="AO761" s="161">
        <f t="shared" si="423"/>
        <v>0</v>
      </c>
      <c r="AP761" s="161">
        <f t="shared" si="423"/>
        <v>0</v>
      </c>
    </row>
    <row r="762" spans="1:42" x14ac:dyDescent="0.2">
      <c r="A762" s="4">
        <f t="shared" si="419"/>
        <v>7</v>
      </c>
      <c r="B762" s="179">
        <f t="shared" si="416"/>
        <v>0</v>
      </c>
      <c r="C762" s="161">
        <f t="shared" ref="C762:AP762" si="424">IF(C$2&gt;analysis_period,0,IF(C$2=equip2_reserve_freq*$A762,equip2_reserve_cost*system_capacity*1000*(1+inflation_rate/100)^B$2,0))</f>
        <v>0</v>
      </c>
      <c r="D762" s="161">
        <f t="shared" si="424"/>
        <v>0</v>
      </c>
      <c r="E762" s="161">
        <f t="shared" si="424"/>
        <v>0</v>
      </c>
      <c r="F762" s="161">
        <f t="shared" si="424"/>
        <v>0</v>
      </c>
      <c r="G762" s="161">
        <f t="shared" si="424"/>
        <v>0</v>
      </c>
      <c r="H762" s="161">
        <f t="shared" si="424"/>
        <v>0</v>
      </c>
      <c r="I762" s="161">
        <f t="shared" si="424"/>
        <v>0</v>
      </c>
      <c r="J762" s="161">
        <f t="shared" si="424"/>
        <v>0</v>
      </c>
      <c r="K762" s="161">
        <f t="shared" si="424"/>
        <v>0</v>
      </c>
      <c r="L762" s="161">
        <f t="shared" si="424"/>
        <v>0</v>
      </c>
      <c r="M762" s="161">
        <f t="shared" si="424"/>
        <v>0</v>
      </c>
      <c r="N762" s="161">
        <f t="shared" si="424"/>
        <v>0</v>
      </c>
      <c r="O762" s="161">
        <f t="shared" si="424"/>
        <v>0</v>
      </c>
      <c r="P762" s="161">
        <f t="shared" si="424"/>
        <v>0</v>
      </c>
      <c r="Q762" s="161">
        <f t="shared" si="424"/>
        <v>0</v>
      </c>
      <c r="R762" s="161">
        <f t="shared" si="424"/>
        <v>0</v>
      </c>
      <c r="S762" s="161">
        <f t="shared" si="424"/>
        <v>0</v>
      </c>
      <c r="T762" s="161">
        <f t="shared" si="424"/>
        <v>0</v>
      </c>
      <c r="U762" s="161">
        <f t="shared" si="424"/>
        <v>0</v>
      </c>
      <c r="V762" s="161">
        <f t="shared" si="424"/>
        <v>0</v>
      </c>
      <c r="W762" s="161">
        <f t="shared" si="424"/>
        <v>0</v>
      </c>
      <c r="X762" s="161">
        <f t="shared" si="424"/>
        <v>0</v>
      </c>
      <c r="Y762" s="161">
        <f t="shared" si="424"/>
        <v>0</v>
      </c>
      <c r="Z762" s="161">
        <f t="shared" si="424"/>
        <v>0</v>
      </c>
      <c r="AA762" s="161">
        <f t="shared" si="424"/>
        <v>0</v>
      </c>
      <c r="AB762" s="161">
        <f t="shared" si="424"/>
        <v>0</v>
      </c>
      <c r="AC762" s="161">
        <f t="shared" si="424"/>
        <v>0</v>
      </c>
      <c r="AD762" s="161">
        <f t="shared" si="424"/>
        <v>0</v>
      </c>
      <c r="AE762" s="161">
        <f t="shared" si="424"/>
        <v>0</v>
      </c>
      <c r="AF762" s="161">
        <f t="shared" si="424"/>
        <v>0</v>
      </c>
      <c r="AG762" s="161">
        <f t="shared" si="424"/>
        <v>0</v>
      </c>
      <c r="AH762" s="161">
        <f t="shared" si="424"/>
        <v>0</v>
      </c>
      <c r="AI762" s="161">
        <f t="shared" si="424"/>
        <v>0</v>
      </c>
      <c r="AJ762" s="161">
        <f t="shared" si="424"/>
        <v>0</v>
      </c>
      <c r="AK762" s="161">
        <f t="shared" si="424"/>
        <v>0</v>
      </c>
      <c r="AL762" s="161">
        <f t="shared" si="424"/>
        <v>0</v>
      </c>
      <c r="AM762" s="161">
        <f t="shared" si="424"/>
        <v>0</v>
      </c>
      <c r="AN762" s="161">
        <f t="shared" si="424"/>
        <v>0</v>
      </c>
      <c r="AO762" s="161">
        <f t="shared" si="424"/>
        <v>0</v>
      </c>
      <c r="AP762" s="161">
        <f t="shared" si="424"/>
        <v>0</v>
      </c>
    </row>
    <row r="763" spans="1:42" x14ac:dyDescent="0.2">
      <c r="A763" s="4">
        <f t="shared" si="419"/>
        <v>8</v>
      </c>
      <c r="B763" s="179">
        <f t="shared" si="416"/>
        <v>0</v>
      </c>
      <c r="C763" s="161">
        <f t="shared" ref="C763:AP763" si="425">IF(C$2&gt;analysis_period,0,IF(C$2=equip2_reserve_freq*$A763,equip2_reserve_cost*system_capacity*1000*(1+inflation_rate/100)^B$2,0))</f>
        <v>0</v>
      </c>
      <c r="D763" s="161">
        <f t="shared" si="425"/>
        <v>0</v>
      </c>
      <c r="E763" s="161">
        <f t="shared" si="425"/>
        <v>0</v>
      </c>
      <c r="F763" s="161">
        <f t="shared" si="425"/>
        <v>0</v>
      </c>
      <c r="G763" s="161">
        <f t="shared" si="425"/>
        <v>0</v>
      </c>
      <c r="H763" s="161">
        <f t="shared" si="425"/>
        <v>0</v>
      </c>
      <c r="I763" s="161">
        <f t="shared" si="425"/>
        <v>0</v>
      </c>
      <c r="J763" s="161">
        <f t="shared" si="425"/>
        <v>0</v>
      </c>
      <c r="K763" s="161">
        <f t="shared" si="425"/>
        <v>0</v>
      </c>
      <c r="L763" s="161">
        <f t="shared" si="425"/>
        <v>0</v>
      </c>
      <c r="M763" s="161">
        <f t="shared" si="425"/>
        <v>0</v>
      </c>
      <c r="N763" s="161">
        <f t="shared" si="425"/>
        <v>0</v>
      </c>
      <c r="O763" s="161">
        <f t="shared" si="425"/>
        <v>0</v>
      </c>
      <c r="P763" s="161">
        <f t="shared" si="425"/>
        <v>0</v>
      </c>
      <c r="Q763" s="161">
        <f t="shared" si="425"/>
        <v>0</v>
      </c>
      <c r="R763" s="161">
        <f t="shared" si="425"/>
        <v>0</v>
      </c>
      <c r="S763" s="161">
        <f t="shared" si="425"/>
        <v>0</v>
      </c>
      <c r="T763" s="161">
        <f t="shared" si="425"/>
        <v>0</v>
      </c>
      <c r="U763" s="161">
        <f t="shared" si="425"/>
        <v>0</v>
      </c>
      <c r="V763" s="161">
        <f t="shared" si="425"/>
        <v>0</v>
      </c>
      <c r="W763" s="161">
        <f t="shared" si="425"/>
        <v>0</v>
      </c>
      <c r="X763" s="161">
        <f t="shared" si="425"/>
        <v>0</v>
      </c>
      <c r="Y763" s="161">
        <f t="shared" si="425"/>
        <v>0</v>
      </c>
      <c r="Z763" s="161">
        <f t="shared" si="425"/>
        <v>0</v>
      </c>
      <c r="AA763" s="161">
        <f t="shared" si="425"/>
        <v>0</v>
      </c>
      <c r="AB763" s="161">
        <f t="shared" si="425"/>
        <v>0</v>
      </c>
      <c r="AC763" s="161">
        <f t="shared" si="425"/>
        <v>0</v>
      </c>
      <c r="AD763" s="161">
        <f t="shared" si="425"/>
        <v>0</v>
      </c>
      <c r="AE763" s="161">
        <f t="shared" si="425"/>
        <v>0</v>
      </c>
      <c r="AF763" s="161">
        <f t="shared" si="425"/>
        <v>0</v>
      </c>
      <c r="AG763" s="161">
        <f t="shared" si="425"/>
        <v>0</v>
      </c>
      <c r="AH763" s="161">
        <f t="shared" si="425"/>
        <v>0</v>
      </c>
      <c r="AI763" s="161">
        <f t="shared" si="425"/>
        <v>0</v>
      </c>
      <c r="AJ763" s="161">
        <f t="shared" si="425"/>
        <v>0</v>
      </c>
      <c r="AK763" s="161">
        <f t="shared" si="425"/>
        <v>0</v>
      </c>
      <c r="AL763" s="161">
        <f t="shared" si="425"/>
        <v>0</v>
      </c>
      <c r="AM763" s="161">
        <f t="shared" si="425"/>
        <v>0</v>
      </c>
      <c r="AN763" s="161">
        <f t="shared" si="425"/>
        <v>0</v>
      </c>
      <c r="AO763" s="161">
        <f t="shared" si="425"/>
        <v>0</v>
      </c>
      <c r="AP763" s="161">
        <f t="shared" si="425"/>
        <v>0</v>
      </c>
    </row>
    <row r="764" spans="1:42" x14ac:dyDescent="0.2">
      <c r="A764" s="4">
        <f>A763+1</f>
        <v>9</v>
      </c>
      <c r="B764" s="179">
        <f t="shared" si="416"/>
        <v>0</v>
      </c>
      <c r="C764" s="161">
        <f t="shared" ref="C764:AP764" si="426">IF(C$2&gt;analysis_period,0,IF(C$2=equip2_reserve_freq*$A764,equip2_reserve_cost*system_capacity*1000*(1+inflation_rate/100)^B$2,0))</f>
        <v>0</v>
      </c>
      <c r="D764" s="161">
        <f t="shared" si="426"/>
        <v>0</v>
      </c>
      <c r="E764" s="161">
        <f t="shared" si="426"/>
        <v>0</v>
      </c>
      <c r="F764" s="161">
        <f t="shared" si="426"/>
        <v>0</v>
      </c>
      <c r="G764" s="161">
        <f t="shared" si="426"/>
        <v>0</v>
      </c>
      <c r="H764" s="161">
        <f t="shared" si="426"/>
        <v>0</v>
      </c>
      <c r="I764" s="161">
        <f t="shared" si="426"/>
        <v>0</v>
      </c>
      <c r="J764" s="161">
        <f t="shared" si="426"/>
        <v>0</v>
      </c>
      <c r="K764" s="161">
        <f t="shared" si="426"/>
        <v>0</v>
      </c>
      <c r="L764" s="161">
        <f t="shared" si="426"/>
        <v>0</v>
      </c>
      <c r="M764" s="161">
        <f t="shared" si="426"/>
        <v>0</v>
      </c>
      <c r="N764" s="161">
        <f t="shared" si="426"/>
        <v>0</v>
      </c>
      <c r="O764" s="161">
        <f t="shared" si="426"/>
        <v>0</v>
      </c>
      <c r="P764" s="161">
        <f t="shared" si="426"/>
        <v>0</v>
      </c>
      <c r="Q764" s="161">
        <f t="shared" si="426"/>
        <v>0</v>
      </c>
      <c r="R764" s="161">
        <f t="shared" si="426"/>
        <v>0</v>
      </c>
      <c r="S764" s="161">
        <f t="shared" si="426"/>
        <v>0</v>
      </c>
      <c r="T764" s="161">
        <f t="shared" si="426"/>
        <v>0</v>
      </c>
      <c r="U764" s="161">
        <f t="shared" si="426"/>
        <v>0</v>
      </c>
      <c r="V764" s="161">
        <f t="shared" si="426"/>
        <v>0</v>
      </c>
      <c r="W764" s="161">
        <f t="shared" si="426"/>
        <v>0</v>
      </c>
      <c r="X764" s="161">
        <f t="shared" si="426"/>
        <v>0</v>
      </c>
      <c r="Y764" s="161">
        <f t="shared" si="426"/>
        <v>0</v>
      </c>
      <c r="Z764" s="161">
        <f t="shared" si="426"/>
        <v>0</v>
      </c>
      <c r="AA764" s="161">
        <f t="shared" si="426"/>
        <v>0</v>
      </c>
      <c r="AB764" s="161">
        <f t="shared" si="426"/>
        <v>0</v>
      </c>
      <c r="AC764" s="161">
        <f t="shared" si="426"/>
        <v>0</v>
      </c>
      <c r="AD764" s="161">
        <f t="shared" si="426"/>
        <v>0</v>
      </c>
      <c r="AE764" s="161">
        <f t="shared" si="426"/>
        <v>0</v>
      </c>
      <c r="AF764" s="161">
        <f t="shared" si="426"/>
        <v>0</v>
      </c>
      <c r="AG764" s="161">
        <f t="shared" si="426"/>
        <v>0</v>
      </c>
      <c r="AH764" s="161">
        <f t="shared" si="426"/>
        <v>0</v>
      </c>
      <c r="AI764" s="161">
        <f t="shared" si="426"/>
        <v>0</v>
      </c>
      <c r="AJ764" s="161">
        <f t="shared" si="426"/>
        <v>0</v>
      </c>
      <c r="AK764" s="161">
        <f t="shared" si="426"/>
        <v>0</v>
      </c>
      <c r="AL764" s="161">
        <f t="shared" si="426"/>
        <v>0</v>
      </c>
      <c r="AM764" s="161">
        <f t="shared" si="426"/>
        <v>0</v>
      </c>
      <c r="AN764" s="161">
        <f t="shared" si="426"/>
        <v>0</v>
      </c>
      <c r="AO764" s="161">
        <f t="shared" si="426"/>
        <v>0</v>
      </c>
      <c r="AP764" s="161">
        <f t="shared" si="426"/>
        <v>0</v>
      </c>
    </row>
    <row r="765" spans="1:42" x14ac:dyDescent="0.2">
      <c r="A765" s="4">
        <f t="shared" si="419"/>
        <v>10</v>
      </c>
      <c r="B765" s="179">
        <f t="shared" si="416"/>
        <v>0</v>
      </c>
      <c r="C765" s="161">
        <f t="shared" ref="C765:AP765" si="427">IF(C$2&gt;analysis_period,0,IF(C$2=equip2_reserve_freq*$A765,equip2_reserve_cost*system_capacity*1000*(1+inflation_rate/100)^B$2,0))</f>
        <v>0</v>
      </c>
      <c r="D765" s="161">
        <f t="shared" si="427"/>
        <v>0</v>
      </c>
      <c r="E765" s="161">
        <f t="shared" si="427"/>
        <v>0</v>
      </c>
      <c r="F765" s="161">
        <f t="shared" si="427"/>
        <v>0</v>
      </c>
      <c r="G765" s="161">
        <f t="shared" si="427"/>
        <v>0</v>
      </c>
      <c r="H765" s="161">
        <f t="shared" si="427"/>
        <v>0</v>
      </c>
      <c r="I765" s="161">
        <f t="shared" si="427"/>
        <v>0</v>
      </c>
      <c r="J765" s="161">
        <f t="shared" si="427"/>
        <v>0</v>
      </c>
      <c r="K765" s="161">
        <f t="shared" si="427"/>
        <v>0</v>
      </c>
      <c r="L765" s="161">
        <f t="shared" si="427"/>
        <v>0</v>
      </c>
      <c r="M765" s="161">
        <f t="shared" si="427"/>
        <v>0</v>
      </c>
      <c r="N765" s="161">
        <f t="shared" si="427"/>
        <v>0</v>
      </c>
      <c r="O765" s="161">
        <f t="shared" si="427"/>
        <v>0</v>
      </c>
      <c r="P765" s="161">
        <f t="shared" si="427"/>
        <v>0</v>
      </c>
      <c r="Q765" s="161">
        <f t="shared" si="427"/>
        <v>0</v>
      </c>
      <c r="R765" s="161">
        <f t="shared" si="427"/>
        <v>0</v>
      </c>
      <c r="S765" s="161">
        <f t="shared" si="427"/>
        <v>0</v>
      </c>
      <c r="T765" s="161">
        <f t="shared" si="427"/>
        <v>0</v>
      </c>
      <c r="U765" s="161">
        <f t="shared" si="427"/>
        <v>0</v>
      </c>
      <c r="V765" s="161">
        <f t="shared" si="427"/>
        <v>0</v>
      </c>
      <c r="W765" s="161">
        <f t="shared" si="427"/>
        <v>0</v>
      </c>
      <c r="X765" s="161">
        <f t="shared" si="427"/>
        <v>0</v>
      </c>
      <c r="Y765" s="161">
        <f t="shared" si="427"/>
        <v>0</v>
      </c>
      <c r="Z765" s="161">
        <f t="shared" si="427"/>
        <v>0</v>
      </c>
      <c r="AA765" s="161">
        <f t="shared" si="427"/>
        <v>0</v>
      </c>
      <c r="AB765" s="161">
        <f t="shared" si="427"/>
        <v>0</v>
      </c>
      <c r="AC765" s="161">
        <f t="shared" si="427"/>
        <v>0</v>
      </c>
      <c r="AD765" s="161">
        <f t="shared" si="427"/>
        <v>0</v>
      </c>
      <c r="AE765" s="161">
        <f t="shared" si="427"/>
        <v>0</v>
      </c>
      <c r="AF765" s="161">
        <f t="shared" si="427"/>
        <v>0</v>
      </c>
      <c r="AG765" s="161">
        <f t="shared" si="427"/>
        <v>0</v>
      </c>
      <c r="AH765" s="161">
        <f t="shared" si="427"/>
        <v>0</v>
      </c>
      <c r="AI765" s="161">
        <f t="shared" si="427"/>
        <v>0</v>
      </c>
      <c r="AJ765" s="161">
        <f t="shared" si="427"/>
        <v>0</v>
      </c>
      <c r="AK765" s="161">
        <f t="shared" si="427"/>
        <v>0</v>
      </c>
      <c r="AL765" s="161">
        <f t="shared" si="427"/>
        <v>0</v>
      </c>
      <c r="AM765" s="161">
        <f t="shared" si="427"/>
        <v>0</v>
      </c>
      <c r="AN765" s="161">
        <f t="shared" si="427"/>
        <v>0</v>
      </c>
      <c r="AO765" s="161">
        <f t="shared" si="427"/>
        <v>0</v>
      </c>
      <c r="AP765" s="161">
        <f t="shared" si="427"/>
        <v>0</v>
      </c>
    </row>
    <row r="766" spans="1:42" x14ac:dyDescent="0.2">
      <c r="A766" s="26" t="s">
        <v>12</v>
      </c>
      <c r="B766" s="15"/>
      <c r="C766" s="161">
        <f>SUM(C756:C765)</f>
        <v>0</v>
      </c>
      <c r="D766" s="161">
        <f t="shared" ref="D766:AP766" si="428">SUM(D756:D765)</f>
        <v>0</v>
      </c>
      <c r="E766" s="161">
        <f t="shared" si="428"/>
        <v>0</v>
      </c>
      <c r="F766" s="161">
        <f t="shared" si="428"/>
        <v>0</v>
      </c>
      <c r="G766" s="161">
        <f t="shared" si="428"/>
        <v>0</v>
      </c>
      <c r="H766" s="161">
        <f t="shared" si="428"/>
        <v>0</v>
      </c>
      <c r="I766" s="161">
        <f t="shared" si="428"/>
        <v>0</v>
      </c>
      <c r="J766" s="161">
        <f t="shared" si="428"/>
        <v>0</v>
      </c>
      <c r="K766" s="161">
        <f t="shared" si="428"/>
        <v>0</v>
      </c>
      <c r="L766" s="161">
        <f t="shared" si="428"/>
        <v>0</v>
      </c>
      <c r="M766" s="161">
        <f t="shared" si="428"/>
        <v>0</v>
      </c>
      <c r="N766" s="161">
        <f t="shared" si="428"/>
        <v>0</v>
      </c>
      <c r="O766" s="161">
        <f t="shared" si="428"/>
        <v>0</v>
      </c>
      <c r="P766" s="161">
        <f t="shared" si="428"/>
        <v>0</v>
      </c>
      <c r="Q766" s="161">
        <f t="shared" si="428"/>
        <v>0</v>
      </c>
      <c r="R766" s="161">
        <f t="shared" si="428"/>
        <v>0</v>
      </c>
      <c r="S766" s="161">
        <f t="shared" si="428"/>
        <v>0</v>
      </c>
      <c r="T766" s="161">
        <f t="shared" si="428"/>
        <v>0</v>
      </c>
      <c r="U766" s="161">
        <f t="shared" si="428"/>
        <v>0</v>
      </c>
      <c r="V766" s="161">
        <f t="shared" si="428"/>
        <v>0</v>
      </c>
      <c r="W766" s="161">
        <f t="shared" si="428"/>
        <v>0</v>
      </c>
      <c r="X766" s="161">
        <f t="shared" si="428"/>
        <v>0</v>
      </c>
      <c r="Y766" s="161">
        <f t="shared" si="428"/>
        <v>0</v>
      </c>
      <c r="Z766" s="161">
        <f t="shared" si="428"/>
        <v>0</v>
      </c>
      <c r="AA766" s="161">
        <f t="shared" si="428"/>
        <v>0</v>
      </c>
      <c r="AB766" s="161">
        <f t="shared" si="428"/>
        <v>0</v>
      </c>
      <c r="AC766" s="161">
        <f t="shared" si="428"/>
        <v>0</v>
      </c>
      <c r="AD766" s="161">
        <f t="shared" si="428"/>
        <v>0</v>
      </c>
      <c r="AE766" s="161">
        <f t="shared" si="428"/>
        <v>0</v>
      </c>
      <c r="AF766" s="161">
        <f t="shared" si="428"/>
        <v>0</v>
      </c>
      <c r="AG766" s="161">
        <f t="shared" si="428"/>
        <v>0</v>
      </c>
      <c r="AH766" s="161">
        <f t="shared" si="428"/>
        <v>0</v>
      </c>
      <c r="AI766" s="161">
        <f t="shared" si="428"/>
        <v>0</v>
      </c>
      <c r="AJ766" s="161">
        <f t="shared" si="428"/>
        <v>0</v>
      </c>
      <c r="AK766" s="161">
        <f t="shared" si="428"/>
        <v>0</v>
      </c>
      <c r="AL766" s="161">
        <f t="shared" si="428"/>
        <v>0</v>
      </c>
      <c r="AM766" s="161">
        <f t="shared" si="428"/>
        <v>0</v>
      </c>
      <c r="AN766" s="161">
        <f t="shared" si="428"/>
        <v>0</v>
      </c>
      <c r="AO766" s="161">
        <f t="shared" si="428"/>
        <v>0</v>
      </c>
      <c r="AP766" s="161">
        <f t="shared" si="428"/>
        <v>0</v>
      </c>
    </row>
    <row r="767" spans="1:42" x14ac:dyDescent="0.2">
      <c r="A767" s="4" t="s">
        <v>287</v>
      </c>
    </row>
    <row r="768" spans="1:42" x14ac:dyDescent="0.2">
      <c r="A768" s="4">
        <v>1</v>
      </c>
      <c r="B768" s="184">
        <f t="shared" ref="B768:B777" si="429">SUM(C768:AP768)</f>
        <v>0</v>
      </c>
      <c r="C768" s="161">
        <f t="shared" ref="C768:AP768" si="430">IF(C$2&lt;=equip2_reserve_freq*$A$756,$B$756/(equip2_reserve_freq),0)</f>
        <v>0</v>
      </c>
      <c r="D768" s="161">
        <f t="shared" si="430"/>
        <v>0</v>
      </c>
      <c r="E768" s="161">
        <f t="shared" si="430"/>
        <v>0</v>
      </c>
      <c r="F768" s="161">
        <f t="shared" si="430"/>
        <v>0</v>
      </c>
      <c r="G768" s="161">
        <f t="shared" si="430"/>
        <v>0</v>
      </c>
      <c r="H768" s="161">
        <f t="shared" si="430"/>
        <v>0</v>
      </c>
      <c r="I768" s="161">
        <f t="shared" si="430"/>
        <v>0</v>
      </c>
      <c r="J768" s="161">
        <f t="shared" si="430"/>
        <v>0</v>
      </c>
      <c r="K768" s="161">
        <f t="shared" si="430"/>
        <v>0</v>
      </c>
      <c r="L768" s="161">
        <f t="shared" si="430"/>
        <v>0</v>
      </c>
      <c r="M768" s="161">
        <f t="shared" si="430"/>
        <v>0</v>
      </c>
      <c r="N768" s="161">
        <f t="shared" si="430"/>
        <v>0</v>
      </c>
      <c r="O768" s="161">
        <f t="shared" si="430"/>
        <v>0</v>
      </c>
      <c r="P768" s="161">
        <f t="shared" si="430"/>
        <v>0</v>
      </c>
      <c r="Q768" s="161">
        <f t="shared" si="430"/>
        <v>0</v>
      </c>
      <c r="R768" s="161">
        <f t="shared" si="430"/>
        <v>0</v>
      </c>
      <c r="S768" s="161">
        <f t="shared" si="430"/>
        <v>0</v>
      </c>
      <c r="T768" s="161">
        <f t="shared" si="430"/>
        <v>0</v>
      </c>
      <c r="U768" s="161">
        <f t="shared" si="430"/>
        <v>0</v>
      </c>
      <c r="V768" s="161">
        <f t="shared" si="430"/>
        <v>0</v>
      </c>
      <c r="W768" s="161">
        <f t="shared" si="430"/>
        <v>0</v>
      </c>
      <c r="X768" s="161">
        <f t="shared" si="430"/>
        <v>0</v>
      </c>
      <c r="Y768" s="161">
        <f t="shared" si="430"/>
        <v>0</v>
      </c>
      <c r="Z768" s="161">
        <f t="shared" si="430"/>
        <v>0</v>
      </c>
      <c r="AA768" s="161">
        <f t="shared" si="430"/>
        <v>0</v>
      </c>
      <c r="AB768" s="161">
        <f t="shared" si="430"/>
        <v>0</v>
      </c>
      <c r="AC768" s="161">
        <f t="shared" si="430"/>
        <v>0</v>
      </c>
      <c r="AD768" s="161">
        <f t="shared" si="430"/>
        <v>0</v>
      </c>
      <c r="AE768" s="161">
        <f t="shared" si="430"/>
        <v>0</v>
      </c>
      <c r="AF768" s="161">
        <f t="shared" si="430"/>
        <v>0</v>
      </c>
      <c r="AG768" s="161">
        <f t="shared" si="430"/>
        <v>0</v>
      </c>
      <c r="AH768" s="161">
        <f t="shared" si="430"/>
        <v>0</v>
      </c>
      <c r="AI768" s="161">
        <f t="shared" si="430"/>
        <v>0</v>
      </c>
      <c r="AJ768" s="161">
        <f t="shared" si="430"/>
        <v>0</v>
      </c>
      <c r="AK768" s="161">
        <f t="shared" si="430"/>
        <v>0</v>
      </c>
      <c r="AL768" s="161">
        <f t="shared" si="430"/>
        <v>0</v>
      </c>
      <c r="AM768" s="161">
        <f t="shared" si="430"/>
        <v>0</v>
      </c>
      <c r="AN768" s="161">
        <f t="shared" si="430"/>
        <v>0</v>
      </c>
      <c r="AO768" s="161">
        <f t="shared" si="430"/>
        <v>0</v>
      </c>
      <c r="AP768" s="161">
        <f t="shared" si="430"/>
        <v>0</v>
      </c>
    </row>
    <row r="769" spans="1:42" x14ac:dyDescent="0.2">
      <c r="A769" s="4">
        <f>A768+1</f>
        <v>2</v>
      </c>
      <c r="B769" s="184">
        <f t="shared" si="429"/>
        <v>0</v>
      </c>
      <c r="C769" s="161">
        <f t="shared" ref="C769:AP769" si="431">IF(AND(C$2&gt;equip2_reserve_freq*$A756,C$2&lt;=equip2_reserve_freq*$A757),$B757/(equip2_reserve_freq),0)</f>
        <v>0</v>
      </c>
      <c r="D769" s="161">
        <f t="shared" si="431"/>
        <v>0</v>
      </c>
      <c r="E769" s="161">
        <f t="shared" si="431"/>
        <v>0</v>
      </c>
      <c r="F769" s="161">
        <f t="shared" si="431"/>
        <v>0</v>
      </c>
      <c r="G769" s="161">
        <f t="shared" si="431"/>
        <v>0</v>
      </c>
      <c r="H769" s="161">
        <f t="shared" si="431"/>
        <v>0</v>
      </c>
      <c r="I769" s="161">
        <f t="shared" si="431"/>
        <v>0</v>
      </c>
      <c r="J769" s="161">
        <f t="shared" si="431"/>
        <v>0</v>
      </c>
      <c r="K769" s="161">
        <f t="shared" si="431"/>
        <v>0</v>
      </c>
      <c r="L769" s="161">
        <f t="shared" si="431"/>
        <v>0</v>
      </c>
      <c r="M769" s="161">
        <f t="shared" si="431"/>
        <v>0</v>
      </c>
      <c r="N769" s="161">
        <f t="shared" si="431"/>
        <v>0</v>
      </c>
      <c r="O769" s="161">
        <f t="shared" si="431"/>
        <v>0</v>
      </c>
      <c r="P769" s="161">
        <f t="shared" si="431"/>
        <v>0</v>
      </c>
      <c r="Q769" s="161">
        <f t="shared" si="431"/>
        <v>0</v>
      </c>
      <c r="R769" s="161">
        <f t="shared" si="431"/>
        <v>0</v>
      </c>
      <c r="S769" s="161">
        <f t="shared" si="431"/>
        <v>0</v>
      </c>
      <c r="T769" s="161">
        <f t="shared" si="431"/>
        <v>0</v>
      </c>
      <c r="U769" s="161">
        <f t="shared" si="431"/>
        <v>0</v>
      </c>
      <c r="V769" s="161">
        <f t="shared" si="431"/>
        <v>0</v>
      </c>
      <c r="W769" s="161">
        <f t="shared" si="431"/>
        <v>0</v>
      </c>
      <c r="X769" s="161">
        <f t="shared" si="431"/>
        <v>0</v>
      </c>
      <c r="Y769" s="161">
        <f t="shared" si="431"/>
        <v>0</v>
      </c>
      <c r="Z769" s="161">
        <f t="shared" si="431"/>
        <v>0</v>
      </c>
      <c r="AA769" s="161">
        <f t="shared" si="431"/>
        <v>0</v>
      </c>
      <c r="AB769" s="161">
        <f t="shared" si="431"/>
        <v>0</v>
      </c>
      <c r="AC769" s="161">
        <f t="shared" si="431"/>
        <v>0</v>
      </c>
      <c r="AD769" s="161">
        <f t="shared" si="431"/>
        <v>0</v>
      </c>
      <c r="AE769" s="161">
        <f t="shared" si="431"/>
        <v>0</v>
      </c>
      <c r="AF769" s="161">
        <f t="shared" si="431"/>
        <v>0</v>
      </c>
      <c r="AG769" s="161">
        <f t="shared" si="431"/>
        <v>0</v>
      </c>
      <c r="AH769" s="161">
        <f t="shared" si="431"/>
        <v>0</v>
      </c>
      <c r="AI769" s="161">
        <f t="shared" si="431"/>
        <v>0</v>
      </c>
      <c r="AJ769" s="161">
        <f t="shared" si="431"/>
        <v>0</v>
      </c>
      <c r="AK769" s="161">
        <f t="shared" si="431"/>
        <v>0</v>
      </c>
      <c r="AL769" s="161">
        <f t="shared" si="431"/>
        <v>0</v>
      </c>
      <c r="AM769" s="161">
        <f t="shared" si="431"/>
        <v>0</v>
      </c>
      <c r="AN769" s="161">
        <f t="shared" si="431"/>
        <v>0</v>
      </c>
      <c r="AO769" s="161">
        <f t="shared" si="431"/>
        <v>0</v>
      </c>
      <c r="AP769" s="161">
        <f t="shared" si="431"/>
        <v>0</v>
      </c>
    </row>
    <row r="770" spans="1:42" x14ac:dyDescent="0.2">
      <c r="A770" s="4">
        <f t="shared" ref="A770:A775" si="432">A769+1</f>
        <v>3</v>
      </c>
      <c r="B770" s="184">
        <f t="shared" si="429"/>
        <v>0</v>
      </c>
      <c r="C770" s="161">
        <f t="shared" ref="C770:AP770" si="433">IF(AND(C$2&gt;equip2_reserve_freq*$A757,C$2&lt;=equip2_reserve_freq*$A758),$B758/(equip2_reserve_freq),0)</f>
        <v>0</v>
      </c>
      <c r="D770" s="161">
        <f t="shared" si="433"/>
        <v>0</v>
      </c>
      <c r="E770" s="161">
        <f t="shared" si="433"/>
        <v>0</v>
      </c>
      <c r="F770" s="161">
        <f t="shared" si="433"/>
        <v>0</v>
      </c>
      <c r="G770" s="161">
        <f t="shared" si="433"/>
        <v>0</v>
      </c>
      <c r="H770" s="161">
        <f t="shared" si="433"/>
        <v>0</v>
      </c>
      <c r="I770" s="161">
        <f t="shared" si="433"/>
        <v>0</v>
      </c>
      <c r="J770" s="161">
        <f t="shared" si="433"/>
        <v>0</v>
      </c>
      <c r="K770" s="161">
        <f t="shared" si="433"/>
        <v>0</v>
      </c>
      <c r="L770" s="161">
        <f t="shared" si="433"/>
        <v>0</v>
      </c>
      <c r="M770" s="161">
        <f t="shared" si="433"/>
        <v>0</v>
      </c>
      <c r="N770" s="161">
        <f t="shared" si="433"/>
        <v>0</v>
      </c>
      <c r="O770" s="161">
        <f t="shared" si="433"/>
        <v>0</v>
      </c>
      <c r="P770" s="161">
        <f t="shared" si="433"/>
        <v>0</v>
      </c>
      <c r="Q770" s="161">
        <f t="shared" si="433"/>
        <v>0</v>
      </c>
      <c r="R770" s="161">
        <f t="shared" si="433"/>
        <v>0</v>
      </c>
      <c r="S770" s="161">
        <f t="shared" si="433"/>
        <v>0</v>
      </c>
      <c r="T770" s="161">
        <f t="shared" si="433"/>
        <v>0</v>
      </c>
      <c r="U770" s="161">
        <f t="shared" si="433"/>
        <v>0</v>
      </c>
      <c r="V770" s="161">
        <f t="shared" si="433"/>
        <v>0</v>
      </c>
      <c r="W770" s="161">
        <f t="shared" si="433"/>
        <v>0</v>
      </c>
      <c r="X770" s="161">
        <f t="shared" si="433"/>
        <v>0</v>
      </c>
      <c r="Y770" s="161">
        <f t="shared" si="433"/>
        <v>0</v>
      </c>
      <c r="Z770" s="161">
        <f t="shared" si="433"/>
        <v>0</v>
      </c>
      <c r="AA770" s="161">
        <f t="shared" si="433"/>
        <v>0</v>
      </c>
      <c r="AB770" s="161">
        <f t="shared" si="433"/>
        <v>0</v>
      </c>
      <c r="AC770" s="161">
        <f t="shared" si="433"/>
        <v>0</v>
      </c>
      <c r="AD770" s="161">
        <f t="shared" si="433"/>
        <v>0</v>
      </c>
      <c r="AE770" s="161">
        <f t="shared" si="433"/>
        <v>0</v>
      </c>
      <c r="AF770" s="161">
        <f t="shared" si="433"/>
        <v>0</v>
      </c>
      <c r="AG770" s="161">
        <f t="shared" si="433"/>
        <v>0</v>
      </c>
      <c r="AH770" s="161">
        <f t="shared" si="433"/>
        <v>0</v>
      </c>
      <c r="AI770" s="161">
        <f t="shared" si="433"/>
        <v>0</v>
      </c>
      <c r="AJ770" s="161">
        <f t="shared" si="433"/>
        <v>0</v>
      </c>
      <c r="AK770" s="161">
        <f t="shared" si="433"/>
        <v>0</v>
      </c>
      <c r="AL770" s="161">
        <f t="shared" si="433"/>
        <v>0</v>
      </c>
      <c r="AM770" s="161">
        <f t="shared" si="433"/>
        <v>0</v>
      </c>
      <c r="AN770" s="161">
        <f t="shared" si="433"/>
        <v>0</v>
      </c>
      <c r="AO770" s="161">
        <f t="shared" si="433"/>
        <v>0</v>
      </c>
      <c r="AP770" s="161">
        <f t="shared" si="433"/>
        <v>0</v>
      </c>
    </row>
    <row r="771" spans="1:42" x14ac:dyDescent="0.2">
      <c r="A771" s="4">
        <f t="shared" si="432"/>
        <v>4</v>
      </c>
      <c r="B771" s="184">
        <f t="shared" si="429"/>
        <v>0</v>
      </c>
      <c r="C771" s="161">
        <f t="shared" ref="C771:AP771" si="434">IF(AND(C$2&gt;equip2_reserve_freq*$A758,C$2&lt;=equip2_reserve_freq*$A759),$B759/(equip2_reserve_freq),0)</f>
        <v>0</v>
      </c>
      <c r="D771" s="161">
        <f t="shared" si="434"/>
        <v>0</v>
      </c>
      <c r="E771" s="161">
        <f t="shared" si="434"/>
        <v>0</v>
      </c>
      <c r="F771" s="161">
        <f t="shared" si="434"/>
        <v>0</v>
      </c>
      <c r="G771" s="161">
        <f t="shared" si="434"/>
        <v>0</v>
      </c>
      <c r="H771" s="161">
        <f t="shared" si="434"/>
        <v>0</v>
      </c>
      <c r="I771" s="161">
        <f t="shared" si="434"/>
        <v>0</v>
      </c>
      <c r="J771" s="161">
        <f t="shared" si="434"/>
        <v>0</v>
      </c>
      <c r="K771" s="161">
        <f t="shared" si="434"/>
        <v>0</v>
      </c>
      <c r="L771" s="161">
        <f t="shared" si="434"/>
        <v>0</v>
      </c>
      <c r="M771" s="161">
        <f t="shared" si="434"/>
        <v>0</v>
      </c>
      <c r="N771" s="161">
        <f t="shared" si="434"/>
        <v>0</v>
      </c>
      <c r="O771" s="161">
        <f t="shared" si="434"/>
        <v>0</v>
      </c>
      <c r="P771" s="161">
        <f t="shared" si="434"/>
        <v>0</v>
      </c>
      <c r="Q771" s="161">
        <f t="shared" si="434"/>
        <v>0</v>
      </c>
      <c r="R771" s="161">
        <f t="shared" si="434"/>
        <v>0</v>
      </c>
      <c r="S771" s="161">
        <f t="shared" si="434"/>
        <v>0</v>
      </c>
      <c r="T771" s="161">
        <f t="shared" si="434"/>
        <v>0</v>
      </c>
      <c r="U771" s="161">
        <f t="shared" si="434"/>
        <v>0</v>
      </c>
      <c r="V771" s="161">
        <f t="shared" si="434"/>
        <v>0</v>
      </c>
      <c r="W771" s="161">
        <f t="shared" si="434"/>
        <v>0</v>
      </c>
      <c r="X771" s="161">
        <f t="shared" si="434"/>
        <v>0</v>
      </c>
      <c r="Y771" s="161">
        <f t="shared" si="434"/>
        <v>0</v>
      </c>
      <c r="Z771" s="161">
        <f t="shared" si="434"/>
        <v>0</v>
      </c>
      <c r="AA771" s="161">
        <f t="shared" si="434"/>
        <v>0</v>
      </c>
      <c r="AB771" s="161">
        <f t="shared" si="434"/>
        <v>0</v>
      </c>
      <c r="AC771" s="161">
        <f t="shared" si="434"/>
        <v>0</v>
      </c>
      <c r="AD771" s="161">
        <f t="shared" si="434"/>
        <v>0</v>
      </c>
      <c r="AE771" s="161">
        <f t="shared" si="434"/>
        <v>0</v>
      </c>
      <c r="AF771" s="161">
        <f t="shared" si="434"/>
        <v>0</v>
      </c>
      <c r="AG771" s="161">
        <f t="shared" si="434"/>
        <v>0</v>
      </c>
      <c r="AH771" s="161">
        <f t="shared" si="434"/>
        <v>0</v>
      </c>
      <c r="AI771" s="161">
        <f t="shared" si="434"/>
        <v>0</v>
      </c>
      <c r="AJ771" s="161">
        <f t="shared" si="434"/>
        <v>0</v>
      </c>
      <c r="AK771" s="161">
        <f t="shared" si="434"/>
        <v>0</v>
      </c>
      <c r="AL771" s="161">
        <f t="shared" si="434"/>
        <v>0</v>
      </c>
      <c r="AM771" s="161">
        <f t="shared" si="434"/>
        <v>0</v>
      </c>
      <c r="AN771" s="161">
        <f t="shared" si="434"/>
        <v>0</v>
      </c>
      <c r="AO771" s="161">
        <f t="shared" si="434"/>
        <v>0</v>
      </c>
      <c r="AP771" s="161">
        <f t="shared" si="434"/>
        <v>0</v>
      </c>
    </row>
    <row r="772" spans="1:42" x14ac:dyDescent="0.2">
      <c r="A772" s="4">
        <f t="shared" si="432"/>
        <v>5</v>
      </c>
      <c r="B772" s="184">
        <f t="shared" si="429"/>
        <v>0</v>
      </c>
      <c r="C772" s="161">
        <f t="shared" ref="C772:AP772" si="435">IF(AND(C$2&gt;equip2_reserve_freq*$A759,C$2&lt;=equip2_reserve_freq*$A760),$B760/(equip2_reserve_freq),0)</f>
        <v>0</v>
      </c>
      <c r="D772" s="161">
        <f t="shared" si="435"/>
        <v>0</v>
      </c>
      <c r="E772" s="161">
        <f t="shared" si="435"/>
        <v>0</v>
      </c>
      <c r="F772" s="161">
        <f t="shared" si="435"/>
        <v>0</v>
      </c>
      <c r="G772" s="161">
        <f t="shared" si="435"/>
        <v>0</v>
      </c>
      <c r="H772" s="161">
        <f t="shared" si="435"/>
        <v>0</v>
      </c>
      <c r="I772" s="161">
        <f t="shared" si="435"/>
        <v>0</v>
      </c>
      <c r="J772" s="161">
        <f t="shared" si="435"/>
        <v>0</v>
      </c>
      <c r="K772" s="161">
        <f t="shared" si="435"/>
        <v>0</v>
      </c>
      <c r="L772" s="161">
        <f t="shared" si="435"/>
        <v>0</v>
      </c>
      <c r="M772" s="161">
        <f t="shared" si="435"/>
        <v>0</v>
      </c>
      <c r="N772" s="161">
        <f t="shared" si="435"/>
        <v>0</v>
      </c>
      <c r="O772" s="161">
        <f t="shared" si="435"/>
        <v>0</v>
      </c>
      <c r="P772" s="161">
        <f t="shared" si="435"/>
        <v>0</v>
      </c>
      <c r="Q772" s="161">
        <f t="shared" si="435"/>
        <v>0</v>
      </c>
      <c r="R772" s="161">
        <f t="shared" si="435"/>
        <v>0</v>
      </c>
      <c r="S772" s="161">
        <f t="shared" si="435"/>
        <v>0</v>
      </c>
      <c r="T772" s="161">
        <f t="shared" si="435"/>
        <v>0</v>
      </c>
      <c r="U772" s="161">
        <f t="shared" si="435"/>
        <v>0</v>
      </c>
      <c r="V772" s="161">
        <f t="shared" si="435"/>
        <v>0</v>
      </c>
      <c r="W772" s="161">
        <f t="shared" si="435"/>
        <v>0</v>
      </c>
      <c r="X772" s="161">
        <f t="shared" si="435"/>
        <v>0</v>
      </c>
      <c r="Y772" s="161">
        <f t="shared" si="435"/>
        <v>0</v>
      </c>
      <c r="Z772" s="161">
        <f t="shared" si="435"/>
        <v>0</v>
      </c>
      <c r="AA772" s="161">
        <f t="shared" si="435"/>
        <v>0</v>
      </c>
      <c r="AB772" s="161">
        <f t="shared" si="435"/>
        <v>0</v>
      </c>
      <c r="AC772" s="161">
        <f t="shared" si="435"/>
        <v>0</v>
      </c>
      <c r="AD772" s="161">
        <f t="shared" si="435"/>
        <v>0</v>
      </c>
      <c r="AE772" s="161">
        <f t="shared" si="435"/>
        <v>0</v>
      </c>
      <c r="AF772" s="161">
        <f t="shared" si="435"/>
        <v>0</v>
      </c>
      <c r="AG772" s="161">
        <f t="shared" si="435"/>
        <v>0</v>
      </c>
      <c r="AH772" s="161">
        <f t="shared" si="435"/>
        <v>0</v>
      </c>
      <c r="AI772" s="161">
        <f t="shared" si="435"/>
        <v>0</v>
      </c>
      <c r="AJ772" s="161">
        <f t="shared" si="435"/>
        <v>0</v>
      </c>
      <c r="AK772" s="161">
        <f t="shared" si="435"/>
        <v>0</v>
      </c>
      <c r="AL772" s="161">
        <f t="shared" si="435"/>
        <v>0</v>
      </c>
      <c r="AM772" s="161">
        <f t="shared" si="435"/>
        <v>0</v>
      </c>
      <c r="AN772" s="161">
        <f t="shared" si="435"/>
        <v>0</v>
      </c>
      <c r="AO772" s="161">
        <f t="shared" si="435"/>
        <v>0</v>
      </c>
      <c r="AP772" s="161">
        <f t="shared" si="435"/>
        <v>0</v>
      </c>
    </row>
    <row r="773" spans="1:42" x14ac:dyDescent="0.2">
      <c r="A773" s="4">
        <f t="shared" si="432"/>
        <v>6</v>
      </c>
      <c r="B773" s="184">
        <f t="shared" si="429"/>
        <v>0</v>
      </c>
      <c r="C773" s="161">
        <f t="shared" ref="C773:AP773" si="436">IF(AND(C$2&gt;equip2_reserve_freq*$A760,C$2&lt;=equip2_reserve_freq*$A761),$B761/(equip2_reserve_freq),0)</f>
        <v>0</v>
      </c>
      <c r="D773" s="161">
        <f t="shared" si="436"/>
        <v>0</v>
      </c>
      <c r="E773" s="161">
        <f t="shared" si="436"/>
        <v>0</v>
      </c>
      <c r="F773" s="161">
        <f t="shared" si="436"/>
        <v>0</v>
      </c>
      <c r="G773" s="161">
        <f t="shared" si="436"/>
        <v>0</v>
      </c>
      <c r="H773" s="161">
        <f t="shared" si="436"/>
        <v>0</v>
      </c>
      <c r="I773" s="161">
        <f t="shared" si="436"/>
        <v>0</v>
      </c>
      <c r="J773" s="161">
        <f t="shared" si="436"/>
        <v>0</v>
      </c>
      <c r="K773" s="161">
        <f t="shared" si="436"/>
        <v>0</v>
      </c>
      <c r="L773" s="161">
        <f t="shared" si="436"/>
        <v>0</v>
      </c>
      <c r="M773" s="161">
        <f t="shared" si="436"/>
        <v>0</v>
      </c>
      <c r="N773" s="161">
        <f t="shared" si="436"/>
        <v>0</v>
      </c>
      <c r="O773" s="161">
        <f t="shared" si="436"/>
        <v>0</v>
      </c>
      <c r="P773" s="161">
        <f t="shared" si="436"/>
        <v>0</v>
      </c>
      <c r="Q773" s="161">
        <f t="shared" si="436"/>
        <v>0</v>
      </c>
      <c r="R773" s="161">
        <f t="shared" si="436"/>
        <v>0</v>
      </c>
      <c r="S773" s="161">
        <f t="shared" si="436"/>
        <v>0</v>
      </c>
      <c r="T773" s="161">
        <f t="shared" si="436"/>
        <v>0</v>
      </c>
      <c r="U773" s="161">
        <f t="shared" si="436"/>
        <v>0</v>
      </c>
      <c r="V773" s="161">
        <f t="shared" si="436"/>
        <v>0</v>
      </c>
      <c r="W773" s="161">
        <f t="shared" si="436"/>
        <v>0</v>
      </c>
      <c r="X773" s="161">
        <f t="shared" si="436"/>
        <v>0</v>
      </c>
      <c r="Y773" s="161">
        <f t="shared" si="436"/>
        <v>0</v>
      </c>
      <c r="Z773" s="161">
        <f t="shared" si="436"/>
        <v>0</v>
      </c>
      <c r="AA773" s="161">
        <f t="shared" si="436"/>
        <v>0</v>
      </c>
      <c r="AB773" s="161">
        <f t="shared" si="436"/>
        <v>0</v>
      </c>
      <c r="AC773" s="161">
        <f t="shared" si="436"/>
        <v>0</v>
      </c>
      <c r="AD773" s="161">
        <f t="shared" si="436"/>
        <v>0</v>
      </c>
      <c r="AE773" s="161">
        <f t="shared" si="436"/>
        <v>0</v>
      </c>
      <c r="AF773" s="161">
        <f t="shared" si="436"/>
        <v>0</v>
      </c>
      <c r="AG773" s="161">
        <f t="shared" si="436"/>
        <v>0</v>
      </c>
      <c r="AH773" s="161">
        <f t="shared" si="436"/>
        <v>0</v>
      </c>
      <c r="AI773" s="161">
        <f t="shared" si="436"/>
        <v>0</v>
      </c>
      <c r="AJ773" s="161">
        <f t="shared" si="436"/>
        <v>0</v>
      </c>
      <c r="AK773" s="161">
        <f t="shared" si="436"/>
        <v>0</v>
      </c>
      <c r="AL773" s="161">
        <f t="shared" si="436"/>
        <v>0</v>
      </c>
      <c r="AM773" s="161">
        <f t="shared" si="436"/>
        <v>0</v>
      </c>
      <c r="AN773" s="161">
        <f t="shared" si="436"/>
        <v>0</v>
      </c>
      <c r="AO773" s="161">
        <f t="shared" si="436"/>
        <v>0</v>
      </c>
      <c r="AP773" s="161">
        <f t="shared" si="436"/>
        <v>0</v>
      </c>
    </row>
    <row r="774" spans="1:42" x14ac:dyDescent="0.2">
      <c r="A774" s="4">
        <f t="shared" si="432"/>
        <v>7</v>
      </c>
      <c r="B774" s="184">
        <f t="shared" si="429"/>
        <v>0</v>
      </c>
      <c r="C774" s="161">
        <f t="shared" ref="C774:AP774" si="437">IF(AND(C$2&gt;equip2_reserve_freq*$A761,C$2&lt;=equip2_reserve_freq*$A762),$B762/(equip2_reserve_freq),0)</f>
        <v>0</v>
      </c>
      <c r="D774" s="161">
        <f t="shared" si="437"/>
        <v>0</v>
      </c>
      <c r="E774" s="161">
        <f t="shared" si="437"/>
        <v>0</v>
      </c>
      <c r="F774" s="161">
        <f t="shared" si="437"/>
        <v>0</v>
      </c>
      <c r="G774" s="161">
        <f t="shared" si="437"/>
        <v>0</v>
      </c>
      <c r="H774" s="161">
        <f t="shared" si="437"/>
        <v>0</v>
      </c>
      <c r="I774" s="161">
        <f t="shared" si="437"/>
        <v>0</v>
      </c>
      <c r="J774" s="161">
        <f t="shared" si="437"/>
        <v>0</v>
      </c>
      <c r="K774" s="161">
        <f t="shared" si="437"/>
        <v>0</v>
      </c>
      <c r="L774" s="161">
        <f t="shared" si="437"/>
        <v>0</v>
      </c>
      <c r="M774" s="161">
        <f t="shared" si="437"/>
        <v>0</v>
      </c>
      <c r="N774" s="161">
        <f t="shared" si="437"/>
        <v>0</v>
      </c>
      <c r="O774" s="161">
        <f t="shared" si="437"/>
        <v>0</v>
      </c>
      <c r="P774" s="161">
        <f t="shared" si="437"/>
        <v>0</v>
      </c>
      <c r="Q774" s="161">
        <f t="shared" si="437"/>
        <v>0</v>
      </c>
      <c r="R774" s="161">
        <f t="shared" si="437"/>
        <v>0</v>
      </c>
      <c r="S774" s="161">
        <f t="shared" si="437"/>
        <v>0</v>
      </c>
      <c r="T774" s="161">
        <f t="shared" si="437"/>
        <v>0</v>
      </c>
      <c r="U774" s="161">
        <f t="shared" si="437"/>
        <v>0</v>
      </c>
      <c r="V774" s="161">
        <f t="shared" si="437"/>
        <v>0</v>
      </c>
      <c r="W774" s="161">
        <f t="shared" si="437"/>
        <v>0</v>
      </c>
      <c r="X774" s="161">
        <f t="shared" si="437"/>
        <v>0</v>
      </c>
      <c r="Y774" s="161">
        <f t="shared" si="437"/>
        <v>0</v>
      </c>
      <c r="Z774" s="161">
        <f t="shared" si="437"/>
        <v>0</v>
      </c>
      <c r="AA774" s="161">
        <f t="shared" si="437"/>
        <v>0</v>
      </c>
      <c r="AB774" s="161">
        <f t="shared" si="437"/>
        <v>0</v>
      </c>
      <c r="AC774" s="161">
        <f t="shared" si="437"/>
        <v>0</v>
      </c>
      <c r="AD774" s="161">
        <f t="shared" si="437"/>
        <v>0</v>
      </c>
      <c r="AE774" s="161">
        <f t="shared" si="437"/>
        <v>0</v>
      </c>
      <c r="AF774" s="161">
        <f t="shared" si="437"/>
        <v>0</v>
      </c>
      <c r="AG774" s="161">
        <f t="shared" si="437"/>
        <v>0</v>
      </c>
      <c r="AH774" s="161">
        <f t="shared" si="437"/>
        <v>0</v>
      </c>
      <c r="AI774" s="161">
        <f t="shared" si="437"/>
        <v>0</v>
      </c>
      <c r="AJ774" s="161">
        <f t="shared" si="437"/>
        <v>0</v>
      </c>
      <c r="AK774" s="161">
        <f t="shared" si="437"/>
        <v>0</v>
      </c>
      <c r="AL774" s="161">
        <f t="shared" si="437"/>
        <v>0</v>
      </c>
      <c r="AM774" s="161">
        <f t="shared" si="437"/>
        <v>0</v>
      </c>
      <c r="AN774" s="161">
        <f t="shared" si="437"/>
        <v>0</v>
      </c>
      <c r="AO774" s="161">
        <f t="shared" si="437"/>
        <v>0</v>
      </c>
      <c r="AP774" s="161">
        <f t="shared" si="437"/>
        <v>0</v>
      </c>
    </row>
    <row r="775" spans="1:42" x14ac:dyDescent="0.2">
      <c r="A775" s="4">
        <f t="shared" si="432"/>
        <v>8</v>
      </c>
      <c r="B775" s="184">
        <f t="shared" si="429"/>
        <v>0</v>
      </c>
      <c r="C775" s="161">
        <f t="shared" ref="C775:AP775" si="438">IF(AND(C$2&gt;equip2_reserve_freq*$A762,C$2&lt;=equip2_reserve_freq*$A763),$B763/(equip2_reserve_freq),0)</f>
        <v>0</v>
      </c>
      <c r="D775" s="161">
        <f t="shared" si="438"/>
        <v>0</v>
      </c>
      <c r="E775" s="161">
        <f t="shared" si="438"/>
        <v>0</v>
      </c>
      <c r="F775" s="161">
        <f t="shared" si="438"/>
        <v>0</v>
      </c>
      <c r="G775" s="161">
        <f t="shared" si="438"/>
        <v>0</v>
      </c>
      <c r="H775" s="161">
        <f t="shared" si="438"/>
        <v>0</v>
      </c>
      <c r="I775" s="161">
        <f t="shared" si="438"/>
        <v>0</v>
      </c>
      <c r="J775" s="161">
        <f t="shared" si="438"/>
        <v>0</v>
      </c>
      <c r="K775" s="161">
        <f t="shared" si="438"/>
        <v>0</v>
      </c>
      <c r="L775" s="161">
        <f t="shared" si="438"/>
        <v>0</v>
      </c>
      <c r="M775" s="161">
        <f t="shared" si="438"/>
        <v>0</v>
      </c>
      <c r="N775" s="161">
        <f t="shared" si="438"/>
        <v>0</v>
      </c>
      <c r="O775" s="161">
        <f t="shared" si="438"/>
        <v>0</v>
      </c>
      <c r="P775" s="161">
        <f t="shared" si="438"/>
        <v>0</v>
      </c>
      <c r="Q775" s="161">
        <f t="shared" si="438"/>
        <v>0</v>
      </c>
      <c r="R775" s="161">
        <f t="shared" si="438"/>
        <v>0</v>
      </c>
      <c r="S775" s="161">
        <f t="shared" si="438"/>
        <v>0</v>
      </c>
      <c r="T775" s="161">
        <f t="shared" si="438"/>
        <v>0</v>
      </c>
      <c r="U775" s="161">
        <f t="shared" si="438"/>
        <v>0</v>
      </c>
      <c r="V775" s="161">
        <f t="shared" si="438"/>
        <v>0</v>
      </c>
      <c r="W775" s="161">
        <f t="shared" si="438"/>
        <v>0</v>
      </c>
      <c r="X775" s="161">
        <f t="shared" si="438"/>
        <v>0</v>
      </c>
      <c r="Y775" s="161">
        <f t="shared" si="438"/>
        <v>0</v>
      </c>
      <c r="Z775" s="161">
        <f t="shared" si="438"/>
        <v>0</v>
      </c>
      <c r="AA775" s="161">
        <f t="shared" si="438"/>
        <v>0</v>
      </c>
      <c r="AB775" s="161">
        <f t="shared" si="438"/>
        <v>0</v>
      </c>
      <c r="AC775" s="161">
        <f t="shared" si="438"/>
        <v>0</v>
      </c>
      <c r="AD775" s="161">
        <f t="shared" si="438"/>
        <v>0</v>
      </c>
      <c r="AE775" s="161">
        <f t="shared" si="438"/>
        <v>0</v>
      </c>
      <c r="AF775" s="161">
        <f t="shared" si="438"/>
        <v>0</v>
      </c>
      <c r="AG775" s="161">
        <f t="shared" si="438"/>
        <v>0</v>
      </c>
      <c r="AH775" s="161">
        <f t="shared" si="438"/>
        <v>0</v>
      </c>
      <c r="AI775" s="161">
        <f t="shared" si="438"/>
        <v>0</v>
      </c>
      <c r="AJ775" s="161">
        <f t="shared" si="438"/>
        <v>0</v>
      </c>
      <c r="AK775" s="161">
        <f t="shared" si="438"/>
        <v>0</v>
      </c>
      <c r="AL775" s="161">
        <f t="shared" si="438"/>
        <v>0</v>
      </c>
      <c r="AM775" s="161">
        <f t="shared" si="438"/>
        <v>0</v>
      </c>
      <c r="AN775" s="161">
        <f t="shared" si="438"/>
        <v>0</v>
      </c>
      <c r="AO775" s="161">
        <f t="shared" si="438"/>
        <v>0</v>
      </c>
      <c r="AP775" s="161">
        <f t="shared" si="438"/>
        <v>0</v>
      </c>
    </row>
    <row r="776" spans="1:42" x14ac:dyDescent="0.2">
      <c r="A776" s="4">
        <f>A775+1</f>
        <v>9</v>
      </c>
      <c r="B776" s="184">
        <f t="shared" si="429"/>
        <v>0</v>
      </c>
      <c r="C776" s="161">
        <f t="shared" ref="C776:AP776" si="439">IF(AND(C$2&gt;equip2_reserve_freq*$A763,C$2&lt;=equip2_reserve_freq*$A764),$B764/(equip2_reserve_freq),0)</f>
        <v>0</v>
      </c>
      <c r="D776" s="161">
        <f t="shared" si="439"/>
        <v>0</v>
      </c>
      <c r="E776" s="161">
        <f t="shared" si="439"/>
        <v>0</v>
      </c>
      <c r="F776" s="161">
        <f t="shared" si="439"/>
        <v>0</v>
      </c>
      <c r="G776" s="161">
        <f t="shared" si="439"/>
        <v>0</v>
      </c>
      <c r="H776" s="161">
        <f t="shared" si="439"/>
        <v>0</v>
      </c>
      <c r="I776" s="161">
        <f t="shared" si="439"/>
        <v>0</v>
      </c>
      <c r="J776" s="161">
        <f t="shared" si="439"/>
        <v>0</v>
      </c>
      <c r="K776" s="161">
        <f t="shared" si="439"/>
        <v>0</v>
      </c>
      <c r="L776" s="161">
        <f t="shared" si="439"/>
        <v>0</v>
      </c>
      <c r="M776" s="161">
        <f t="shared" si="439"/>
        <v>0</v>
      </c>
      <c r="N776" s="161">
        <f t="shared" si="439"/>
        <v>0</v>
      </c>
      <c r="O776" s="161">
        <f t="shared" si="439"/>
        <v>0</v>
      </c>
      <c r="P776" s="161">
        <f t="shared" si="439"/>
        <v>0</v>
      </c>
      <c r="Q776" s="161">
        <f t="shared" si="439"/>
        <v>0</v>
      </c>
      <c r="R776" s="161">
        <f t="shared" si="439"/>
        <v>0</v>
      </c>
      <c r="S776" s="161">
        <f t="shared" si="439"/>
        <v>0</v>
      </c>
      <c r="T776" s="161">
        <f t="shared" si="439"/>
        <v>0</v>
      </c>
      <c r="U776" s="161">
        <f t="shared" si="439"/>
        <v>0</v>
      </c>
      <c r="V776" s="161">
        <f t="shared" si="439"/>
        <v>0</v>
      </c>
      <c r="W776" s="161">
        <f t="shared" si="439"/>
        <v>0</v>
      </c>
      <c r="X776" s="161">
        <f t="shared" si="439"/>
        <v>0</v>
      </c>
      <c r="Y776" s="161">
        <f t="shared" si="439"/>
        <v>0</v>
      </c>
      <c r="Z776" s="161">
        <f t="shared" si="439"/>
        <v>0</v>
      </c>
      <c r="AA776" s="161">
        <f t="shared" si="439"/>
        <v>0</v>
      </c>
      <c r="AB776" s="161">
        <f t="shared" si="439"/>
        <v>0</v>
      </c>
      <c r="AC776" s="161">
        <f t="shared" si="439"/>
        <v>0</v>
      </c>
      <c r="AD776" s="161">
        <f t="shared" si="439"/>
        <v>0</v>
      </c>
      <c r="AE776" s="161">
        <f t="shared" si="439"/>
        <v>0</v>
      </c>
      <c r="AF776" s="161">
        <f t="shared" si="439"/>
        <v>0</v>
      </c>
      <c r="AG776" s="161">
        <f t="shared" si="439"/>
        <v>0</v>
      </c>
      <c r="AH776" s="161">
        <f t="shared" si="439"/>
        <v>0</v>
      </c>
      <c r="AI776" s="161">
        <f t="shared" si="439"/>
        <v>0</v>
      </c>
      <c r="AJ776" s="161">
        <f t="shared" si="439"/>
        <v>0</v>
      </c>
      <c r="AK776" s="161">
        <f t="shared" si="439"/>
        <v>0</v>
      </c>
      <c r="AL776" s="161">
        <f t="shared" si="439"/>
        <v>0</v>
      </c>
      <c r="AM776" s="161">
        <f t="shared" si="439"/>
        <v>0</v>
      </c>
      <c r="AN776" s="161">
        <f t="shared" si="439"/>
        <v>0</v>
      </c>
      <c r="AO776" s="161">
        <f t="shared" si="439"/>
        <v>0</v>
      </c>
      <c r="AP776" s="161">
        <f t="shared" si="439"/>
        <v>0</v>
      </c>
    </row>
    <row r="777" spans="1:42" x14ac:dyDescent="0.2">
      <c r="A777" s="4">
        <f t="shared" ref="A777" si="440">A776+1</f>
        <v>10</v>
      </c>
      <c r="B777" s="184">
        <f t="shared" si="429"/>
        <v>0</v>
      </c>
      <c r="C777" s="162">
        <f t="shared" ref="C777:AP777" si="441">IF(AND(C$2&gt;equip2_reserve_freq*$A764,C$2&lt;=equip2_reserve_freq*$A765),$B765/(equip2_reserve_freq),0)</f>
        <v>0</v>
      </c>
      <c r="D777" s="162">
        <f t="shared" si="441"/>
        <v>0</v>
      </c>
      <c r="E777" s="162">
        <f t="shared" si="441"/>
        <v>0</v>
      </c>
      <c r="F777" s="162">
        <f t="shared" si="441"/>
        <v>0</v>
      </c>
      <c r="G777" s="162">
        <f t="shared" si="441"/>
        <v>0</v>
      </c>
      <c r="H777" s="162">
        <f t="shared" si="441"/>
        <v>0</v>
      </c>
      <c r="I777" s="162">
        <f t="shared" si="441"/>
        <v>0</v>
      </c>
      <c r="J777" s="162">
        <f t="shared" si="441"/>
        <v>0</v>
      </c>
      <c r="K777" s="162">
        <f t="shared" si="441"/>
        <v>0</v>
      </c>
      <c r="L777" s="162">
        <f t="shared" si="441"/>
        <v>0</v>
      </c>
      <c r="M777" s="162">
        <f t="shared" si="441"/>
        <v>0</v>
      </c>
      <c r="N777" s="162">
        <f t="shared" si="441"/>
        <v>0</v>
      </c>
      <c r="O777" s="162">
        <f t="shared" si="441"/>
        <v>0</v>
      </c>
      <c r="P777" s="162">
        <f t="shared" si="441"/>
        <v>0</v>
      </c>
      <c r="Q777" s="162">
        <f t="shared" si="441"/>
        <v>0</v>
      </c>
      <c r="R777" s="162">
        <f t="shared" si="441"/>
        <v>0</v>
      </c>
      <c r="S777" s="162">
        <f t="shared" si="441"/>
        <v>0</v>
      </c>
      <c r="T777" s="162">
        <f t="shared" si="441"/>
        <v>0</v>
      </c>
      <c r="U777" s="162">
        <f t="shared" si="441"/>
        <v>0</v>
      </c>
      <c r="V777" s="162">
        <f t="shared" si="441"/>
        <v>0</v>
      </c>
      <c r="W777" s="162">
        <f t="shared" si="441"/>
        <v>0</v>
      </c>
      <c r="X777" s="162">
        <f t="shared" si="441"/>
        <v>0</v>
      </c>
      <c r="Y777" s="162">
        <f t="shared" si="441"/>
        <v>0</v>
      </c>
      <c r="Z777" s="162">
        <f t="shared" si="441"/>
        <v>0</v>
      </c>
      <c r="AA777" s="162">
        <f t="shared" si="441"/>
        <v>0</v>
      </c>
      <c r="AB777" s="162">
        <f t="shared" si="441"/>
        <v>0</v>
      </c>
      <c r="AC777" s="162">
        <f t="shared" si="441"/>
        <v>0</v>
      </c>
      <c r="AD777" s="162">
        <f t="shared" si="441"/>
        <v>0</v>
      </c>
      <c r="AE777" s="162">
        <f t="shared" si="441"/>
        <v>0</v>
      </c>
      <c r="AF777" s="162">
        <f t="shared" si="441"/>
        <v>0</v>
      </c>
      <c r="AG777" s="162">
        <f t="shared" si="441"/>
        <v>0</v>
      </c>
      <c r="AH777" s="162">
        <f t="shared" si="441"/>
        <v>0</v>
      </c>
      <c r="AI777" s="162">
        <f t="shared" si="441"/>
        <v>0</v>
      </c>
      <c r="AJ777" s="162">
        <f t="shared" si="441"/>
        <v>0</v>
      </c>
      <c r="AK777" s="162">
        <f t="shared" si="441"/>
        <v>0</v>
      </c>
      <c r="AL777" s="162">
        <f t="shared" si="441"/>
        <v>0</v>
      </c>
      <c r="AM777" s="162">
        <f t="shared" si="441"/>
        <v>0</v>
      </c>
      <c r="AN777" s="162">
        <f t="shared" si="441"/>
        <v>0</v>
      </c>
      <c r="AO777" s="162">
        <f t="shared" si="441"/>
        <v>0</v>
      </c>
      <c r="AP777" s="162">
        <f t="shared" si="441"/>
        <v>0</v>
      </c>
    </row>
    <row r="778" spans="1:42" x14ac:dyDescent="0.2">
      <c r="A778" s="26" t="s">
        <v>12</v>
      </c>
      <c r="B778" s="15"/>
      <c r="C778" s="161">
        <f>SUM(C768:C777)</f>
        <v>0</v>
      </c>
      <c r="D778" s="161">
        <f t="shared" ref="D778:AP778" si="442">SUM(D768:D777)</f>
        <v>0</v>
      </c>
      <c r="E778" s="161">
        <f t="shared" si="442"/>
        <v>0</v>
      </c>
      <c r="F778" s="161">
        <f t="shared" si="442"/>
        <v>0</v>
      </c>
      <c r="G778" s="161">
        <f t="shared" si="442"/>
        <v>0</v>
      </c>
      <c r="H778" s="161">
        <f t="shared" si="442"/>
        <v>0</v>
      </c>
      <c r="I778" s="161">
        <f t="shared" si="442"/>
        <v>0</v>
      </c>
      <c r="J778" s="161">
        <f t="shared" si="442"/>
        <v>0</v>
      </c>
      <c r="K778" s="161">
        <f t="shared" si="442"/>
        <v>0</v>
      </c>
      <c r="L778" s="161">
        <f t="shared" si="442"/>
        <v>0</v>
      </c>
      <c r="M778" s="161">
        <f t="shared" si="442"/>
        <v>0</v>
      </c>
      <c r="N778" s="161">
        <f t="shared" si="442"/>
        <v>0</v>
      </c>
      <c r="O778" s="161">
        <f t="shared" si="442"/>
        <v>0</v>
      </c>
      <c r="P778" s="161">
        <f t="shared" si="442"/>
        <v>0</v>
      </c>
      <c r="Q778" s="161">
        <f t="shared" si="442"/>
        <v>0</v>
      </c>
      <c r="R778" s="161">
        <f t="shared" si="442"/>
        <v>0</v>
      </c>
      <c r="S778" s="161">
        <f t="shared" si="442"/>
        <v>0</v>
      </c>
      <c r="T778" s="161">
        <f t="shared" si="442"/>
        <v>0</v>
      </c>
      <c r="U778" s="161">
        <f t="shared" si="442"/>
        <v>0</v>
      </c>
      <c r="V778" s="161">
        <f t="shared" si="442"/>
        <v>0</v>
      </c>
      <c r="W778" s="161">
        <f t="shared" si="442"/>
        <v>0</v>
      </c>
      <c r="X778" s="161">
        <f t="shared" si="442"/>
        <v>0</v>
      </c>
      <c r="Y778" s="161">
        <f t="shared" si="442"/>
        <v>0</v>
      </c>
      <c r="Z778" s="161">
        <f t="shared" si="442"/>
        <v>0</v>
      </c>
      <c r="AA778" s="161">
        <f t="shared" si="442"/>
        <v>0</v>
      </c>
      <c r="AB778" s="161">
        <f t="shared" si="442"/>
        <v>0</v>
      </c>
      <c r="AC778" s="161">
        <f t="shared" si="442"/>
        <v>0</v>
      </c>
      <c r="AD778" s="161">
        <f t="shared" si="442"/>
        <v>0</v>
      </c>
      <c r="AE778" s="161">
        <f t="shared" si="442"/>
        <v>0</v>
      </c>
      <c r="AF778" s="161">
        <f t="shared" si="442"/>
        <v>0</v>
      </c>
      <c r="AG778" s="161">
        <f t="shared" si="442"/>
        <v>0</v>
      </c>
      <c r="AH778" s="161">
        <f t="shared" si="442"/>
        <v>0</v>
      </c>
      <c r="AI778" s="161">
        <f t="shared" si="442"/>
        <v>0</v>
      </c>
      <c r="AJ778" s="161">
        <f t="shared" si="442"/>
        <v>0</v>
      </c>
      <c r="AK778" s="161">
        <f t="shared" si="442"/>
        <v>0</v>
      </c>
      <c r="AL778" s="161">
        <f t="shared" si="442"/>
        <v>0</v>
      </c>
      <c r="AM778" s="161">
        <f t="shared" si="442"/>
        <v>0</v>
      </c>
      <c r="AN778" s="161">
        <f t="shared" si="442"/>
        <v>0</v>
      </c>
      <c r="AO778" s="161">
        <f t="shared" si="442"/>
        <v>0</v>
      </c>
      <c r="AP778" s="161">
        <f t="shared" si="442"/>
        <v>0</v>
      </c>
    </row>
    <row r="780" spans="1:42" x14ac:dyDescent="0.2">
      <c r="A780" s="20" t="s">
        <v>291</v>
      </c>
    </row>
    <row r="781" spans="1:42" x14ac:dyDescent="0.2">
      <c r="A781" s="4" t="s">
        <v>282</v>
      </c>
      <c r="B781" s="161">
        <v>0</v>
      </c>
      <c r="C781" s="161">
        <f>B784</f>
        <v>0</v>
      </c>
      <c r="D781" s="161">
        <f t="shared" ref="D781:AP781" si="443">C784</f>
        <v>0</v>
      </c>
      <c r="E781" s="161">
        <f t="shared" si="443"/>
        <v>0</v>
      </c>
      <c r="F781" s="161">
        <f t="shared" si="443"/>
        <v>0</v>
      </c>
      <c r="G781" s="161">
        <f t="shared" si="443"/>
        <v>0</v>
      </c>
      <c r="H781" s="161">
        <f t="shared" si="443"/>
        <v>0</v>
      </c>
      <c r="I781" s="161">
        <f t="shared" si="443"/>
        <v>0</v>
      </c>
      <c r="J781" s="161">
        <f t="shared" si="443"/>
        <v>0</v>
      </c>
      <c r="K781" s="161">
        <f t="shared" si="443"/>
        <v>0</v>
      </c>
      <c r="L781" s="161">
        <f t="shared" si="443"/>
        <v>0</v>
      </c>
      <c r="M781" s="161">
        <f t="shared" si="443"/>
        <v>0</v>
      </c>
      <c r="N781" s="161">
        <f t="shared" si="443"/>
        <v>0</v>
      </c>
      <c r="O781" s="161">
        <f t="shared" si="443"/>
        <v>0</v>
      </c>
      <c r="P781" s="161">
        <f t="shared" si="443"/>
        <v>0</v>
      </c>
      <c r="Q781" s="161">
        <f t="shared" si="443"/>
        <v>0</v>
      </c>
      <c r="R781" s="161">
        <f t="shared" si="443"/>
        <v>0</v>
      </c>
      <c r="S781" s="161">
        <f t="shared" si="443"/>
        <v>0</v>
      </c>
      <c r="T781" s="161">
        <f t="shared" si="443"/>
        <v>0</v>
      </c>
      <c r="U781" s="161">
        <f t="shared" si="443"/>
        <v>0</v>
      </c>
      <c r="V781" s="161">
        <f t="shared" si="443"/>
        <v>0</v>
      </c>
      <c r="W781" s="161">
        <f t="shared" si="443"/>
        <v>0</v>
      </c>
      <c r="X781" s="161">
        <f t="shared" si="443"/>
        <v>0</v>
      </c>
      <c r="Y781" s="161">
        <f t="shared" si="443"/>
        <v>0</v>
      </c>
      <c r="Z781" s="161">
        <f t="shared" si="443"/>
        <v>0</v>
      </c>
      <c r="AA781" s="161">
        <f t="shared" si="443"/>
        <v>0</v>
      </c>
      <c r="AB781" s="161">
        <f t="shared" si="443"/>
        <v>0</v>
      </c>
      <c r="AC781" s="161">
        <f t="shared" si="443"/>
        <v>0</v>
      </c>
      <c r="AD781" s="161">
        <f t="shared" si="443"/>
        <v>0</v>
      </c>
      <c r="AE781" s="161">
        <f t="shared" si="443"/>
        <v>0</v>
      </c>
      <c r="AF781" s="161">
        <f t="shared" si="443"/>
        <v>0</v>
      </c>
      <c r="AG781" s="161">
        <f t="shared" si="443"/>
        <v>0</v>
      </c>
      <c r="AH781" s="161">
        <f t="shared" si="443"/>
        <v>0</v>
      </c>
      <c r="AI781" s="161">
        <f t="shared" si="443"/>
        <v>0</v>
      </c>
      <c r="AJ781" s="161">
        <f t="shared" si="443"/>
        <v>0</v>
      </c>
      <c r="AK781" s="161">
        <f t="shared" si="443"/>
        <v>0</v>
      </c>
      <c r="AL781" s="161">
        <f t="shared" si="443"/>
        <v>0</v>
      </c>
      <c r="AM781" s="161">
        <f t="shared" si="443"/>
        <v>0</v>
      </c>
      <c r="AN781" s="161">
        <f t="shared" si="443"/>
        <v>0</v>
      </c>
      <c r="AO781" s="161">
        <f t="shared" si="443"/>
        <v>0</v>
      </c>
      <c r="AP781" s="161">
        <f t="shared" si="443"/>
        <v>0</v>
      </c>
    </row>
    <row r="782" spans="1:42" x14ac:dyDescent="0.2">
      <c r="A782" s="4" t="s">
        <v>74</v>
      </c>
      <c r="B782" s="161">
        <v>0</v>
      </c>
      <c r="C782" s="161">
        <f>C810</f>
        <v>0</v>
      </c>
      <c r="D782" s="161">
        <f t="shared" ref="D782:AP782" si="444">D810</f>
        <v>0</v>
      </c>
      <c r="E782" s="161">
        <f t="shared" si="444"/>
        <v>0</v>
      </c>
      <c r="F782" s="161">
        <f t="shared" si="444"/>
        <v>0</v>
      </c>
      <c r="G782" s="161">
        <f t="shared" si="444"/>
        <v>0</v>
      </c>
      <c r="H782" s="161">
        <f t="shared" si="444"/>
        <v>0</v>
      </c>
      <c r="I782" s="161">
        <f t="shared" si="444"/>
        <v>0</v>
      </c>
      <c r="J782" s="161">
        <f t="shared" si="444"/>
        <v>0</v>
      </c>
      <c r="K782" s="161">
        <f t="shared" si="444"/>
        <v>0</v>
      </c>
      <c r="L782" s="161">
        <f t="shared" si="444"/>
        <v>0</v>
      </c>
      <c r="M782" s="161">
        <f t="shared" si="444"/>
        <v>0</v>
      </c>
      <c r="N782" s="161">
        <f t="shared" si="444"/>
        <v>0</v>
      </c>
      <c r="O782" s="161">
        <f t="shared" si="444"/>
        <v>0</v>
      </c>
      <c r="P782" s="161">
        <f t="shared" si="444"/>
        <v>0</v>
      </c>
      <c r="Q782" s="161">
        <f t="shared" si="444"/>
        <v>0</v>
      </c>
      <c r="R782" s="161">
        <f t="shared" si="444"/>
        <v>0</v>
      </c>
      <c r="S782" s="161">
        <f t="shared" si="444"/>
        <v>0</v>
      </c>
      <c r="T782" s="161">
        <f t="shared" si="444"/>
        <v>0</v>
      </c>
      <c r="U782" s="161">
        <f t="shared" si="444"/>
        <v>0</v>
      </c>
      <c r="V782" s="161">
        <f t="shared" si="444"/>
        <v>0</v>
      </c>
      <c r="W782" s="161">
        <f t="shared" si="444"/>
        <v>0</v>
      </c>
      <c r="X782" s="161">
        <f t="shared" si="444"/>
        <v>0</v>
      </c>
      <c r="Y782" s="161">
        <f t="shared" si="444"/>
        <v>0</v>
      </c>
      <c r="Z782" s="161">
        <f t="shared" si="444"/>
        <v>0</v>
      </c>
      <c r="AA782" s="161">
        <f t="shared" si="444"/>
        <v>0</v>
      </c>
      <c r="AB782" s="161">
        <f t="shared" si="444"/>
        <v>0</v>
      </c>
      <c r="AC782" s="161">
        <f t="shared" si="444"/>
        <v>0</v>
      </c>
      <c r="AD782" s="161">
        <f t="shared" si="444"/>
        <v>0</v>
      </c>
      <c r="AE782" s="161">
        <f t="shared" si="444"/>
        <v>0</v>
      </c>
      <c r="AF782" s="161">
        <f t="shared" si="444"/>
        <v>0</v>
      </c>
      <c r="AG782" s="161">
        <f t="shared" si="444"/>
        <v>0</v>
      </c>
      <c r="AH782" s="161">
        <f t="shared" si="444"/>
        <v>0</v>
      </c>
      <c r="AI782" s="161">
        <f t="shared" si="444"/>
        <v>0</v>
      </c>
      <c r="AJ782" s="161">
        <f t="shared" si="444"/>
        <v>0</v>
      </c>
      <c r="AK782" s="161">
        <f t="shared" si="444"/>
        <v>0</v>
      </c>
      <c r="AL782" s="161">
        <f t="shared" si="444"/>
        <v>0</v>
      </c>
      <c r="AM782" s="161">
        <f t="shared" si="444"/>
        <v>0</v>
      </c>
      <c r="AN782" s="161">
        <f t="shared" si="444"/>
        <v>0</v>
      </c>
      <c r="AO782" s="161">
        <f t="shared" si="444"/>
        <v>0</v>
      </c>
      <c r="AP782" s="161">
        <f t="shared" si="444"/>
        <v>0</v>
      </c>
    </row>
    <row r="783" spans="1:42" x14ac:dyDescent="0.2">
      <c r="A783" s="4" t="s">
        <v>283</v>
      </c>
      <c r="B783" s="162">
        <v>0</v>
      </c>
      <c r="C783" s="162">
        <f>-C798</f>
        <v>0</v>
      </c>
      <c r="D783" s="162">
        <f t="shared" ref="D783:AP783" si="445">-D798</f>
        <v>0</v>
      </c>
      <c r="E783" s="162">
        <f t="shared" si="445"/>
        <v>0</v>
      </c>
      <c r="F783" s="162">
        <f t="shared" si="445"/>
        <v>0</v>
      </c>
      <c r="G783" s="162">
        <f t="shared" si="445"/>
        <v>0</v>
      </c>
      <c r="H783" s="162">
        <f t="shared" si="445"/>
        <v>0</v>
      </c>
      <c r="I783" s="162">
        <f t="shared" si="445"/>
        <v>0</v>
      </c>
      <c r="J783" s="162">
        <f t="shared" si="445"/>
        <v>0</v>
      </c>
      <c r="K783" s="162">
        <f t="shared" si="445"/>
        <v>0</v>
      </c>
      <c r="L783" s="162">
        <f t="shared" si="445"/>
        <v>0</v>
      </c>
      <c r="M783" s="162">
        <f t="shared" si="445"/>
        <v>0</v>
      </c>
      <c r="N783" s="162">
        <f t="shared" si="445"/>
        <v>0</v>
      </c>
      <c r="O783" s="162">
        <f t="shared" si="445"/>
        <v>0</v>
      </c>
      <c r="P783" s="162">
        <f t="shared" si="445"/>
        <v>0</v>
      </c>
      <c r="Q783" s="162">
        <f t="shared" si="445"/>
        <v>0</v>
      </c>
      <c r="R783" s="162">
        <f t="shared" si="445"/>
        <v>0</v>
      </c>
      <c r="S783" s="162">
        <f t="shared" si="445"/>
        <v>0</v>
      </c>
      <c r="T783" s="162">
        <f t="shared" si="445"/>
        <v>0</v>
      </c>
      <c r="U783" s="162">
        <f t="shared" si="445"/>
        <v>0</v>
      </c>
      <c r="V783" s="162">
        <f t="shared" si="445"/>
        <v>0</v>
      </c>
      <c r="W783" s="162">
        <f t="shared" si="445"/>
        <v>0</v>
      </c>
      <c r="X783" s="162">
        <f t="shared" si="445"/>
        <v>0</v>
      </c>
      <c r="Y783" s="162">
        <f t="shared" si="445"/>
        <v>0</v>
      </c>
      <c r="Z783" s="162">
        <f t="shared" si="445"/>
        <v>0</v>
      </c>
      <c r="AA783" s="162">
        <f t="shared" si="445"/>
        <v>0</v>
      </c>
      <c r="AB783" s="162">
        <f t="shared" si="445"/>
        <v>0</v>
      </c>
      <c r="AC783" s="162">
        <f t="shared" si="445"/>
        <v>0</v>
      </c>
      <c r="AD783" s="162">
        <f t="shared" si="445"/>
        <v>0</v>
      </c>
      <c r="AE783" s="162">
        <f t="shared" si="445"/>
        <v>0</v>
      </c>
      <c r="AF783" s="162">
        <f t="shared" si="445"/>
        <v>0</v>
      </c>
      <c r="AG783" s="162">
        <f t="shared" si="445"/>
        <v>0</v>
      </c>
      <c r="AH783" s="162">
        <f t="shared" si="445"/>
        <v>0</v>
      </c>
      <c r="AI783" s="162">
        <f t="shared" si="445"/>
        <v>0</v>
      </c>
      <c r="AJ783" s="162">
        <f t="shared" si="445"/>
        <v>0</v>
      </c>
      <c r="AK783" s="162">
        <f t="shared" si="445"/>
        <v>0</v>
      </c>
      <c r="AL783" s="162">
        <f t="shared" si="445"/>
        <v>0</v>
      </c>
      <c r="AM783" s="162">
        <f t="shared" si="445"/>
        <v>0</v>
      </c>
      <c r="AN783" s="162">
        <f t="shared" si="445"/>
        <v>0</v>
      </c>
      <c r="AO783" s="162">
        <f t="shared" si="445"/>
        <v>0</v>
      </c>
      <c r="AP783" s="162">
        <f t="shared" si="445"/>
        <v>0</v>
      </c>
    </row>
    <row r="784" spans="1:42" x14ac:dyDescent="0.2">
      <c r="A784" s="4" t="s">
        <v>244</v>
      </c>
      <c r="B784" s="161">
        <f>SUM(B781:B783)</f>
        <v>0</v>
      </c>
      <c r="C784" s="161">
        <f>SUM(C781:C783)</f>
        <v>0</v>
      </c>
      <c r="D784" s="161">
        <f t="shared" ref="D784:AP784" si="446">SUM(D781:D783)</f>
        <v>0</v>
      </c>
      <c r="E784" s="161">
        <f t="shared" si="446"/>
        <v>0</v>
      </c>
      <c r="F784" s="161">
        <f t="shared" si="446"/>
        <v>0</v>
      </c>
      <c r="G784" s="161">
        <f t="shared" si="446"/>
        <v>0</v>
      </c>
      <c r="H784" s="161">
        <f t="shared" si="446"/>
        <v>0</v>
      </c>
      <c r="I784" s="161">
        <f t="shared" si="446"/>
        <v>0</v>
      </c>
      <c r="J784" s="161">
        <f t="shared" si="446"/>
        <v>0</v>
      </c>
      <c r="K784" s="161">
        <f t="shared" si="446"/>
        <v>0</v>
      </c>
      <c r="L784" s="161">
        <f t="shared" si="446"/>
        <v>0</v>
      </c>
      <c r="M784" s="161">
        <f t="shared" si="446"/>
        <v>0</v>
      </c>
      <c r="N784" s="161">
        <f t="shared" si="446"/>
        <v>0</v>
      </c>
      <c r="O784" s="161">
        <f t="shared" si="446"/>
        <v>0</v>
      </c>
      <c r="P784" s="161">
        <f t="shared" si="446"/>
        <v>0</v>
      </c>
      <c r="Q784" s="161">
        <f t="shared" si="446"/>
        <v>0</v>
      </c>
      <c r="R784" s="161">
        <f t="shared" si="446"/>
        <v>0</v>
      </c>
      <c r="S784" s="161">
        <f t="shared" si="446"/>
        <v>0</v>
      </c>
      <c r="T784" s="161">
        <f t="shared" si="446"/>
        <v>0</v>
      </c>
      <c r="U784" s="161">
        <f t="shared" si="446"/>
        <v>0</v>
      </c>
      <c r="V784" s="161">
        <f t="shared" si="446"/>
        <v>0</v>
      </c>
      <c r="W784" s="161">
        <f t="shared" si="446"/>
        <v>0</v>
      </c>
      <c r="X784" s="161">
        <f t="shared" si="446"/>
        <v>0</v>
      </c>
      <c r="Y784" s="161">
        <f t="shared" si="446"/>
        <v>0</v>
      </c>
      <c r="Z784" s="161">
        <f t="shared" si="446"/>
        <v>0</v>
      </c>
      <c r="AA784" s="161">
        <f t="shared" si="446"/>
        <v>0</v>
      </c>
      <c r="AB784" s="161">
        <f t="shared" si="446"/>
        <v>0</v>
      </c>
      <c r="AC784" s="161">
        <f t="shared" si="446"/>
        <v>0</v>
      </c>
      <c r="AD784" s="161">
        <f t="shared" si="446"/>
        <v>0</v>
      </c>
      <c r="AE784" s="161">
        <f t="shared" si="446"/>
        <v>0</v>
      </c>
      <c r="AF784" s="161">
        <f t="shared" si="446"/>
        <v>0</v>
      </c>
      <c r="AG784" s="161">
        <f t="shared" si="446"/>
        <v>0</v>
      </c>
      <c r="AH784" s="161">
        <f t="shared" si="446"/>
        <v>0</v>
      </c>
      <c r="AI784" s="161">
        <f t="shared" si="446"/>
        <v>0</v>
      </c>
      <c r="AJ784" s="161">
        <f t="shared" si="446"/>
        <v>0</v>
      </c>
      <c r="AK784" s="161">
        <f t="shared" si="446"/>
        <v>0</v>
      </c>
      <c r="AL784" s="161">
        <f t="shared" si="446"/>
        <v>0</v>
      </c>
      <c r="AM784" s="161">
        <f t="shared" si="446"/>
        <v>0</v>
      </c>
      <c r="AN784" s="161">
        <f t="shared" si="446"/>
        <v>0</v>
      </c>
      <c r="AO784" s="161">
        <f t="shared" si="446"/>
        <v>0</v>
      </c>
      <c r="AP784" s="161">
        <f t="shared" si="446"/>
        <v>0</v>
      </c>
    </row>
    <row r="786" spans="1:42" x14ac:dyDescent="0.2">
      <c r="A786" s="4" t="s">
        <v>285</v>
      </c>
    </row>
    <row r="787" spans="1:42" x14ac:dyDescent="0.2">
      <c r="A787" s="4" t="s">
        <v>286</v>
      </c>
    </row>
    <row r="788" spans="1:42" x14ac:dyDescent="0.2">
      <c r="A788" s="4">
        <v>1</v>
      </c>
      <c r="B788" s="184">
        <f t="shared" ref="B788:B797" si="447">SUM(C788:AP788)</f>
        <v>0</v>
      </c>
      <c r="C788" s="161">
        <f t="shared" ref="C788:AP788" si="448">IF(C$2&gt;analysis_period,0,IF(C$2=equip3_reserve_freq*$A788,equip3_reserve_cost*system_capacity*1000*(1+inflation_rate/100)^B$2,0))</f>
        <v>0</v>
      </c>
      <c r="D788" s="161">
        <f t="shared" si="448"/>
        <v>0</v>
      </c>
      <c r="E788" s="161">
        <f t="shared" si="448"/>
        <v>0</v>
      </c>
      <c r="F788" s="161">
        <f t="shared" si="448"/>
        <v>0</v>
      </c>
      <c r="G788" s="161">
        <f t="shared" si="448"/>
        <v>0</v>
      </c>
      <c r="H788" s="161">
        <f t="shared" si="448"/>
        <v>0</v>
      </c>
      <c r="I788" s="161">
        <f t="shared" si="448"/>
        <v>0</v>
      </c>
      <c r="J788" s="161">
        <f t="shared" si="448"/>
        <v>0</v>
      </c>
      <c r="K788" s="161">
        <f t="shared" si="448"/>
        <v>0</v>
      </c>
      <c r="L788" s="161">
        <f t="shared" si="448"/>
        <v>0</v>
      </c>
      <c r="M788" s="161">
        <f t="shared" si="448"/>
        <v>0</v>
      </c>
      <c r="N788" s="161">
        <f t="shared" si="448"/>
        <v>0</v>
      </c>
      <c r="O788" s="161">
        <f t="shared" si="448"/>
        <v>0</v>
      </c>
      <c r="P788" s="161">
        <f t="shared" si="448"/>
        <v>0</v>
      </c>
      <c r="Q788" s="161">
        <f t="shared" si="448"/>
        <v>0</v>
      </c>
      <c r="R788" s="161">
        <f t="shared" si="448"/>
        <v>0</v>
      </c>
      <c r="S788" s="161">
        <f t="shared" si="448"/>
        <v>0</v>
      </c>
      <c r="T788" s="161">
        <f t="shared" si="448"/>
        <v>0</v>
      </c>
      <c r="U788" s="161">
        <f t="shared" si="448"/>
        <v>0</v>
      </c>
      <c r="V788" s="161">
        <f t="shared" si="448"/>
        <v>0</v>
      </c>
      <c r="W788" s="161">
        <f t="shared" si="448"/>
        <v>0</v>
      </c>
      <c r="X788" s="161">
        <f t="shared" si="448"/>
        <v>0</v>
      </c>
      <c r="Y788" s="161">
        <f t="shared" si="448"/>
        <v>0</v>
      </c>
      <c r="Z788" s="161">
        <f t="shared" si="448"/>
        <v>0</v>
      </c>
      <c r="AA788" s="161">
        <f t="shared" si="448"/>
        <v>0</v>
      </c>
      <c r="AB788" s="161">
        <f t="shared" si="448"/>
        <v>0</v>
      </c>
      <c r="AC788" s="161">
        <f t="shared" si="448"/>
        <v>0</v>
      </c>
      <c r="AD788" s="161">
        <f t="shared" si="448"/>
        <v>0</v>
      </c>
      <c r="AE788" s="161">
        <f t="shared" si="448"/>
        <v>0</v>
      </c>
      <c r="AF788" s="161">
        <f t="shared" si="448"/>
        <v>0</v>
      </c>
      <c r="AG788" s="161">
        <f t="shared" si="448"/>
        <v>0</v>
      </c>
      <c r="AH788" s="161">
        <f t="shared" si="448"/>
        <v>0</v>
      </c>
      <c r="AI788" s="161">
        <f t="shared" si="448"/>
        <v>0</v>
      </c>
      <c r="AJ788" s="161">
        <f t="shared" si="448"/>
        <v>0</v>
      </c>
      <c r="AK788" s="161">
        <f t="shared" si="448"/>
        <v>0</v>
      </c>
      <c r="AL788" s="161">
        <f t="shared" si="448"/>
        <v>0</v>
      </c>
      <c r="AM788" s="161">
        <f t="shared" si="448"/>
        <v>0</v>
      </c>
      <c r="AN788" s="161">
        <f t="shared" si="448"/>
        <v>0</v>
      </c>
      <c r="AO788" s="161">
        <f t="shared" si="448"/>
        <v>0</v>
      </c>
      <c r="AP788" s="161">
        <f t="shared" si="448"/>
        <v>0</v>
      </c>
    </row>
    <row r="789" spans="1:42" x14ac:dyDescent="0.2">
      <c r="A789" s="4">
        <f>A788+1</f>
        <v>2</v>
      </c>
      <c r="B789" s="184">
        <f t="shared" si="447"/>
        <v>0</v>
      </c>
      <c r="C789" s="161">
        <f t="shared" ref="C789:AP789" si="449">IF(C$2&gt;analysis_period,0,IF(C$2=equip3_reserve_freq*$A789,equip3_reserve_cost*system_capacity*1000*(1+inflation_rate/100)^B$2,0))</f>
        <v>0</v>
      </c>
      <c r="D789" s="161">
        <f t="shared" si="449"/>
        <v>0</v>
      </c>
      <c r="E789" s="161">
        <f t="shared" si="449"/>
        <v>0</v>
      </c>
      <c r="F789" s="161">
        <f t="shared" si="449"/>
        <v>0</v>
      </c>
      <c r="G789" s="161">
        <f t="shared" si="449"/>
        <v>0</v>
      </c>
      <c r="H789" s="161">
        <f t="shared" si="449"/>
        <v>0</v>
      </c>
      <c r="I789" s="161">
        <f t="shared" si="449"/>
        <v>0</v>
      </c>
      <c r="J789" s="161">
        <f t="shared" si="449"/>
        <v>0</v>
      </c>
      <c r="K789" s="161">
        <f t="shared" si="449"/>
        <v>0</v>
      </c>
      <c r="L789" s="161">
        <f t="shared" si="449"/>
        <v>0</v>
      </c>
      <c r="M789" s="161">
        <f t="shared" si="449"/>
        <v>0</v>
      </c>
      <c r="N789" s="161">
        <f t="shared" si="449"/>
        <v>0</v>
      </c>
      <c r="O789" s="161">
        <f t="shared" si="449"/>
        <v>0</v>
      </c>
      <c r="P789" s="161">
        <f t="shared" si="449"/>
        <v>0</v>
      </c>
      <c r="Q789" s="161">
        <f t="shared" si="449"/>
        <v>0</v>
      </c>
      <c r="R789" s="161">
        <f t="shared" si="449"/>
        <v>0</v>
      </c>
      <c r="S789" s="161">
        <f t="shared" si="449"/>
        <v>0</v>
      </c>
      <c r="T789" s="161">
        <f t="shared" si="449"/>
        <v>0</v>
      </c>
      <c r="U789" s="161">
        <f t="shared" si="449"/>
        <v>0</v>
      </c>
      <c r="V789" s="161">
        <f t="shared" si="449"/>
        <v>0</v>
      </c>
      <c r="W789" s="161">
        <f t="shared" si="449"/>
        <v>0</v>
      </c>
      <c r="X789" s="161">
        <f t="shared" si="449"/>
        <v>0</v>
      </c>
      <c r="Y789" s="161">
        <f t="shared" si="449"/>
        <v>0</v>
      </c>
      <c r="Z789" s="161">
        <f t="shared" si="449"/>
        <v>0</v>
      </c>
      <c r="AA789" s="161">
        <f t="shared" si="449"/>
        <v>0</v>
      </c>
      <c r="AB789" s="161">
        <f t="shared" si="449"/>
        <v>0</v>
      </c>
      <c r="AC789" s="161">
        <f t="shared" si="449"/>
        <v>0</v>
      </c>
      <c r="AD789" s="161">
        <f t="shared" si="449"/>
        <v>0</v>
      </c>
      <c r="AE789" s="161">
        <f t="shared" si="449"/>
        <v>0</v>
      </c>
      <c r="AF789" s="161">
        <f t="shared" si="449"/>
        <v>0</v>
      </c>
      <c r="AG789" s="161">
        <f t="shared" si="449"/>
        <v>0</v>
      </c>
      <c r="AH789" s="161">
        <f t="shared" si="449"/>
        <v>0</v>
      </c>
      <c r="AI789" s="161">
        <f t="shared" si="449"/>
        <v>0</v>
      </c>
      <c r="AJ789" s="161">
        <f t="shared" si="449"/>
        <v>0</v>
      </c>
      <c r="AK789" s="161">
        <f t="shared" si="449"/>
        <v>0</v>
      </c>
      <c r="AL789" s="161">
        <f t="shared" si="449"/>
        <v>0</v>
      </c>
      <c r="AM789" s="161">
        <f t="shared" si="449"/>
        <v>0</v>
      </c>
      <c r="AN789" s="161">
        <f t="shared" si="449"/>
        <v>0</v>
      </c>
      <c r="AO789" s="161">
        <f t="shared" si="449"/>
        <v>0</v>
      </c>
      <c r="AP789" s="161">
        <f t="shared" si="449"/>
        <v>0</v>
      </c>
    </row>
    <row r="790" spans="1:42" x14ac:dyDescent="0.2">
      <c r="A790" s="4">
        <f t="shared" ref="A790:A797" si="450">A789+1</f>
        <v>3</v>
      </c>
      <c r="B790" s="184">
        <f t="shared" si="447"/>
        <v>0</v>
      </c>
      <c r="C790" s="161">
        <f t="shared" ref="C790:AP790" si="451">IF(C$2&gt;analysis_period,0,IF(C$2=equip3_reserve_freq*$A790,equip3_reserve_cost*system_capacity*1000*(1+inflation_rate/100)^B$2,0))</f>
        <v>0</v>
      </c>
      <c r="D790" s="161">
        <f t="shared" si="451"/>
        <v>0</v>
      </c>
      <c r="E790" s="161">
        <f t="shared" si="451"/>
        <v>0</v>
      </c>
      <c r="F790" s="161">
        <f t="shared" si="451"/>
        <v>0</v>
      </c>
      <c r="G790" s="161">
        <f t="shared" si="451"/>
        <v>0</v>
      </c>
      <c r="H790" s="161">
        <f t="shared" si="451"/>
        <v>0</v>
      </c>
      <c r="I790" s="161">
        <f t="shared" si="451"/>
        <v>0</v>
      </c>
      <c r="J790" s="161">
        <f t="shared" si="451"/>
        <v>0</v>
      </c>
      <c r="K790" s="161">
        <f t="shared" si="451"/>
        <v>0</v>
      </c>
      <c r="L790" s="161">
        <f t="shared" si="451"/>
        <v>0</v>
      </c>
      <c r="M790" s="161">
        <f t="shared" si="451"/>
        <v>0</v>
      </c>
      <c r="N790" s="161">
        <f t="shared" si="451"/>
        <v>0</v>
      </c>
      <c r="O790" s="161">
        <f t="shared" si="451"/>
        <v>0</v>
      </c>
      <c r="P790" s="161">
        <f t="shared" si="451"/>
        <v>0</v>
      </c>
      <c r="Q790" s="161">
        <f t="shared" si="451"/>
        <v>0</v>
      </c>
      <c r="R790" s="161">
        <f t="shared" si="451"/>
        <v>0</v>
      </c>
      <c r="S790" s="161">
        <f t="shared" si="451"/>
        <v>0</v>
      </c>
      <c r="T790" s="161">
        <f t="shared" si="451"/>
        <v>0</v>
      </c>
      <c r="U790" s="161">
        <f t="shared" si="451"/>
        <v>0</v>
      </c>
      <c r="V790" s="161">
        <f t="shared" si="451"/>
        <v>0</v>
      </c>
      <c r="W790" s="161">
        <f t="shared" si="451"/>
        <v>0</v>
      </c>
      <c r="X790" s="161">
        <f t="shared" si="451"/>
        <v>0</v>
      </c>
      <c r="Y790" s="161">
        <f t="shared" si="451"/>
        <v>0</v>
      </c>
      <c r="Z790" s="161">
        <f t="shared" si="451"/>
        <v>0</v>
      </c>
      <c r="AA790" s="161">
        <f t="shared" si="451"/>
        <v>0</v>
      </c>
      <c r="AB790" s="161">
        <f t="shared" si="451"/>
        <v>0</v>
      </c>
      <c r="AC790" s="161">
        <f t="shared" si="451"/>
        <v>0</v>
      </c>
      <c r="AD790" s="161">
        <f t="shared" si="451"/>
        <v>0</v>
      </c>
      <c r="AE790" s="161">
        <f t="shared" si="451"/>
        <v>0</v>
      </c>
      <c r="AF790" s="161">
        <f t="shared" si="451"/>
        <v>0</v>
      </c>
      <c r="AG790" s="161">
        <f t="shared" si="451"/>
        <v>0</v>
      </c>
      <c r="AH790" s="161">
        <f t="shared" si="451"/>
        <v>0</v>
      </c>
      <c r="AI790" s="161">
        <f t="shared" si="451"/>
        <v>0</v>
      </c>
      <c r="AJ790" s="161">
        <f t="shared" si="451"/>
        <v>0</v>
      </c>
      <c r="AK790" s="161">
        <f t="shared" si="451"/>
        <v>0</v>
      </c>
      <c r="AL790" s="161">
        <f t="shared" si="451"/>
        <v>0</v>
      </c>
      <c r="AM790" s="161">
        <f t="shared" si="451"/>
        <v>0</v>
      </c>
      <c r="AN790" s="161">
        <f t="shared" si="451"/>
        <v>0</v>
      </c>
      <c r="AO790" s="161">
        <f t="shared" si="451"/>
        <v>0</v>
      </c>
      <c r="AP790" s="161">
        <f t="shared" si="451"/>
        <v>0</v>
      </c>
    </row>
    <row r="791" spans="1:42" x14ac:dyDescent="0.2">
      <c r="A791" s="4">
        <f t="shared" si="450"/>
        <v>4</v>
      </c>
      <c r="B791" s="184">
        <f t="shared" si="447"/>
        <v>0</v>
      </c>
      <c r="C791" s="161">
        <f t="shared" ref="C791:AP791" si="452">IF(C$2&gt;analysis_period,0,IF(C$2=equip3_reserve_freq*$A791,equip3_reserve_cost*system_capacity*1000*(1+inflation_rate/100)^B$2,0))</f>
        <v>0</v>
      </c>
      <c r="D791" s="161">
        <f t="shared" si="452"/>
        <v>0</v>
      </c>
      <c r="E791" s="161">
        <f t="shared" si="452"/>
        <v>0</v>
      </c>
      <c r="F791" s="161">
        <f t="shared" si="452"/>
        <v>0</v>
      </c>
      <c r="G791" s="161">
        <f t="shared" si="452"/>
        <v>0</v>
      </c>
      <c r="H791" s="161">
        <f t="shared" si="452"/>
        <v>0</v>
      </c>
      <c r="I791" s="161">
        <f t="shared" si="452"/>
        <v>0</v>
      </c>
      <c r="J791" s="161">
        <f t="shared" si="452"/>
        <v>0</v>
      </c>
      <c r="K791" s="161">
        <f t="shared" si="452"/>
        <v>0</v>
      </c>
      <c r="L791" s="161">
        <f t="shared" si="452"/>
        <v>0</v>
      </c>
      <c r="M791" s="161">
        <f t="shared" si="452"/>
        <v>0</v>
      </c>
      <c r="N791" s="161">
        <f t="shared" si="452"/>
        <v>0</v>
      </c>
      <c r="O791" s="161">
        <f t="shared" si="452"/>
        <v>0</v>
      </c>
      <c r="P791" s="161">
        <f t="shared" si="452"/>
        <v>0</v>
      </c>
      <c r="Q791" s="161">
        <f t="shared" si="452"/>
        <v>0</v>
      </c>
      <c r="R791" s="161">
        <f t="shared" si="452"/>
        <v>0</v>
      </c>
      <c r="S791" s="161">
        <f t="shared" si="452"/>
        <v>0</v>
      </c>
      <c r="T791" s="161">
        <f t="shared" si="452"/>
        <v>0</v>
      </c>
      <c r="U791" s="161">
        <f t="shared" si="452"/>
        <v>0</v>
      </c>
      <c r="V791" s="161">
        <f t="shared" si="452"/>
        <v>0</v>
      </c>
      <c r="W791" s="161">
        <f t="shared" si="452"/>
        <v>0</v>
      </c>
      <c r="X791" s="161">
        <f t="shared" si="452"/>
        <v>0</v>
      </c>
      <c r="Y791" s="161">
        <f t="shared" si="452"/>
        <v>0</v>
      </c>
      <c r="Z791" s="161">
        <f t="shared" si="452"/>
        <v>0</v>
      </c>
      <c r="AA791" s="161">
        <f t="shared" si="452"/>
        <v>0</v>
      </c>
      <c r="AB791" s="161">
        <f t="shared" si="452"/>
        <v>0</v>
      </c>
      <c r="AC791" s="161">
        <f t="shared" si="452"/>
        <v>0</v>
      </c>
      <c r="AD791" s="161">
        <f t="shared" si="452"/>
        <v>0</v>
      </c>
      <c r="AE791" s="161">
        <f t="shared" si="452"/>
        <v>0</v>
      </c>
      <c r="AF791" s="161">
        <f t="shared" si="452"/>
        <v>0</v>
      </c>
      <c r="AG791" s="161">
        <f t="shared" si="452"/>
        <v>0</v>
      </c>
      <c r="AH791" s="161">
        <f t="shared" si="452"/>
        <v>0</v>
      </c>
      <c r="AI791" s="161">
        <f t="shared" si="452"/>
        <v>0</v>
      </c>
      <c r="AJ791" s="161">
        <f t="shared" si="452"/>
        <v>0</v>
      </c>
      <c r="AK791" s="161">
        <f t="shared" si="452"/>
        <v>0</v>
      </c>
      <c r="AL791" s="161">
        <f t="shared" si="452"/>
        <v>0</v>
      </c>
      <c r="AM791" s="161">
        <f t="shared" si="452"/>
        <v>0</v>
      </c>
      <c r="AN791" s="161">
        <f t="shared" si="452"/>
        <v>0</v>
      </c>
      <c r="AO791" s="161">
        <f t="shared" si="452"/>
        <v>0</v>
      </c>
      <c r="AP791" s="161">
        <f t="shared" si="452"/>
        <v>0</v>
      </c>
    </row>
    <row r="792" spans="1:42" x14ac:dyDescent="0.2">
      <c r="A792" s="4">
        <f t="shared" si="450"/>
        <v>5</v>
      </c>
      <c r="B792" s="184">
        <f t="shared" si="447"/>
        <v>0</v>
      </c>
      <c r="C792" s="161">
        <f t="shared" ref="C792:AP792" si="453">IF(C$2&gt;analysis_period,0,IF(C$2=equip3_reserve_freq*$A792,equip3_reserve_cost*system_capacity*1000*(1+inflation_rate/100)^B$2,0))</f>
        <v>0</v>
      </c>
      <c r="D792" s="161">
        <f t="shared" si="453"/>
        <v>0</v>
      </c>
      <c r="E792" s="161">
        <f t="shared" si="453"/>
        <v>0</v>
      </c>
      <c r="F792" s="161">
        <f t="shared" si="453"/>
        <v>0</v>
      </c>
      <c r="G792" s="161">
        <f t="shared" si="453"/>
        <v>0</v>
      </c>
      <c r="H792" s="161">
        <f t="shared" si="453"/>
        <v>0</v>
      </c>
      <c r="I792" s="161">
        <f t="shared" si="453"/>
        <v>0</v>
      </c>
      <c r="J792" s="161">
        <f t="shared" si="453"/>
        <v>0</v>
      </c>
      <c r="K792" s="161">
        <f t="shared" si="453"/>
        <v>0</v>
      </c>
      <c r="L792" s="161">
        <f t="shared" si="453"/>
        <v>0</v>
      </c>
      <c r="M792" s="161">
        <f t="shared" si="453"/>
        <v>0</v>
      </c>
      <c r="N792" s="161">
        <f t="shared" si="453"/>
        <v>0</v>
      </c>
      <c r="O792" s="161">
        <f t="shared" si="453"/>
        <v>0</v>
      </c>
      <c r="P792" s="161">
        <f t="shared" si="453"/>
        <v>0</v>
      </c>
      <c r="Q792" s="161">
        <f t="shared" si="453"/>
        <v>0</v>
      </c>
      <c r="R792" s="161">
        <f t="shared" si="453"/>
        <v>0</v>
      </c>
      <c r="S792" s="161">
        <f t="shared" si="453"/>
        <v>0</v>
      </c>
      <c r="T792" s="161">
        <f t="shared" si="453"/>
        <v>0</v>
      </c>
      <c r="U792" s="161">
        <f t="shared" si="453"/>
        <v>0</v>
      </c>
      <c r="V792" s="161">
        <f t="shared" si="453"/>
        <v>0</v>
      </c>
      <c r="W792" s="161">
        <f t="shared" si="453"/>
        <v>0</v>
      </c>
      <c r="X792" s="161">
        <f t="shared" si="453"/>
        <v>0</v>
      </c>
      <c r="Y792" s="161">
        <f t="shared" si="453"/>
        <v>0</v>
      </c>
      <c r="Z792" s="161">
        <f t="shared" si="453"/>
        <v>0</v>
      </c>
      <c r="AA792" s="161">
        <f t="shared" si="453"/>
        <v>0</v>
      </c>
      <c r="AB792" s="161">
        <f t="shared" si="453"/>
        <v>0</v>
      </c>
      <c r="AC792" s="161">
        <f t="shared" si="453"/>
        <v>0</v>
      </c>
      <c r="AD792" s="161">
        <f t="shared" si="453"/>
        <v>0</v>
      </c>
      <c r="AE792" s="161">
        <f t="shared" si="453"/>
        <v>0</v>
      </c>
      <c r="AF792" s="161">
        <f t="shared" si="453"/>
        <v>0</v>
      </c>
      <c r="AG792" s="161">
        <f t="shared" si="453"/>
        <v>0</v>
      </c>
      <c r="AH792" s="161">
        <f t="shared" si="453"/>
        <v>0</v>
      </c>
      <c r="AI792" s="161">
        <f t="shared" si="453"/>
        <v>0</v>
      </c>
      <c r="AJ792" s="161">
        <f t="shared" si="453"/>
        <v>0</v>
      </c>
      <c r="AK792" s="161">
        <f t="shared" si="453"/>
        <v>0</v>
      </c>
      <c r="AL792" s="161">
        <f t="shared" si="453"/>
        <v>0</v>
      </c>
      <c r="AM792" s="161">
        <f t="shared" si="453"/>
        <v>0</v>
      </c>
      <c r="AN792" s="161">
        <f t="shared" si="453"/>
        <v>0</v>
      </c>
      <c r="AO792" s="161">
        <f t="shared" si="453"/>
        <v>0</v>
      </c>
      <c r="AP792" s="161">
        <f t="shared" si="453"/>
        <v>0</v>
      </c>
    </row>
    <row r="793" spans="1:42" x14ac:dyDescent="0.2">
      <c r="A793" s="4">
        <f t="shared" si="450"/>
        <v>6</v>
      </c>
      <c r="B793" s="184">
        <f t="shared" si="447"/>
        <v>0</v>
      </c>
      <c r="C793" s="161">
        <f t="shared" ref="C793:AP793" si="454">IF(C$2&gt;analysis_period,0,IF(C$2=equip3_reserve_freq*$A793,equip3_reserve_cost*system_capacity*1000*(1+inflation_rate/100)^B$2,0))</f>
        <v>0</v>
      </c>
      <c r="D793" s="161">
        <f t="shared" si="454"/>
        <v>0</v>
      </c>
      <c r="E793" s="161">
        <f t="shared" si="454"/>
        <v>0</v>
      </c>
      <c r="F793" s="161">
        <f t="shared" si="454"/>
        <v>0</v>
      </c>
      <c r="G793" s="161">
        <f t="shared" si="454"/>
        <v>0</v>
      </c>
      <c r="H793" s="161">
        <f t="shared" si="454"/>
        <v>0</v>
      </c>
      <c r="I793" s="161">
        <f t="shared" si="454"/>
        <v>0</v>
      </c>
      <c r="J793" s="161">
        <f t="shared" si="454"/>
        <v>0</v>
      </c>
      <c r="K793" s="161">
        <f t="shared" si="454"/>
        <v>0</v>
      </c>
      <c r="L793" s="161">
        <f t="shared" si="454"/>
        <v>0</v>
      </c>
      <c r="M793" s="161">
        <f t="shared" si="454"/>
        <v>0</v>
      </c>
      <c r="N793" s="161">
        <f t="shared" si="454"/>
        <v>0</v>
      </c>
      <c r="O793" s="161">
        <f t="shared" si="454"/>
        <v>0</v>
      </c>
      <c r="P793" s="161">
        <f t="shared" si="454"/>
        <v>0</v>
      </c>
      <c r="Q793" s="161">
        <f t="shared" si="454"/>
        <v>0</v>
      </c>
      <c r="R793" s="161">
        <f t="shared" si="454"/>
        <v>0</v>
      </c>
      <c r="S793" s="161">
        <f t="shared" si="454"/>
        <v>0</v>
      </c>
      <c r="T793" s="161">
        <f t="shared" si="454"/>
        <v>0</v>
      </c>
      <c r="U793" s="161">
        <f t="shared" si="454"/>
        <v>0</v>
      </c>
      <c r="V793" s="161">
        <f t="shared" si="454"/>
        <v>0</v>
      </c>
      <c r="W793" s="161">
        <f t="shared" si="454"/>
        <v>0</v>
      </c>
      <c r="X793" s="161">
        <f t="shared" si="454"/>
        <v>0</v>
      </c>
      <c r="Y793" s="161">
        <f t="shared" si="454"/>
        <v>0</v>
      </c>
      <c r="Z793" s="161">
        <f t="shared" si="454"/>
        <v>0</v>
      </c>
      <c r="AA793" s="161">
        <f t="shared" si="454"/>
        <v>0</v>
      </c>
      <c r="AB793" s="161">
        <f t="shared" si="454"/>
        <v>0</v>
      </c>
      <c r="AC793" s="161">
        <f t="shared" si="454"/>
        <v>0</v>
      </c>
      <c r="AD793" s="161">
        <f t="shared" si="454"/>
        <v>0</v>
      </c>
      <c r="AE793" s="161">
        <f t="shared" si="454"/>
        <v>0</v>
      </c>
      <c r="AF793" s="161">
        <f t="shared" si="454"/>
        <v>0</v>
      </c>
      <c r="AG793" s="161">
        <f t="shared" si="454"/>
        <v>0</v>
      </c>
      <c r="AH793" s="161">
        <f t="shared" si="454"/>
        <v>0</v>
      </c>
      <c r="AI793" s="161">
        <f t="shared" si="454"/>
        <v>0</v>
      </c>
      <c r="AJ793" s="161">
        <f t="shared" si="454"/>
        <v>0</v>
      </c>
      <c r="AK793" s="161">
        <f t="shared" si="454"/>
        <v>0</v>
      </c>
      <c r="AL793" s="161">
        <f t="shared" si="454"/>
        <v>0</v>
      </c>
      <c r="AM793" s="161">
        <f t="shared" si="454"/>
        <v>0</v>
      </c>
      <c r="AN793" s="161">
        <f t="shared" si="454"/>
        <v>0</v>
      </c>
      <c r="AO793" s="161">
        <f t="shared" si="454"/>
        <v>0</v>
      </c>
      <c r="AP793" s="161">
        <f t="shared" si="454"/>
        <v>0</v>
      </c>
    </row>
    <row r="794" spans="1:42" x14ac:dyDescent="0.2">
      <c r="A794" s="4">
        <f t="shared" si="450"/>
        <v>7</v>
      </c>
      <c r="B794" s="184">
        <f t="shared" si="447"/>
        <v>0</v>
      </c>
      <c r="C794" s="161">
        <f t="shared" ref="C794:AP794" si="455">IF(C$2&gt;analysis_period,0,IF(C$2=equip3_reserve_freq*$A794,equip3_reserve_cost*system_capacity*1000*(1+inflation_rate/100)^B$2,0))</f>
        <v>0</v>
      </c>
      <c r="D794" s="161">
        <f t="shared" si="455"/>
        <v>0</v>
      </c>
      <c r="E794" s="161">
        <f t="shared" si="455"/>
        <v>0</v>
      </c>
      <c r="F794" s="161">
        <f t="shared" si="455"/>
        <v>0</v>
      </c>
      <c r="G794" s="161">
        <f t="shared" si="455"/>
        <v>0</v>
      </c>
      <c r="H794" s="161">
        <f t="shared" si="455"/>
        <v>0</v>
      </c>
      <c r="I794" s="161">
        <f t="shared" si="455"/>
        <v>0</v>
      </c>
      <c r="J794" s="161">
        <f t="shared" si="455"/>
        <v>0</v>
      </c>
      <c r="K794" s="161">
        <f t="shared" si="455"/>
        <v>0</v>
      </c>
      <c r="L794" s="161">
        <f t="shared" si="455"/>
        <v>0</v>
      </c>
      <c r="M794" s="161">
        <f t="shared" si="455"/>
        <v>0</v>
      </c>
      <c r="N794" s="161">
        <f t="shared" si="455"/>
        <v>0</v>
      </c>
      <c r="O794" s="161">
        <f t="shared" si="455"/>
        <v>0</v>
      </c>
      <c r="P794" s="161">
        <f t="shared" si="455"/>
        <v>0</v>
      </c>
      <c r="Q794" s="161">
        <f t="shared" si="455"/>
        <v>0</v>
      </c>
      <c r="R794" s="161">
        <f t="shared" si="455"/>
        <v>0</v>
      </c>
      <c r="S794" s="161">
        <f t="shared" si="455"/>
        <v>0</v>
      </c>
      <c r="T794" s="161">
        <f t="shared" si="455"/>
        <v>0</v>
      </c>
      <c r="U794" s="161">
        <f t="shared" si="455"/>
        <v>0</v>
      </c>
      <c r="V794" s="161">
        <f t="shared" si="455"/>
        <v>0</v>
      </c>
      <c r="W794" s="161">
        <f t="shared" si="455"/>
        <v>0</v>
      </c>
      <c r="X794" s="161">
        <f t="shared" si="455"/>
        <v>0</v>
      </c>
      <c r="Y794" s="161">
        <f t="shared" si="455"/>
        <v>0</v>
      </c>
      <c r="Z794" s="161">
        <f t="shared" si="455"/>
        <v>0</v>
      </c>
      <c r="AA794" s="161">
        <f t="shared" si="455"/>
        <v>0</v>
      </c>
      <c r="AB794" s="161">
        <f t="shared" si="455"/>
        <v>0</v>
      </c>
      <c r="AC794" s="161">
        <f t="shared" si="455"/>
        <v>0</v>
      </c>
      <c r="AD794" s="161">
        <f t="shared" si="455"/>
        <v>0</v>
      </c>
      <c r="AE794" s="161">
        <f t="shared" si="455"/>
        <v>0</v>
      </c>
      <c r="AF794" s="161">
        <f t="shared" si="455"/>
        <v>0</v>
      </c>
      <c r="AG794" s="161">
        <f t="shared" si="455"/>
        <v>0</v>
      </c>
      <c r="AH794" s="161">
        <f t="shared" si="455"/>
        <v>0</v>
      </c>
      <c r="AI794" s="161">
        <f t="shared" si="455"/>
        <v>0</v>
      </c>
      <c r="AJ794" s="161">
        <f t="shared" si="455"/>
        <v>0</v>
      </c>
      <c r="AK794" s="161">
        <f t="shared" si="455"/>
        <v>0</v>
      </c>
      <c r="AL794" s="161">
        <f t="shared" si="455"/>
        <v>0</v>
      </c>
      <c r="AM794" s="161">
        <f t="shared" si="455"/>
        <v>0</v>
      </c>
      <c r="AN794" s="161">
        <f t="shared" si="455"/>
        <v>0</v>
      </c>
      <c r="AO794" s="161">
        <f t="shared" si="455"/>
        <v>0</v>
      </c>
      <c r="AP794" s="161">
        <f t="shared" si="455"/>
        <v>0</v>
      </c>
    </row>
    <row r="795" spans="1:42" x14ac:dyDescent="0.2">
      <c r="A795" s="4">
        <f t="shared" si="450"/>
        <v>8</v>
      </c>
      <c r="B795" s="184">
        <f t="shared" si="447"/>
        <v>0</v>
      </c>
      <c r="C795" s="161">
        <f t="shared" ref="C795:AP795" si="456">IF(C$2&gt;analysis_period,0,IF(C$2=equip3_reserve_freq*$A795,equip3_reserve_cost*system_capacity*1000*(1+inflation_rate/100)^B$2,0))</f>
        <v>0</v>
      </c>
      <c r="D795" s="161">
        <f t="shared" si="456"/>
        <v>0</v>
      </c>
      <c r="E795" s="161">
        <f t="shared" si="456"/>
        <v>0</v>
      </c>
      <c r="F795" s="161">
        <f t="shared" si="456"/>
        <v>0</v>
      </c>
      <c r="G795" s="161">
        <f t="shared" si="456"/>
        <v>0</v>
      </c>
      <c r="H795" s="161">
        <f t="shared" si="456"/>
        <v>0</v>
      </c>
      <c r="I795" s="161">
        <f t="shared" si="456"/>
        <v>0</v>
      </c>
      <c r="J795" s="161">
        <f t="shared" si="456"/>
        <v>0</v>
      </c>
      <c r="K795" s="161">
        <f t="shared" si="456"/>
        <v>0</v>
      </c>
      <c r="L795" s="161">
        <f t="shared" si="456"/>
        <v>0</v>
      </c>
      <c r="M795" s="161">
        <f t="shared" si="456"/>
        <v>0</v>
      </c>
      <c r="N795" s="161">
        <f t="shared" si="456"/>
        <v>0</v>
      </c>
      <c r="O795" s="161">
        <f t="shared" si="456"/>
        <v>0</v>
      </c>
      <c r="P795" s="161">
        <f t="shared" si="456"/>
        <v>0</v>
      </c>
      <c r="Q795" s="161">
        <f t="shared" si="456"/>
        <v>0</v>
      </c>
      <c r="R795" s="161">
        <f t="shared" si="456"/>
        <v>0</v>
      </c>
      <c r="S795" s="161">
        <f t="shared" si="456"/>
        <v>0</v>
      </c>
      <c r="T795" s="161">
        <f t="shared" si="456"/>
        <v>0</v>
      </c>
      <c r="U795" s="161">
        <f t="shared" si="456"/>
        <v>0</v>
      </c>
      <c r="V795" s="161">
        <f t="shared" si="456"/>
        <v>0</v>
      </c>
      <c r="W795" s="161">
        <f t="shared" si="456"/>
        <v>0</v>
      </c>
      <c r="X795" s="161">
        <f t="shared" si="456"/>
        <v>0</v>
      </c>
      <c r="Y795" s="161">
        <f t="shared" si="456"/>
        <v>0</v>
      </c>
      <c r="Z795" s="161">
        <f t="shared" si="456"/>
        <v>0</v>
      </c>
      <c r="AA795" s="161">
        <f t="shared" si="456"/>
        <v>0</v>
      </c>
      <c r="AB795" s="161">
        <f t="shared" si="456"/>
        <v>0</v>
      </c>
      <c r="AC795" s="161">
        <f t="shared" si="456"/>
        <v>0</v>
      </c>
      <c r="AD795" s="161">
        <f t="shared" si="456"/>
        <v>0</v>
      </c>
      <c r="AE795" s="161">
        <f t="shared" si="456"/>
        <v>0</v>
      </c>
      <c r="AF795" s="161">
        <f t="shared" si="456"/>
        <v>0</v>
      </c>
      <c r="AG795" s="161">
        <f t="shared" si="456"/>
        <v>0</v>
      </c>
      <c r="AH795" s="161">
        <f t="shared" si="456"/>
        <v>0</v>
      </c>
      <c r="AI795" s="161">
        <f t="shared" si="456"/>
        <v>0</v>
      </c>
      <c r="AJ795" s="161">
        <f t="shared" si="456"/>
        <v>0</v>
      </c>
      <c r="AK795" s="161">
        <f t="shared" si="456"/>
        <v>0</v>
      </c>
      <c r="AL795" s="161">
        <f t="shared" si="456"/>
        <v>0</v>
      </c>
      <c r="AM795" s="161">
        <f t="shared" si="456"/>
        <v>0</v>
      </c>
      <c r="AN795" s="161">
        <f t="shared" si="456"/>
        <v>0</v>
      </c>
      <c r="AO795" s="161">
        <f t="shared" si="456"/>
        <v>0</v>
      </c>
      <c r="AP795" s="161">
        <f t="shared" si="456"/>
        <v>0</v>
      </c>
    </row>
    <row r="796" spans="1:42" x14ac:dyDescent="0.2">
      <c r="A796" s="4">
        <f>A795+1</f>
        <v>9</v>
      </c>
      <c r="B796" s="184">
        <f t="shared" si="447"/>
        <v>0</v>
      </c>
      <c r="C796" s="161">
        <f t="shared" ref="C796:AP796" si="457">IF(C$2&gt;analysis_period,0,IF(C$2=equip3_reserve_freq*$A796,equip3_reserve_cost*system_capacity*1000*(1+inflation_rate/100)^B$2,0))</f>
        <v>0</v>
      </c>
      <c r="D796" s="161">
        <f t="shared" si="457"/>
        <v>0</v>
      </c>
      <c r="E796" s="161">
        <f t="shared" si="457"/>
        <v>0</v>
      </c>
      <c r="F796" s="161">
        <f t="shared" si="457"/>
        <v>0</v>
      </c>
      <c r="G796" s="161">
        <f t="shared" si="457"/>
        <v>0</v>
      </c>
      <c r="H796" s="161">
        <f t="shared" si="457"/>
        <v>0</v>
      </c>
      <c r="I796" s="161">
        <f t="shared" si="457"/>
        <v>0</v>
      </c>
      <c r="J796" s="161">
        <f t="shared" si="457"/>
        <v>0</v>
      </c>
      <c r="K796" s="161">
        <f t="shared" si="457"/>
        <v>0</v>
      </c>
      <c r="L796" s="161">
        <f t="shared" si="457"/>
        <v>0</v>
      </c>
      <c r="M796" s="161">
        <f t="shared" si="457"/>
        <v>0</v>
      </c>
      <c r="N796" s="161">
        <f t="shared" si="457"/>
        <v>0</v>
      </c>
      <c r="O796" s="161">
        <f t="shared" si="457"/>
        <v>0</v>
      </c>
      <c r="P796" s="161">
        <f t="shared" si="457"/>
        <v>0</v>
      </c>
      <c r="Q796" s="161">
        <f t="shared" si="457"/>
        <v>0</v>
      </c>
      <c r="R796" s="161">
        <f t="shared" si="457"/>
        <v>0</v>
      </c>
      <c r="S796" s="161">
        <f t="shared" si="457"/>
        <v>0</v>
      </c>
      <c r="T796" s="161">
        <f t="shared" si="457"/>
        <v>0</v>
      </c>
      <c r="U796" s="161">
        <f t="shared" si="457"/>
        <v>0</v>
      </c>
      <c r="V796" s="161">
        <f t="shared" si="457"/>
        <v>0</v>
      </c>
      <c r="W796" s="161">
        <f t="shared" si="457"/>
        <v>0</v>
      </c>
      <c r="X796" s="161">
        <f t="shared" si="457"/>
        <v>0</v>
      </c>
      <c r="Y796" s="161">
        <f t="shared" si="457"/>
        <v>0</v>
      </c>
      <c r="Z796" s="161">
        <f t="shared" si="457"/>
        <v>0</v>
      </c>
      <c r="AA796" s="161">
        <f t="shared" si="457"/>
        <v>0</v>
      </c>
      <c r="AB796" s="161">
        <f t="shared" si="457"/>
        <v>0</v>
      </c>
      <c r="AC796" s="161">
        <f t="shared" si="457"/>
        <v>0</v>
      </c>
      <c r="AD796" s="161">
        <f t="shared" si="457"/>
        <v>0</v>
      </c>
      <c r="AE796" s="161">
        <f t="shared" si="457"/>
        <v>0</v>
      </c>
      <c r="AF796" s="161">
        <f t="shared" si="457"/>
        <v>0</v>
      </c>
      <c r="AG796" s="161">
        <f t="shared" si="457"/>
        <v>0</v>
      </c>
      <c r="AH796" s="161">
        <f t="shared" si="457"/>
        <v>0</v>
      </c>
      <c r="AI796" s="161">
        <f t="shared" si="457"/>
        <v>0</v>
      </c>
      <c r="AJ796" s="161">
        <f t="shared" si="457"/>
        <v>0</v>
      </c>
      <c r="AK796" s="161">
        <f t="shared" si="457"/>
        <v>0</v>
      </c>
      <c r="AL796" s="161">
        <f t="shared" si="457"/>
        <v>0</v>
      </c>
      <c r="AM796" s="161">
        <f t="shared" si="457"/>
        <v>0</v>
      </c>
      <c r="AN796" s="161">
        <f t="shared" si="457"/>
        <v>0</v>
      </c>
      <c r="AO796" s="161">
        <f t="shared" si="457"/>
        <v>0</v>
      </c>
      <c r="AP796" s="161">
        <f t="shared" si="457"/>
        <v>0</v>
      </c>
    </row>
    <row r="797" spans="1:42" x14ac:dyDescent="0.2">
      <c r="A797" s="4">
        <f t="shared" si="450"/>
        <v>10</v>
      </c>
      <c r="B797" s="184">
        <f t="shared" si="447"/>
        <v>0</v>
      </c>
      <c r="C797" s="161">
        <f t="shared" ref="C797:AP797" si="458">IF(C$2&gt;analysis_period,0,IF(C$2=equip3_reserve_freq*$A797,equip3_reserve_cost*system_capacity*1000*(1+inflation_rate/100)^B$2,0))</f>
        <v>0</v>
      </c>
      <c r="D797" s="161">
        <f t="shared" si="458"/>
        <v>0</v>
      </c>
      <c r="E797" s="161">
        <f t="shared" si="458"/>
        <v>0</v>
      </c>
      <c r="F797" s="161">
        <f t="shared" si="458"/>
        <v>0</v>
      </c>
      <c r="G797" s="161">
        <f t="shared" si="458"/>
        <v>0</v>
      </c>
      <c r="H797" s="161">
        <f t="shared" si="458"/>
        <v>0</v>
      </c>
      <c r="I797" s="161">
        <f t="shared" si="458"/>
        <v>0</v>
      </c>
      <c r="J797" s="161">
        <f t="shared" si="458"/>
        <v>0</v>
      </c>
      <c r="K797" s="161">
        <f t="shared" si="458"/>
        <v>0</v>
      </c>
      <c r="L797" s="161">
        <f t="shared" si="458"/>
        <v>0</v>
      </c>
      <c r="M797" s="161">
        <f t="shared" si="458"/>
        <v>0</v>
      </c>
      <c r="N797" s="161">
        <f t="shared" si="458"/>
        <v>0</v>
      </c>
      <c r="O797" s="161">
        <f t="shared" si="458"/>
        <v>0</v>
      </c>
      <c r="P797" s="161">
        <f t="shared" si="458"/>
        <v>0</v>
      </c>
      <c r="Q797" s="161">
        <f t="shared" si="458"/>
        <v>0</v>
      </c>
      <c r="R797" s="161">
        <f t="shared" si="458"/>
        <v>0</v>
      </c>
      <c r="S797" s="161">
        <f t="shared" si="458"/>
        <v>0</v>
      </c>
      <c r="T797" s="161">
        <f t="shared" si="458"/>
        <v>0</v>
      </c>
      <c r="U797" s="161">
        <f t="shared" si="458"/>
        <v>0</v>
      </c>
      <c r="V797" s="161">
        <f t="shared" si="458"/>
        <v>0</v>
      </c>
      <c r="W797" s="161">
        <f t="shared" si="458"/>
        <v>0</v>
      </c>
      <c r="X797" s="161">
        <f t="shared" si="458"/>
        <v>0</v>
      </c>
      <c r="Y797" s="161">
        <f t="shared" si="458"/>
        <v>0</v>
      </c>
      <c r="Z797" s="161">
        <f t="shared" si="458"/>
        <v>0</v>
      </c>
      <c r="AA797" s="161">
        <f t="shared" si="458"/>
        <v>0</v>
      </c>
      <c r="AB797" s="161">
        <f t="shared" si="458"/>
        <v>0</v>
      </c>
      <c r="AC797" s="161">
        <f t="shared" si="458"/>
        <v>0</v>
      </c>
      <c r="AD797" s="161">
        <f t="shared" si="458"/>
        <v>0</v>
      </c>
      <c r="AE797" s="161">
        <f t="shared" si="458"/>
        <v>0</v>
      </c>
      <c r="AF797" s="161">
        <f t="shared" si="458"/>
        <v>0</v>
      </c>
      <c r="AG797" s="161">
        <f t="shared" si="458"/>
        <v>0</v>
      </c>
      <c r="AH797" s="161">
        <f t="shared" si="458"/>
        <v>0</v>
      </c>
      <c r="AI797" s="161">
        <f t="shared" si="458"/>
        <v>0</v>
      </c>
      <c r="AJ797" s="161">
        <f t="shared" si="458"/>
        <v>0</v>
      </c>
      <c r="AK797" s="161">
        <f t="shared" si="458"/>
        <v>0</v>
      </c>
      <c r="AL797" s="161">
        <f t="shared" si="458"/>
        <v>0</v>
      </c>
      <c r="AM797" s="161">
        <f t="shared" si="458"/>
        <v>0</v>
      </c>
      <c r="AN797" s="161">
        <f t="shared" si="458"/>
        <v>0</v>
      </c>
      <c r="AO797" s="161">
        <f t="shared" si="458"/>
        <v>0</v>
      </c>
      <c r="AP797" s="161">
        <f t="shared" si="458"/>
        <v>0</v>
      </c>
    </row>
    <row r="798" spans="1:42" x14ac:dyDescent="0.2">
      <c r="A798" s="26" t="s">
        <v>12</v>
      </c>
      <c r="B798" s="15"/>
      <c r="C798" s="161">
        <f>SUM(C788:C797)</f>
        <v>0</v>
      </c>
      <c r="D798" s="161">
        <f t="shared" ref="D798:AP798" si="459">SUM(D788:D797)</f>
        <v>0</v>
      </c>
      <c r="E798" s="161">
        <f t="shared" si="459"/>
        <v>0</v>
      </c>
      <c r="F798" s="161">
        <f t="shared" si="459"/>
        <v>0</v>
      </c>
      <c r="G798" s="161">
        <f t="shared" si="459"/>
        <v>0</v>
      </c>
      <c r="H798" s="161">
        <f t="shared" si="459"/>
        <v>0</v>
      </c>
      <c r="I798" s="161">
        <f t="shared" si="459"/>
        <v>0</v>
      </c>
      <c r="J798" s="161">
        <f t="shared" si="459"/>
        <v>0</v>
      </c>
      <c r="K798" s="161">
        <f t="shared" si="459"/>
        <v>0</v>
      </c>
      <c r="L798" s="161">
        <f t="shared" si="459"/>
        <v>0</v>
      </c>
      <c r="M798" s="161">
        <f t="shared" si="459"/>
        <v>0</v>
      </c>
      <c r="N798" s="161">
        <f t="shared" si="459"/>
        <v>0</v>
      </c>
      <c r="O798" s="161">
        <f t="shared" si="459"/>
        <v>0</v>
      </c>
      <c r="P798" s="161">
        <f t="shared" si="459"/>
        <v>0</v>
      </c>
      <c r="Q798" s="161">
        <f t="shared" si="459"/>
        <v>0</v>
      </c>
      <c r="R798" s="161">
        <f t="shared" si="459"/>
        <v>0</v>
      </c>
      <c r="S798" s="161">
        <f t="shared" si="459"/>
        <v>0</v>
      </c>
      <c r="T798" s="161">
        <f t="shared" si="459"/>
        <v>0</v>
      </c>
      <c r="U798" s="161">
        <f t="shared" si="459"/>
        <v>0</v>
      </c>
      <c r="V798" s="161">
        <f t="shared" si="459"/>
        <v>0</v>
      </c>
      <c r="W798" s="161">
        <f t="shared" si="459"/>
        <v>0</v>
      </c>
      <c r="X798" s="161">
        <f t="shared" si="459"/>
        <v>0</v>
      </c>
      <c r="Y798" s="161">
        <f t="shared" si="459"/>
        <v>0</v>
      </c>
      <c r="Z798" s="161">
        <f t="shared" si="459"/>
        <v>0</v>
      </c>
      <c r="AA798" s="161">
        <f t="shared" si="459"/>
        <v>0</v>
      </c>
      <c r="AB798" s="161">
        <f t="shared" si="459"/>
        <v>0</v>
      </c>
      <c r="AC798" s="161">
        <f t="shared" si="459"/>
        <v>0</v>
      </c>
      <c r="AD798" s="161">
        <f t="shared" si="459"/>
        <v>0</v>
      </c>
      <c r="AE798" s="161">
        <f t="shared" si="459"/>
        <v>0</v>
      </c>
      <c r="AF798" s="161">
        <f t="shared" si="459"/>
        <v>0</v>
      </c>
      <c r="AG798" s="161">
        <f t="shared" si="459"/>
        <v>0</v>
      </c>
      <c r="AH798" s="161">
        <f t="shared" si="459"/>
        <v>0</v>
      </c>
      <c r="AI798" s="161">
        <f t="shared" si="459"/>
        <v>0</v>
      </c>
      <c r="AJ798" s="161">
        <f t="shared" si="459"/>
        <v>0</v>
      </c>
      <c r="AK798" s="161">
        <f t="shared" si="459"/>
        <v>0</v>
      </c>
      <c r="AL798" s="161">
        <f t="shared" si="459"/>
        <v>0</v>
      </c>
      <c r="AM798" s="161">
        <f t="shared" si="459"/>
        <v>0</v>
      </c>
      <c r="AN798" s="161">
        <f t="shared" si="459"/>
        <v>0</v>
      </c>
      <c r="AO798" s="161">
        <f t="shared" si="459"/>
        <v>0</v>
      </c>
      <c r="AP798" s="161">
        <f t="shared" si="459"/>
        <v>0</v>
      </c>
    </row>
    <row r="799" spans="1:42" x14ac:dyDescent="0.2">
      <c r="A799" s="4" t="s">
        <v>287</v>
      </c>
    </row>
    <row r="800" spans="1:42" x14ac:dyDescent="0.2">
      <c r="A800" s="4">
        <v>1</v>
      </c>
      <c r="B800" s="184">
        <f t="shared" ref="B800:B809" si="460">SUM(C800:AP800)</f>
        <v>0</v>
      </c>
      <c r="C800" s="161">
        <f t="shared" ref="C800:AP800" si="461">IF(C$2&lt;=equip3_reserve_freq*$A$788,$B$788/(equip3_reserve_freq),0)</f>
        <v>0</v>
      </c>
      <c r="D800" s="161">
        <f t="shared" si="461"/>
        <v>0</v>
      </c>
      <c r="E800" s="161">
        <f t="shared" si="461"/>
        <v>0</v>
      </c>
      <c r="F800" s="161">
        <f t="shared" si="461"/>
        <v>0</v>
      </c>
      <c r="G800" s="161">
        <f t="shared" si="461"/>
        <v>0</v>
      </c>
      <c r="H800" s="161">
        <f t="shared" si="461"/>
        <v>0</v>
      </c>
      <c r="I800" s="161">
        <f t="shared" si="461"/>
        <v>0</v>
      </c>
      <c r="J800" s="161">
        <f t="shared" si="461"/>
        <v>0</v>
      </c>
      <c r="K800" s="161">
        <f t="shared" si="461"/>
        <v>0</v>
      </c>
      <c r="L800" s="161">
        <f t="shared" si="461"/>
        <v>0</v>
      </c>
      <c r="M800" s="161">
        <f t="shared" si="461"/>
        <v>0</v>
      </c>
      <c r="N800" s="161">
        <f t="shared" si="461"/>
        <v>0</v>
      </c>
      <c r="O800" s="161">
        <f t="shared" si="461"/>
        <v>0</v>
      </c>
      <c r="P800" s="161">
        <f t="shared" si="461"/>
        <v>0</v>
      </c>
      <c r="Q800" s="161">
        <f t="shared" si="461"/>
        <v>0</v>
      </c>
      <c r="R800" s="161">
        <f t="shared" si="461"/>
        <v>0</v>
      </c>
      <c r="S800" s="161">
        <f t="shared" si="461"/>
        <v>0</v>
      </c>
      <c r="T800" s="161">
        <f t="shared" si="461"/>
        <v>0</v>
      </c>
      <c r="U800" s="161">
        <f t="shared" si="461"/>
        <v>0</v>
      </c>
      <c r="V800" s="161">
        <f t="shared" si="461"/>
        <v>0</v>
      </c>
      <c r="W800" s="161">
        <f t="shared" si="461"/>
        <v>0</v>
      </c>
      <c r="X800" s="161">
        <f t="shared" si="461"/>
        <v>0</v>
      </c>
      <c r="Y800" s="161">
        <f t="shared" si="461"/>
        <v>0</v>
      </c>
      <c r="Z800" s="161">
        <f t="shared" si="461"/>
        <v>0</v>
      </c>
      <c r="AA800" s="161">
        <f t="shared" si="461"/>
        <v>0</v>
      </c>
      <c r="AB800" s="161">
        <f t="shared" si="461"/>
        <v>0</v>
      </c>
      <c r="AC800" s="161">
        <f t="shared" si="461"/>
        <v>0</v>
      </c>
      <c r="AD800" s="161">
        <f t="shared" si="461"/>
        <v>0</v>
      </c>
      <c r="AE800" s="161">
        <f t="shared" si="461"/>
        <v>0</v>
      </c>
      <c r="AF800" s="161">
        <f t="shared" si="461"/>
        <v>0</v>
      </c>
      <c r="AG800" s="161">
        <f t="shared" si="461"/>
        <v>0</v>
      </c>
      <c r="AH800" s="161">
        <f t="shared" si="461"/>
        <v>0</v>
      </c>
      <c r="AI800" s="161">
        <f t="shared" si="461"/>
        <v>0</v>
      </c>
      <c r="AJ800" s="161">
        <f t="shared" si="461"/>
        <v>0</v>
      </c>
      <c r="AK800" s="161">
        <f t="shared" si="461"/>
        <v>0</v>
      </c>
      <c r="AL800" s="161">
        <f t="shared" si="461"/>
        <v>0</v>
      </c>
      <c r="AM800" s="161">
        <f t="shared" si="461"/>
        <v>0</v>
      </c>
      <c r="AN800" s="161">
        <f t="shared" si="461"/>
        <v>0</v>
      </c>
      <c r="AO800" s="161">
        <f t="shared" si="461"/>
        <v>0</v>
      </c>
      <c r="AP800" s="161">
        <f t="shared" si="461"/>
        <v>0</v>
      </c>
    </row>
    <row r="801" spans="1:42" x14ac:dyDescent="0.2">
      <c r="A801" s="4">
        <f>A800+1</f>
        <v>2</v>
      </c>
      <c r="B801" s="184">
        <f t="shared" si="460"/>
        <v>0</v>
      </c>
      <c r="C801" s="161">
        <f t="shared" ref="C801:AP801" si="462">IF(AND(C$2&gt;equip3_reserve_freq*$A788,C$2&lt;=equip3_reserve_freq*$A789),$B789/(equip3_reserve_freq),0)</f>
        <v>0</v>
      </c>
      <c r="D801" s="161">
        <f t="shared" si="462"/>
        <v>0</v>
      </c>
      <c r="E801" s="161">
        <f t="shared" si="462"/>
        <v>0</v>
      </c>
      <c r="F801" s="161">
        <f t="shared" si="462"/>
        <v>0</v>
      </c>
      <c r="G801" s="161">
        <f t="shared" si="462"/>
        <v>0</v>
      </c>
      <c r="H801" s="161">
        <f t="shared" si="462"/>
        <v>0</v>
      </c>
      <c r="I801" s="161">
        <f t="shared" si="462"/>
        <v>0</v>
      </c>
      <c r="J801" s="161">
        <f t="shared" si="462"/>
        <v>0</v>
      </c>
      <c r="K801" s="161">
        <f t="shared" si="462"/>
        <v>0</v>
      </c>
      <c r="L801" s="161">
        <f t="shared" si="462"/>
        <v>0</v>
      </c>
      <c r="M801" s="161">
        <f t="shared" si="462"/>
        <v>0</v>
      </c>
      <c r="N801" s="161">
        <f t="shared" si="462"/>
        <v>0</v>
      </c>
      <c r="O801" s="161">
        <f t="shared" si="462"/>
        <v>0</v>
      </c>
      <c r="P801" s="161">
        <f t="shared" si="462"/>
        <v>0</v>
      </c>
      <c r="Q801" s="161">
        <f t="shared" si="462"/>
        <v>0</v>
      </c>
      <c r="R801" s="161">
        <f t="shared" si="462"/>
        <v>0</v>
      </c>
      <c r="S801" s="161">
        <f t="shared" si="462"/>
        <v>0</v>
      </c>
      <c r="T801" s="161">
        <f t="shared" si="462"/>
        <v>0</v>
      </c>
      <c r="U801" s="161">
        <f t="shared" si="462"/>
        <v>0</v>
      </c>
      <c r="V801" s="161">
        <f t="shared" si="462"/>
        <v>0</v>
      </c>
      <c r="W801" s="161">
        <f t="shared" si="462"/>
        <v>0</v>
      </c>
      <c r="X801" s="161">
        <f t="shared" si="462"/>
        <v>0</v>
      </c>
      <c r="Y801" s="161">
        <f t="shared" si="462"/>
        <v>0</v>
      </c>
      <c r="Z801" s="161">
        <f t="shared" si="462"/>
        <v>0</v>
      </c>
      <c r="AA801" s="161">
        <f t="shared" si="462"/>
        <v>0</v>
      </c>
      <c r="AB801" s="161">
        <f t="shared" si="462"/>
        <v>0</v>
      </c>
      <c r="AC801" s="161">
        <f t="shared" si="462"/>
        <v>0</v>
      </c>
      <c r="AD801" s="161">
        <f t="shared" si="462"/>
        <v>0</v>
      </c>
      <c r="AE801" s="161">
        <f t="shared" si="462"/>
        <v>0</v>
      </c>
      <c r="AF801" s="161">
        <f t="shared" si="462"/>
        <v>0</v>
      </c>
      <c r="AG801" s="161">
        <f t="shared" si="462"/>
        <v>0</v>
      </c>
      <c r="AH801" s="161">
        <f t="shared" si="462"/>
        <v>0</v>
      </c>
      <c r="AI801" s="161">
        <f t="shared" si="462"/>
        <v>0</v>
      </c>
      <c r="AJ801" s="161">
        <f t="shared" si="462"/>
        <v>0</v>
      </c>
      <c r="AK801" s="161">
        <f t="shared" si="462"/>
        <v>0</v>
      </c>
      <c r="AL801" s="161">
        <f t="shared" si="462"/>
        <v>0</v>
      </c>
      <c r="AM801" s="161">
        <f t="shared" si="462"/>
        <v>0</v>
      </c>
      <c r="AN801" s="161">
        <f t="shared" si="462"/>
        <v>0</v>
      </c>
      <c r="AO801" s="161">
        <f t="shared" si="462"/>
        <v>0</v>
      </c>
      <c r="AP801" s="161">
        <f t="shared" si="462"/>
        <v>0</v>
      </c>
    </row>
    <row r="802" spans="1:42" x14ac:dyDescent="0.2">
      <c r="A802" s="4">
        <f t="shared" ref="A802:A807" si="463">A801+1</f>
        <v>3</v>
      </c>
      <c r="B802" s="184">
        <f t="shared" si="460"/>
        <v>0</v>
      </c>
      <c r="C802" s="161">
        <f t="shared" ref="C802:AP802" si="464">IF(AND(C$2&gt;equip3_reserve_freq*$A789,C$2&lt;=equip3_reserve_freq*$A790),$B790/(equip3_reserve_freq),0)</f>
        <v>0</v>
      </c>
      <c r="D802" s="161">
        <f t="shared" si="464"/>
        <v>0</v>
      </c>
      <c r="E802" s="161">
        <f t="shared" si="464"/>
        <v>0</v>
      </c>
      <c r="F802" s="161">
        <f t="shared" si="464"/>
        <v>0</v>
      </c>
      <c r="G802" s="161">
        <f t="shared" si="464"/>
        <v>0</v>
      </c>
      <c r="H802" s="161">
        <f t="shared" si="464"/>
        <v>0</v>
      </c>
      <c r="I802" s="161">
        <f t="shared" si="464"/>
        <v>0</v>
      </c>
      <c r="J802" s="161">
        <f t="shared" si="464"/>
        <v>0</v>
      </c>
      <c r="K802" s="161">
        <f t="shared" si="464"/>
        <v>0</v>
      </c>
      <c r="L802" s="161">
        <f t="shared" si="464"/>
        <v>0</v>
      </c>
      <c r="M802" s="161">
        <f t="shared" si="464"/>
        <v>0</v>
      </c>
      <c r="N802" s="161">
        <f t="shared" si="464"/>
        <v>0</v>
      </c>
      <c r="O802" s="161">
        <f t="shared" si="464"/>
        <v>0</v>
      </c>
      <c r="P802" s="161">
        <f t="shared" si="464"/>
        <v>0</v>
      </c>
      <c r="Q802" s="161">
        <f t="shared" si="464"/>
        <v>0</v>
      </c>
      <c r="R802" s="161">
        <f t="shared" si="464"/>
        <v>0</v>
      </c>
      <c r="S802" s="161">
        <f t="shared" si="464"/>
        <v>0</v>
      </c>
      <c r="T802" s="161">
        <f t="shared" si="464"/>
        <v>0</v>
      </c>
      <c r="U802" s="161">
        <f t="shared" si="464"/>
        <v>0</v>
      </c>
      <c r="V802" s="161">
        <f t="shared" si="464"/>
        <v>0</v>
      </c>
      <c r="W802" s="161">
        <f t="shared" si="464"/>
        <v>0</v>
      </c>
      <c r="X802" s="161">
        <f t="shared" si="464"/>
        <v>0</v>
      </c>
      <c r="Y802" s="161">
        <f t="shared" si="464"/>
        <v>0</v>
      </c>
      <c r="Z802" s="161">
        <f t="shared" si="464"/>
        <v>0</v>
      </c>
      <c r="AA802" s="161">
        <f t="shared" si="464"/>
        <v>0</v>
      </c>
      <c r="AB802" s="161">
        <f t="shared" si="464"/>
        <v>0</v>
      </c>
      <c r="AC802" s="161">
        <f t="shared" si="464"/>
        <v>0</v>
      </c>
      <c r="AD802" s="161">
        <f t="shared" si="464"/>
        <v>0</v>
      </c>
      <c r="AE802" s="161">
        <f t="shared" si="464"/>
        <v>0</v>
      </c>
      <c r="AF802" s="161">
        <f t="shared" si="464"/>
        <v>0</v>
      </c>
      <c r="AG802" s="161">
        <f t="shared" si="464"/>
        <v>0</v>
      </c>
      <c r="AH802" s="161">
        <f t="shared" si="464"/>
        <v>0</v>
      </c>
      <c r="AI802" s="161">
        <f t="shared" si="464"/>
        <v>0</v>
      </c>
      <c r="AJ802" s="161">
        <f t="shared" si="464"/>
        <v>0</v>
      </c>
      <c r="AK802" s="161">
        <f t="shared" si="464"/>
        <v>0</v>
      </c>
      <c r="AL802" s="161">
        <f t="shared" si="464"/>
        <v>0</v>
      </c>
      <c r="AM802" s="161">
        <f t="shared" si="464"/>
        <v>0</v>
      </c>
      <c r="AN802" s="161">
        <f t="shared" si="464"/>
        <v>0</v>
      </c>
      <c r="AO802" s="161">
        <f t="shared" si="464"/>
        <v>0</v>
      </c>
      <c r="AP802" s="161">
        <f t="shared" si="464"/>
        <v>0</v>
      </c>
    </row>
    <row r="803" spans="1:42" x14ac:dyDescent="0.2">
      <c r="A803" s="4">
        <f t="shared" si="463"/>
        <v>4</v>
      </c>
      <c r="B803" s="184">
        <f t="shared" si="460"/>
        <v>0</v>
      </c>
      <c r="C803" s="161">
        <f t="shared" ref="C803:AP803" si="465">IF(AND(C$2&gt;equip3_reserve_freq*$A790,C$2&lt;=equip3_reserve_freq*$A791),$B791/(equip3_reserve_freq),0)</f>
        <v>0</v>
      </c>
      <c r="D803" s="161">
        <f t="shared" si="465"/>
        <v>0</v>
      </c>
      <c r="E803" s="161">
        <f t="shared" si="465"/>
        <v>0</v>
      </c>
      <c r="F803" s="161">
        <f t="shared" si="465"/>
        <v>0</v>
      </c>
      <c r="G803" s="161">
        <f t="shared" si="465"/>
        <v>0</v>
      </c>
      <c r="H803" s="161">
        <f t="shared" si="465"/>
        <v>0</v>
      </c>
      <c r="I803" s="161">
        <f t="shared" si="465"/>
        <v>0</v>
      </c>
      <c r="J803" s="161">
        <f t="shared" si="465"/>
        <v>0</v>
      </c>
      <c r="K803" s="161">
        <f t="shared" si="465"/>
        <v>0</v>
      </c>
      <c r="L803" s="161">
        <f t="shared" si="465"/>
        <v>0</v>
      </c>
      <c r="M803" s="161">
        <f t="shared" si="465"/>
        <v>0</v>
      </c>
      <c r="N803" s="161">
        <f t="shared" si="465"/>
        <v>0</v>
      </c>
      <c r="O803" s="161">
        <f t="shared" si="465"/>
        <v>0</v>
      </c>
      <c r="P803" s="161">
        <f t="shared" si="465"/>
        <v>0</v>
      </c>
      <c r="Q803" s="161">
        <f t="shared" si="465"/>
        <v>0</v>
      </c>
      <c r="R803" s="161">
        <f t="shared" si="465"/>
        <v>0</v>
      </c>
      <c r="S803" s="161">
        <f t="shared" si="465"/>
        <v>0</v>
      </c>
      <c r="T803" s="161">
        <f t="shared" si="465"/>
        <v>0</v>
      </c>
      <c r="U803" s="161">
        <f t="shared" si="465"/>
        <v>0</v>
      </c>
      <c r="V803" s="161">
        <f t="shared" si="465"/>
        <v>0</v>
      </c>
      <c r="W803" s="161">
        <f t="shared" si="465"/>
        <v>0</v>
      </c>
      <c r="X803" s="161">
        <f t="shared" si="465"/>
        <v>0</v>
      </c>
      <c r="Y803" s="161">
        <f t="shared" si="465"/>
        <v>0</v>
      </c>
      <c r="Z803" s="161">
        <f t="shared" si="465"/>
        <v>0</v>
      </c>
      <c r="AA803" s="161">
        <f t="shared" si="465"/>
        <v>0</v>
      </c>
      <c r="AB803" s="161">
        <f t="shared" si="465"/>
        <v>0</v>
      </c>
      <c r="AC803" s="161">
        <f t="shared" si="465"/>
        <v>0</v>
      </c>
      <c r="AD803" s="161">
        <f t="shared" si="465"/>
        <v>0</v>
      </c>
      <c r="AE803" s="161">
        <f t="shared" si="465"/>
        <v>0</v>
      </c>
      <c r="AF803" s="161">
        <f t="shared" si="465"/>
        <v>0</v>
      </c>
      <c r="AG803" s="161">
        <f t="shared" si="465"/>
        <v>0</v>
      </c>
      <c r="AH803" s="161">
        <f t="shared" si="465"/>
        <v>0</v>
      </c>
      <c r="AI803" s="161">
        <f t="shared" si="465"/>
        <v>0</v>
      </c>
      <c r="AJ803" s="161">
        <f t="shared" si="465"/>
        <v>0</v>
      </c>
      <c r="AK803" s="161">
        <f t="shared" si="465"/>
        <v>0</v>
      </c>
      <c r="AL803" s="161">
        <f t="shared" si="465"/>
        <v>0</v>
      </c>
      <c r="AM803" s="161">
        <f t="shared" si="465"/>
        <v>0</v>
      </c>
      <c r="AN803" s="161">
        <f t="shared" si="465"/>
        <v>0</v>
      </c>
      <c r="AO803" s="161">
        <f t="shared" si="465"/>
        <v>0</v>
      </c>
      <c r="AP803" s="161">
        <f t="shared" si="465"/>
        <v>0</v>
      </c>
    </row>
    <row r="804" spans="1:42" x14ac:dyDescent="0.2">
      <c r="A804" s="4">
        <f t="shared" si="463"/>
        <v>5</v>
      </c>
      <c r="B804" s="184">
        <f t="shared" si="460"/>
        <v>0</v>
      </c>
      <c r="C804" s="161">
        <f t="shared" ref="C804:AP804" si="466">IF(AND(C$2&gt;equip3_reserve_freq*$A791,C$2&lt;=equip3_reserve_freq*$A792),$B792/(equip3_reserve_freq),0)</f>
        <v>0</v>
      </c>
      <c r="D804" s="161">
        <f t="shared" si="466"/>
        <v>0</v>
      </c>
      <c r="E804" s="161">
        <f t="shared" si="466"/>
        <v>0</v>
      </c>
      <c r="F804" s="161">
        <f t="shared" si="466"/>
        <v>0</v>
      </c>
      <c r="G804" s="161">
        <f t="shared" si="466"/>
        <v>0</v>
      </c>
      <c r="H804" s="161">
        <f t="shared" si="466"/>
        <v>0</v>
      </c>
      <c r="I804" s="161">
        <f t="shared" si="466"/>
        <v>0</v>
      </c>
      <c r="J804" s="161">
        <f t="shared" si="466"/>
        <v>0</v>
      </c>
      <c r="K804" s="161">
        <f t="shared" si="466"/>
        <v>0</v>
      </c>
      <c r="L804" s="161">
        <f t="shared" si="466"/>
        <v>0</v>
      </c>
      <c r="M804" s="161">
        <f t="shared" si="466"/>
        <v>0</v>
      </c>
      <c r="N804" s="161">
        <f t="shared" si="466"/>
        <v>0</v>
      </c>
      <c r="O804" s="161">
        <f t="shared" si="466"/>
        <v>0</v>
      </c>
      <c r="P804" s="161">
        <f t="shared" si="466"/>
        <v>0</v>
      </c>
      <c r="Q804" s="161">
        <f t="shared" si="466"/>
        <v>0</v>
      </c>
      <c r="R804" s="161">
        <f t="shared" si="466"/>
        <v>0</v>
      </c>
      <c r="S804" s="161">
        <f t="shared" si="466"/>
        <v>0</v>
      </c>
      <c r="T804" s="161">
        <f t="shared" si="466"/>
        <v>0</v>
      </c>
      <c r="U804" s="161">
        <f t="shared" si="466"/>
        <v>0</v>
      </c>
      <c r="V804" s="161">
        <f t="shared" si="466"/>
        <v>0</v>
      </c>
      <c r="W804" s="161">
        <f t="shared" si="466"/>
        <v>0</v>
      </c>
      <c r="X804" s="161">
        <f t="shared" si="466"/>
        <v>0</v>
      </c>
      <c r="Y804" s="161">
        <f t="shared" si="466"/>
        <v>0</v>
      </c>
      <c r="Z804" s="161">
        <f t="shared" si="466"/>
        <v>0</v>
      </c>
      <c r="AA804" s="161">
        <f t="shared" si="466"/>
        <v>0</v>
      </c>
      <c r="AB804" s="161">
        <f t="shared" si="466"/>
        <v>0</v>
      </c>
      <c r="AC804" s="161">
        <f t="shared" si="466"/>
        <v>0</v>
      </c>
      <c r="AD804" s="161">
        <f t="shared" si="466"/>
        <v>0</v>
      </c>
      <c r="AE804" s="161">
        <f t="shared" si="466"/>
        <v>0</v>
      </c>
      <c r="AF804" s="161">
        <f t="shared" si="466"/>
        <v>0</v>
      </c>
      <c r="AG804" s="161">
        <f t="shared" si="466"/>
        <v>0</v>
      </c>
      <c r="AH804" s="161">
        <f t="shared" si="466"/>
        <v>0</v>
      </c>
      <c r="AI804" s="161">
        <f t="shared" si="466"/>
        <v>0</v>
      </c>
      <c r="AJ804" s="161">
        <f t="shared" si="466"/>
        <v>0</v>
      </c>
      <c r="AK804" s="161">
        <f t="shared" si="466"/>
        <v>0</v>
      </c>
      <c r="AL804" s="161">
        <f t="shared" si="466"/>
        <v>0</v>
      </c>
      <c r="AM804" s="161">
        <f t="shared" si="466"/>
        <v>0</v>
      </c>
      <c r="AN804" s="161">
        <f t="shared" si="466"/>
        <v>0</v>
      </c>
      <c r="AO804" s="161">
        <f t="shared" si="466"/>
        <v>0</v>
      </c>
      <c r="AP804" s="161">
        <f t="shared" si="466"/>
        <v>0</v>
      </c>
    </row>
    <row r="805" spans="1:42" x14ac:dyDescent="0.2">
      <c r="A805" s="4">
        <f t="shared" si="463"/>
        <v>6</v>
      </c>
      <c r="B805" s="184">
        <f t="shared" si="460"/>
        <v>0</v>
      </c>
      <c r="C805" s="161">
        <f t="shared" ref="C805:AP805" si="467">IF(AND(C$2&gt;equip3_reserve_freq*$A792,C$2&lt;=equip3_reserve_freq*$A793),$B793/(equip3_reserve_freq),0)</f>
        <v>0</v>
      </c>
      <c r="D805" s="161">
        <f t="shared" si="467"/>
        <v>0</v>
      </c>
      <c r="E805" s="161">
        <f t="shared" si="467"/>
        <v>0</v>
      </c>
      <c r="F805" s="161">
        <f t="shared" si="467"/>
        <v>0</v>
      </c>
      <c r="G805" s="161">
        <f t="shared" si="467"/>
        <v>0</v>
      </c>
      <c r="H805" s="161">
        <f t="shared" si="467"/>
        <v>0</v>
      </c>
      <c r="I805" s="161">
        <f t="shared" si="467"/>
        <v>0</v>
      </c>
      <c r="J805" s="161">
        <f t="shared" si="467"/>
        <v>0</v>
      </c>
      <c r="K805" s="161">
        <f t="shared" si="467"/>
        <v>0</v>
      </c>
      <c r="L805" s="161">
        <f t="shared" si="467"/>
        <v>0</v>
      </c>
      <c r="M805" s="161">
        <f t="shared" si="467"/>
        <v>0</v>
      </c>
      <c r="N805" s="161">
        <f t="shared" si="467"/>
        <v>0</v>
      </c>
      <c r="O805" s="161">
        <f t="shared" si="467"/>
        <v>0</v>
      </c>
      <c r="P805" s="161">
        <f t="shared" si="467"/>
        <v>0</v>
      </c>
      <c r="Q805" s="161">
        <f t="shared" si="467"/>
        <v>0</v>
      </c>
      <c r="R805" s="161">
        <f t="shared" si="467"/>
        <v>0</v>
      </c>
      <c r="S805" s="161">
        <f t="shared" si="467"/>
        <v>0</v>
      </c>
      <c r="T805" s="161">
        <f t="shared" si="467"/>
        <v>0</v>
      </c>
      <c r="U805" s="161">
        <f t="shared" si="467"/>
        <v>0</v>
      </c>
      <c r="V805" s="161">
        <f t="shared" si="467"/>
        <v>0</v>
      </c>
      <c r="W805" s="161">
        <f t="shared" si="467"/>
        <v>0</v>
      </c>
      <c r="X805" s="161">
        <f t="shared" si="467"/>
        <v>0</v>
      </c>
      <c r="Y805" s="161">
        <f t="shared" si="467"/>
        <v>0</v>
      </c>
      <c r="Z805" s="161">
        <f t="shared" si="467"/>
        <v>0</v>
      </c>
      <c r="AA805" s="161">
        <f t="shared" si="467"/>
        <v>0</v>
      </c>
      <c r="AB805" s="161">
        <f t="shared" si="467"/>
        <v>0</v>
      </c>
      <c r="AC805" s="161">
        <f t="shared" si="467"/>
        <v>0</v>
      </c>
      <c r="AD805" s="161">
        <f t="shared" si="467"/>
        <v>0</v>
      </c>
      <c r="AE805" s="161">
        <f t="shared" si="467"/>
        <v>0</v>
      </c>
      <c r="AF805" s="161">
        <f t="shared" si="467"/>
        <v>0</v>
      </c>
      <c r="AG805" s="161">
        <f t="shared" si="467"/>
        <v>0</v>
      </c>
      <c r="AH805" s="161">
        <f t="shared" si="467"/>
        <v>0</v>
      </c>
      <c r="AI805" s="161">
        <f t="shared" si="467"/>
        <v>0</v>
      </c>
      <c r="AJ805" s="161">
        <f t="shared" si="467"/>
        <v>0</v>
      </c>
      <c r="AK805" s="161">
        <f t="shared" si="467"/>
        <v>0</v>
      </c>
      <c r="AL805" s="161">
        <f t="shared" si="467"/>
        <v>0</v>
      </c>
      <c r="AM805" s="161">
        <f t="shared" si="467"/>
        <v>0</v>
      </c>
      <c r="AN805" s="161">
        <f t="shared" si="467"/>
        <v>0</v>
      </c>
      <c r="AO805" s="161">
        <f t="shared" si="467"/>
        <v>0</v>
      </c>
      <c r="AP805" s="161">
        <f t="shared" si="467"/>
        <v>0</v>
      </c>
    </row>
    <row r="806" spans="1:42" x14ac:dyDescent="0.2">
      <c r="A806" s="4">
        <f t="shared" si="463"/>
        <v>7</v>
      </c>
      <c r="B806" s="184">
        <f t="shared" si="460"/>
        <v>0</v>
      </c>
      <c r="C806" s="161">
        <f t="shared" ref="C806:AP806" si="468">IF(AND(C$2&gt;equip3_reserve_freq*$A793,C$2&lt;=equip3_reserve_freq*$A794),$B794/(equip3_reserve_freq),0)</f>
        <v>0</v>
      </c>
      <c r="D806" s="161">
        <f t="shared" si="468"/>
        <v>0</v>
      </c>
      <c r="E806" s="161">
        <f t="shared" si="468"/>
        <v>0</v>
      </c>
      <c r="F806" s="161">
        <f t="shared" si="468"/>
        <v>0</v>
      </c>
      <c r="G806" s="161">
        <f t="shared" si="468"/>
        <v>0</v>
      </c>
      <c r="H806" s="161">
        <f t="shared" si="468"/>
        <v>0</v>
      </c>
      <c r="I806" s="161">
        <f t="shared" si="468"/>
        <v>0</v>
      </c>
      <c r="J806" s="161">
        <f t="shared" si="468"/>
        <v>0</v>
      </c>
      <c r="K806" s="161">
        <f t="shared" si="468"/>
        <v>0</v>
      </c>
      <c r="L806" s="161">
        <f t="shared" si="468"/>
        <v>0</v>
      </c>
      <c r="M806" s="161">
        <f t="shared" si="468"/>
        <v>0</v>
      </c>
      <c r="N806" s="161">
        <f t="shared" si="468"/>
        <v>0</v>
      </c>
      <c r="O806" s="161">
        <f t="shared" si="468"/>
        <v>0</v>
      </c>
      <c r="P806" s="161">
        <f t="shared" si="468"/>
        <v>0</v>
      </c>
      <c r="Q806" s="161">
        <f t="shared" si="468"/>
        <v>0</v>
      </c>
      <c r="R806" s="161">
        <f t="shared" si="468"/>
        <v>0</v>
      </c>
      <c r="S806" s="161">
        <f t="shared" si="468"/>
        <v>0</v>
      </c>
      <c r="T806" s="161">
        <f t="shared" si="468"/>
        <v>0</v>
      </c>
      <c r="U806" s="161">
        <f t="shared" si="468"/>
        <v>0</v>
      </c>
      <c r="V806" s="161">
        <f t="shared" si="468"/>
        <v>0</v>
      </c>
      <c r="W806" s="161">
        <f t="shared" si="468"/>
        <v>0</v>
      </c>
      <c r="X806" s="161">
        <f t="shared" si="468"/>
        <v>0</v>
      </c>
      <c r="Y806" s="161">
        <f t="shared" si="468"/>
        <v>0</v>
      </c>
      <c r="Z806" s="161">
        <f t="shared" si="468"/>
        <v>0</v>
      </c>
      <c r="AA806" s="161">
        <f t="shared" si="468"/>
        <v>0</v>
      </c>
      <c r="AB806" s="161">
        <f t="shared" si="468"/>
        <v>0</v>
      </c>
      <c r="AC806" s="161">
        <f t="shared" si="468"/>
        <v>0</v>
      </c>
      <c r="AD806" s="161">
        <f t="shared" si="468"/>
        <v>0</v>
      </c>
      <c r="AE806" s="161">
        <f t="shared" si="468"/>
        <v>0</v>
      </c>
      <c r="AF806" s="161">
        <f t="shared" si="468"/>
        <v>0</v>
      </c>
      <c r="AG806" s="161">
        <f t="shared" si="468"/>
        <v>0</v>
      </c>
      <c r="AH806" s="161">
        <f t="shared" si="468"/>
        <v>0</v>
      </c>
      <c r="AI806" s="161">
        <f t="shared" si="468"/>
        <v>0</v>
      </c>
      <c r="AJ806" s="161">
        <f t="shared" si="468"/>
        <v>0</v>
      </c>
      <c r="AK806" s="161">
        <f t="shared" si="468"/>
        <v>0</v>
      </c>
      <c r="AL806" s="161">
        <f t="shared" si="468"/>
        <v>0</v>
      </c>
      <c r="AM806" s="161">
        <f t="shared" si="468"/>
        <v>0</v>
      </c>
      <c r="AN806" s="161">
        <f t="shared" si="468"/>
        <v>0</v>
      </c>
      <c r="AO806" s="161">
        <f t="shared" si="468"/>
        <v>0</v>
      </c>
      <c r="AP806" s="161">
        <f t="shared" si="468"/>
        <v>0</v>
      </c>
    </row>
    <row r="807" spans="1:42" x14ac:dyDescent="0.2">
      <c r="A807" s="4">
        <f t="shared" si="463"/>
        <v>8</v>
      </c>
      <c r="B807" s="184">
        <f t="shared" si="460"/>
        <v>0</v>
      </c>
      <c r="C807" s="161">
        <f t="shared" ref="C807:AP807" si="469">IF(AND(C$2&gt;equip3_reserve_freq*$A794,C$2&lt;=equip3_reserve_freq*$A795),$B795/(equip3_reserve_freq),0)</f>
        <v>0</v>
      </c>
      <c r="D807" s="161">
        <f t="shared" si="469"/>
        <v>0</v>
      </c>
      <c r="E807" s="161">
        <f t="shared" si="469"/>
        <v>0</v>
      </c>
      <c r="F807" s="161">
        <f t="shared" si="469"/>
        <v>0</v>
      </c>
      <c r="G807" s="161">
        <f t="shared" si="469"/>
        <v>0</v>
      </c>
      <c r="H807" s="161">
        <f t="shared" si="469"/>
        <v>0</v>
      </c>
      <c r="I807" s="161">
        <f t="shared" si="469"/>
        <v>0</v>
      </c>
      <c r="J807" s="161">
        <f t="shared" si="469"/>
        <v>0</v>
      </c>
      <c r="K807" s="161">
        <f t="shared" si="469"/>
        <v>0</v>
      </c>
      <c r="L807" s="161">
        <f t="shared" si="469"/>
        <v>0</v>
      </c>
      <c r="M807" s="161">
        <f t="shared" si="469"/>
        <v>0</v>
      </c>
      <c r="N807" s="161">
        <f t="shared" si="469"/>
        <v>0</v>
      </c>
      <c r="O807" s="161">
        <f t="shared" si="469"/>
        <v>0</v>
      </c>
      <c r="P807" s="161">
        <f t="shared" si="469"/>
        <v>0</v>
      </c>
      <c r="Q807" s="161">
        <f t="shared" si="469"/>
        <v>0</v>
      </c>
      <c r="R807" s="161">
        <f t="shared" si="469"/>
        <v>0</v>
      </c>
      <c r="S807" s="161">
        <f t="shared" si="469"/>
        <v>0</v>
      </c>
      <c r="T807" s="161">
        <f t="shared" si="469"/>
        <v>0</v>
      </c>
      <c r="U807" s="161">
        <f t="shared" si="469"/>
        <v>0</v>
      </c>
      <c r="V807" s="161">
        <f t="shared" si="469"/>
        <v>0</v>
      </c>
      <c r="W807" s="161">
        <f t="shared" si="469"/>
        <v>0</v>
      </c>
      <c r="X807" s="161">
        <f t="shared" si="469"/>
        <v>0</v>
      </c>
      <c r="Y807" s="161">
        <f t="shared" si="469"/>
        <v>0</v>
      </c>
      <c r="Z807" s="161">
        <f t="shared" si="469"/>
        <v>0</v>
      </c>
      <c r="AA807" s="161">
        <f t="shared" si="469"/>
        <v>0</v>
      </c>
      <c r="AB807" s="161">
        <f t="shared" si="469"/>
        <v>0</v>
      </c>
      <c r="AC807" s="161">
        <f t="shared" si="469"/>
        <v>0</v>
      </c>
      <c r="AD807" s="161">
        <f t="shared" si="469"/>
        <v>0</v>
      </c>
      <c r="AE807" s="161">
        <f t="shared" si="469"/>
        <v>0</v>
      </c>
      <c r="AF807" s="161">
        <f t="shared" si="469"/>
        <v>0</v>
      </c>
      <c r="AG807" s="161">
        <f t="shared" si="469"/>
        <v>0</v>
      </c>
      <c r="AH807" s="161">
        <f t="shared" si="469"/>
        <v>0</v>
      </c>
      <c r="AI807" s="161">
        <f t="shared" si="469"/>
        <v>0</v>
      </c>
      <c r="AJ807" s="161">
        <f t="shared" si="469"/>
        <v>0</v>
      </c>
      <c r="AK807" s="161">
        <f t="shared" si="469"/>
        <v>0</v>
      </c>
      <c r="AL807" s="161">
        <f t="shared" si="469"/>
        <v>0</v>
      </c>
      <c r="AM807" s="161">
        <f t="shared" si="469"/>
        <v>0</v>
      </c>
      <c r="AN807" s="161">
        <f t="shared" si="469"/>
        <v>0</v>
      </c>
      <c r="AO807" s="161">
        <f t="shared" si="469"/>
        <v>0</v>
      </c>
      <c r="AP807" s="161">
        <f t="shared" si="469"/>
        <v>0</v>
      </c>
    </row>
    <row r="808" spans="1:42" x14ac:dyDescent="0.2">
      <c r="A808" s="4">
        <f>A807+1</f>
        <v>9</v>
      </c>
      <c r="B808" s="184">
        <f t="shared" si="460"/>
        <v>0</v>
      </c>
      <c r="C808" s="161">
        <f t="shared" ref="C808:AP808" si="470">IF(AND(C$2&gt;equip3_reserve_freq*$A795,C$2&lt;=equip3_reserve_freq*$A796),$B796/(equip3_reserve_freq),0)</f>
        <v>0</v>
      </c>
      <c r="D808" s="161">
        <f t="shared" si="470"/>
        <v>0</v>
      </c>
      <c r="E808" s="161">
        <f t="shared" si="470"/>
        <v>0</v>
      </c>
      <c r="F808" s="161">
        <f t="shared" si="470"/>
        <v>0</v>
      </c>
      <c r="G808" s="161">
        <f t="shared" si="470"/>
        <v>0</v>
      </c>
      <c r="H808" s="161">
        <f t="shared" si="470"/>
        <v>0</v>
      </c>
      <c r="I808" s="161">
        <f t="shared" si="470"/>
        <v>0</v>
      </c>
      <c r="J808" s="161">
        <f t="shared" si="470"/>
        <v>0</v>
      </c>
      <c r="K808" s="161">
        <f t="shared" si="470"/>
        <v>0</v>
      </c>
      <c r="L808" s="161">
        <f t="shared" si="470"/>
        <v>0</v>
      </c>
      <c r="M808" s="161">
        <f t="shared" si="470"/>
        <v>0</v>
      </c>
      <c r="N808" s="161">
        <f t="shared" si="470"/>
        <v>0</v>
      </c>
      <c r="O808" s="161">
        <f t="shared" si="470"/>
        <v>0</v>
      </c>
      <c r="P808" s="161">
        <f t="shared" si="470"/>
        <v>0</v>
      </c>
      <c r="Q808" s="161">
        <f t="shared" si="470"/>
        <v>0</v>
      </c>
      <c r="R808" s="161">
        <f t="shared" si="470"/>
        <v>0</v>
      </c>
      <c r="S808" s="161">
        <f t="shared" si="470"/>
        <v>0</v>
      </c>
      <c r="T808" s="161">
        <f t="shared" si="470"/>
        <v>0</v>
      </c>
      <c r="U808" s="161">
        <f t="shared" si="470"/>
        <v>0</v>
      </c>
      <c r="V808" s="161">
        <f t="shared" si="470"/>
        <v>0</v>
      </c>
      <c r="W808" s="161">
        <f t="shared" si="470"/>
        <v>0</v>
      </c>
      <c r="X808" s="161">
        <f t="shared" si="470"/>
        <v>0</v>
      </c>
      <c r="Y808" s="161">
        <f t="shared" si="470"/>
        <v>0</v>
      </c>
      <c r="Z808" s="161">
        <f t="shared" si="470"/>
        <v>0</v>
      </c>
      <c r="AA808" s="161">
        <f t="shared" si="470"/>
        <v>0</v>
      </c>
      <c r="AB808" s="161">
        <f t="shared" si="470"/>
        <v>0</v>
      </c>
      <c r="AC808" s="161">
        <f t="shared" si="470"/>
        <v>0</v>
      </c>
      <c r="AD808" s="161">
        <f t="shared" si="470"/>
        <v>0</v>
      </c>
      <c r="AE808" s="161">
        <f t="shared" si="470"/>
        <v>0</v>
      </c>
      <c r="AF808" s="161">
        <f t="shared" si="470"/>
        <v>0</v>
      </c>
      <c r="AG808" s="161">
        <f t="shared" si="470"/>
        <v>0</v>
      </c>
      <c r="AH808" s="161">
        <f t="shared" si="470"/>
        <v>0</v>
      </c>
      <c r="AI808" s="161">
        <f t="shared" si="470"/>
        <v>0</v>
      </c>
      <c r="AJ808" s="161">
        <f t="shared" si="470"/>
        <v>0</v>
      </c>
      <c r="AK808" s="161">
        <f t="shared" si="470"/>
        <v>0</v>
      </c>
      <c r="AL808" s="161">
        <f t="shared" si="470"/>
        <v>0</v>
      </c>
      <c r="AM808" s="161">
        <f t="shared" si="470"/>
        <v>0</v>
      </c>
      <c r="AN808" s="161">
        <f t="shared" si="470"/>
        <v>0</v>
      </c>
      <c r="AO808" s="161">
        <f t="shared" si="470"/>
        <v>0</v>
      </c>
      <c r="AP808" s="161">
        <f t="shared" si="470"/>
        <v>0</v>
      </c>
    </row>
    <row r="809" spans="1:42" x14ac:dyDescent="0.2">
      <c r="A809" s="4">
        <f t="shared" ref="A809" si="471">A808+1</f>
        <v>10</v>
      </c>
      <c r="B809" s="184">
        <f t="shared" si="460"/>
        <v>0</v>
      </c>
      <c r="C809" s="162">
        <f t="shared" ref="C809:AP809" si="472">IF(AND(C$2&gt;equip3_reserve_freq*$A796,C$2&lt;=equip3_reserve_freq*$A797),$B797/(equip3_reserve_freq),0)</f>
        <v>0</v>
      </c>
      <c r="D809" s="162">
        <f t="shared" si="472"/>
        <v>0</v>
      </c>
      <c r="E809" s="162">
        <f t="shared" si="472"/>
        <v>0</v>
      </c>
      <c r="F809" s="162">
        <f t="shared" si="472"/>
        <v>0</v>
      </c>
      <c r="G809" s="162">
        <f t="shared" si="472"/>
        <v>0</v>
      </c>
      <c r="H809" s="162">
        <f t="shared" si="472"/>
        <v>0</v>
      </c>
      <c r="I809" s="162">
        <f t="shared" si="472"/>
        <v>0</v>
      </c>
      <c r="J809" s="162">
        <f t="shared" si="472"/>
        <v>0</v>
      </c>
      <c r="K809" s="162">
        <f t="shared" si="472"/>
        <v>0</v>
      </c>
      <c r="L809" s="162">
        <f t="shared" si="472"/>
        <v>0</v>
      </c>
      <c r="M809" s="162">
        <f t="shared" si="472"/>
        <v>0</v>
      </c>
      <c r="N809" s="162">
        <f t="shared" si="472"/>
        <v>0</v>
      </c>
      <c r="O809" s="162">
        <f t="shared" si="472"/>
        <v>0</v>
      </c>
      <c r="P809" s="162">
        <f t="shared" si="472"/>
        <v>0</v>
      </c>
      <c r="Q809" s="162">
        <f t="shared" si="472"/>
        <v>0</v>
      </c>
      <c r="R809" s="162">
        <f t="shared" si="472"/>
        <v>0</v>
      </c>
      <c r="S809" s="162">
        <f t="shared" si="472"/>
        <v>0</v>
      </c>
      <c r="T809" s="162">
        <f t="shared" si="472"/>
        <v>0</v>
      </c>
      <c r="U809" s="162">
        <f t="shared" si="472"/>
        <v>0</v>
      </c>
      <c r="V809" s="162">
        <f t="shared" si="472"/>
        <v>0</v>
      </c>
      <c r="W809" s="162">
        <f t="shared" si="472"/>
        <v>0</v>
      </c>
      <c r="X809" s="162">
        <f t="shared" si="472"/>
        <v>0</v>
      </c>
      <c r="Y809" s="162">
        <f t="shared" si="472"/>
        <v>0</v>
      </c>
      <c r="Z809" s="162">
        <f t="shared" si="472"/>
        <v>0</v>
      </c>
      <c r="AA809" s="162">
        <f t="shared" si="472"/>
        <v>0</v>
      </c>
      <c r="AB809" s="162">
        <f t="shared" si="472"/>
        <v>0</v>
      </c>
      <c r="AC809" s="162">
        <f t="shared" si="472"/>
        <v>0</v>
      </c>
      <c r="AD809" s="162">
        <f t="shared" si="472"/>
        <v>0</v>
      </c>
      <c r="AE809" s="162">
        <f t="shared" si="472"/>
        <v>0</v>
      </c>
      <c r="AF809" s="162">
        <f t="shared" si="472"/>
        <v>0</v>
      </c>
      <c r="AG809" s="162">
        <f t="shared" si="472"/>
        <v>0</v>
      </c>
      <c r="AH809" s="162">
        <f t="shared" si="472"/>
        <v>0</v>
      </c>
      <c r="AI809" s="162">
        <f t="shared" si="472"/>
        <v>0</v>
      </c>
      <c r="AJ809" s="162">
        <f t="shared" si="472"/>
        <v>0</v>
      </c>
      <c r="AK809" s="162">
        <f t="shared" si="472"/>
        <v>0</v>
      </c>
      <c r="AL809" s="162">
        <f t="shared" si="472"/>
        <v>0</v>
      </c>
      <c r="AM809" s="162">
        <f t="shared" si="472"/>
        <v>0</v>
      </c>
      <c r="AN809" s="162">
        <f t="shared" si="472"/>
        <v>0</v>
      </c>
      <c r="AO809" s="162">
        <f t="shared" si="472"/>
        <v>0</v>
      </c>
      <c r="AP809" s="162">
        <f t="shared" si="472"/>
        <v>0</v>
      </c>
    </row>
    <row r="810" spans="1:42" x14ac:dyDescent="0.2">
      <c r="A810" s="26" t="s">
        <v>12</v>
      </c>
      <c r="B810" s="15"/>
      <c r="C810" s="161">
        <f>SUM(C800:C809)</f>
        <v>0</v>
      </c>
      <c r="D810" s="161">
        <f t="shared" ref="D810:AP810" si="473">SUM(D800:D809)</f>
        <v>0</v>
      </c>
      <c r="E810" s="161">
        <f t="shared" si="473"/>
        <v>0</v>
      </c>
      <c r="F810" s="161">
        <f t="shared" si="473"/>
        <v>0</v>
      </c>
      <c r="G810" s="161">
        <f t="shared" si="473"/>
        <v>0</v>
      </c>
      <c r="H810" s="161">
        <f t="shared" si="473"/>
        <v>0</v>
      </c>
      <c r="I810" s="161">
        <f t="shared" si="473"/>
        <v>0</v>
      </c>
      <c r="J810" s="161">
        <f t="shared" si="473"/>
        <v>0</v>
      </c>
      <c r="K810" s="161">
        <f t="shared" si="473"/>
        <v>0</v>
      </c>
      <c r="L810" s="161">
        <f t="shared" si="473"/>
        <v>0</v>
      </c>
      <c r="M810" s="161">
        <f t="shared" si="473"/>
        <v>0</v>
      </c>
      <c r="N810" s="161">
        <f t="shared" si="473"/>
        <v>0</v>
      </c>
      <c r="O810" s="161">
        <f t="shared" si="473"/>
        <v>0</v>
      </c>
      <c r="P810" s="161">
        <f t="shared" si="473"/>
        <v>0</v>
      </c>
      <c r="Q810" s="161">
        <f t="shared" si="473"/>
        <v>0</v>
      </c>
      <c r="R810" s="161">
        <f t="shared" si="473"/>
        <v>0</v>
      </c>
      <c r="S810" s="161">
        <f t="shared" si="473"/>
        <v>0</v>
      </c>
      <c r="T810" s="161">
        <f t="shared" si="473"/>
        <v>0</v>
      </c>
      <c r="U810" s="161">
        <f t="shared" si="473"/>
        <v>0</v>
      </c>
      <c r="V810" s="161">
        <f t="shared" si="473"/>
        <v>0</v>
      </c>
      <c r="W810" s="161">
        <f t="shared" si="473"/>
        <v>0</v>
      </c>
      <c r="X810" s="161">
        <f t="shared" si="473"/>
        <v>0</v>
      </c>
      <c r="Y810" s="161">
        <f t="shared" si="473"/>
        <v>0</v>
      </c>
      <c r="Z810" s="161">
        <f t="shared" si="473"/>
        <v>0</v>
      </c>
      <c r="AA810" s="161">
        <f t="shared" si="473"/>
        <v>0</v>
      </c>
      <c r="AB810" s="161">
        <f t="shared" si="473"/>
        <v>0</v>
      </c>
      <c r="AC810" s="161">
        <f t="shared" si="473"/>
        <v>0</v>
      </c>
      <c r="AD810" s="161">
        <f t="shared" si="473"/>
        <v>0</v>
      </c>
      <c r="AE810" s="161">
        <f t="shared" si="473"/>
        <v>0</v>
      </c>
      <c r="AF810" s="161">
        <f t="shared" si="473"/>
        <v>0</v>
      </c>
      <c r="AG810" s="161">
        <f t="shared" si="473"/>
        <v>0</v>
      </c>
      <c r="AH810" s="161">
        <f t="shared" si="473"/>
        <v>0</v>
      </c>
      <c r="AI810" s="161">
        <f t="shared" si="473"/>
        <v>0</v>
      </c>
      <c r="AJ810" s="161">
        <f t="shared" si="473"/>
        <v>0</v>
      </c>
      <c r="AK810" s="161">
        <f t="shared" si="473"/>
        <v>0</v>
      </c>
      <c r="AL810" s="161">
        <f t="shared" si="473"/>
        <v>0</v>
      </c>
      <c r="AM810" s="161">
        <f t="shared" si="473"/>
        <v>0</v>
      </c>
      <c r="AN810" s="161">
        <f t="shared" si="473"/>
        <v>0</v>
      </c>
      <c r="AO810" s="161">
        <f t="shared" si="473"/>
        <v>0</v>
      </c>
      <c r="AP810" s="161">
        <f t="shared" si="473"/>
        <v>0</v>
      </c>
    </row>
    <row r="812" spans="1:42" x14ac:dyDescent="0.2">
      <c r="A812" s="4" t="s">
        <v>288</v>
      </c>
    </row>
    <row r="813" spans="1:42" x14ac:dyDescent="0.2">
      <c r="A813" s="21" t="s">
        <v>289</v>
      </c>
      <c r="B813" s="161">
        <f>B702+B708+B714+B720+B752+B784</f>
        <v>0</v>
      </c>
      <c r="C813" s="161">
        <f t="shared" ref="C813:AP813" si="474">C702+C708+C714+C720+C752+C784</f>
        <v>0</v>
      </c>
      <c r="D813" s="161">
        <f t="shared" si="474"/>
        <v>0</v>
      </c>
      <c r="E813" s="161">
        <f t="shared" si="474"/>
        <v>0</v>
      </c>
      <c r="F813" s="161">
        <f t="shared" si="474"/>
        <v>0</v>
      </c>
      <c r="G813" s="161">
        <f t="shared" si="474"/>
        <v>0</v>
      </c>
      <c r="H813" s="161">
        <f t="shared" si="474"/>
        <v>0</v>
      </c>
      <c r="I813" s="161">
        <f t="shared" si="474"/>
        <v>0</v>
      </c>
      <c r="J813" s="161">
        <f t="shared" si="474"/>
        <v>0</v>
      </c>
      <c r="K813" s="161">
        <f t="shared" si="474"/>
        <v>0</v>
      </c>
      <c r="L813" s="161">
        <f t="shared" si="474"/>
        <v>0</v>
      </c>
      <c r="M813" s="161">
        <f t="shared" si="474"/>
        <v>0</v>
      </c>
      <c r="N813" s="161">
        <f t="shared" si="474"/>
        <v>0</v>
      </c>
      <c r="O813" s="161">
        <f t="shared" si="474"/>
        <v>0</v>
      </c>
      <c r="P813" s="161">
        <f t="shared" si="474"/>
        <v>0</v>
      </c>
      <c r="Q813" s="161">
        <f t="shared" si="474"/>
        <v>0</v>
      </c>
      <c r="R813" s="161">
        <f t="shared" si="474"/>
        <v>0</v>
      </c>
      <c r="S813" s="161">
        <f t="shared" si="474"/>
        <v>0</v>
      </c>
      <c r="T813" s="161">
        <f t="shared" si="474"/>
        <v>0</v>
      </c>
      <c r="U813" s="161">
        <f t="shared" si="474"/>
        <v>0</v>
      </c>
      <c r="V813" s="161">
        <f t="shared" si="474"/>
        <v>0</v>
      </c>
      <c r="W813" s="161">
        <f t="shared" si="474"/>
        <v>0</v>
      </c>
      <c r="X813" s="161">
        <f t="shared" si="474"/>
        <v>0</v>
      </c>
      <c r="Y813" s="161">
        <f t="shared" si="474"/>
        <v>0</v>
      </c>
      <c r="Z813" s="161">
        <f t="shared" si="474"/>
        <v>0</v>
      </c>
      <c r="AA813" s="161">
        <f t="shared" si="474"/>
        <v>0</v>
      </c>
      <c r="AB813" s="161">
        <f t="shared" si="474"/>
        <v>0</v>
      </c>
      <c r="AC813" s="161">
        <f t="shared" si="474"/>
        <v>0</v>
      </c>
      <c r="AD813" s="161">
        <f t="shared" si="474"/>
        <v>0</v>
      </c>
      <c r="AE813" s="161">
        <f t="shared" si="474"/>
        <v>0</v>
      </c>
      <c r="AF813" s="161">
        <f t="shared" si="474"/>
        <v>0</v>
      </c>
      <c r="AG813" s="161">
        <f t="shared" si="474"/>
        <v>0</v>
      </c>
      <c r="AH813" s="161">
        <f t="shared" si="474"/>
        <v>0</v>
      </c>
      <c r="AI813" s="161">
        <f t="shared" si="474"/>
        <v>0</v>
      </c>
      <c r="AJ813" s="161">
        <f t="shared" si="474"/>
        <v>0</v>
      </c>
      <c r="AK813" s="161">
        <f t="shared" si="474"/>
        <v>0</v>
      </c>
      <c r="AL813" s="161">
        <f t="shared" si="474"/>
        <v>0</v>
      </c>
      <c r="AM813" s="161">
        <f t="shared" si="474"/>
        <v>0</v>
      </c>
      <c r="AN813" s="161">
        <f t="shared" si="474"/>
        <v>0</v>
      </c>
      <c r="AO813" s="161">
        <f t="shared" si="474"/>
        <v>0</v>
      </c>
      <c r="AP813" s="161">
        <f t="shared" si="474"/>
        <v>0</v>
      </c>
    </row>
    <row r="814" spans="1:42" x14ac:dyDescent="0.2">
      <c r="A814" s="21" t="s">
        <v>288</v>
      </c>
      <c r="B814" s="161"/>
      <c r="C814" s="161">
        <f t="shared" ref="C814:AP814" si="475">IF(C$2&lt;=analysis_period,B813*reserves_interest/100,0)</f>
        <v>0</v>
      </c>
      <c r="D814" s="161">
        <f t="shared" si="475"/>
        <v>0</v>
      </c>
      <c r="E814" s="161">
        <f t="shared" si="475"/>
        <v>0</v>
      </c>
      <c r="F814" s="161">
        <f t="shared" si="475"/>
        <v>0</v>
      </c>
      <c r="G814" s="161">
        <f t="shared" si="475"/>
        <v>0</v>
      </c>
      <c r="H814" s="161">
        <f t="shared" si="475"/>
        <v>0</v>
      </c>
      <c r="I814" s="161">
        <f t="shared" si="475"/>
        <v>0</v>
      </c>
      <c r="J814" s="161">
        <f t="shared" si="475"/>
        <v>0</v>
      </c>
      <c r="K814" s="161">
        <f t="shared" si="475"/>
        <v>0</v>
      </c>
      <c r="L814" s="161">
        <f t="shared" si="475"/>
        <v>0</v>
      </c>
      <c r="M814" s="161">
        <f t="shared" si="475"/>
        <v>0</v>
      </c>
      <c r="N814" s="161">
        <f t="shared" si="475"/>
        <v>0</v>
      </c>
      <c r="O814" s="161">
        <f t="shared" si="475"/>
        <v>0</v>
      </c>
      <c r="P814" s="161">
        <f t="shared" si="475"/>
        <v>0</v>
      </c>
      <c r="Q814" s="161">
        <f t="shared" si="475"/>
        <v>0</v>
      </c>
      <c r="R814" s="161">
        <f t="shared" si="475"/>
        <v>0</v>
      </c>
      <c r="S814" s="161">
        <f t="shared" si="475"/>
        <v>0</v>
      </c>
      <c r="T814" s="161">
        <f t="shared" si="475"/>
        <v>0</v>
      </c>
      <c r="U814" s="161">
        <f t="shared" si="475"/>
        <v>0</v>
      </c>
      <c r="V814" s="161">
        <f t="shared" si="475"/>
        <v>0</v>
      </c>
      <c r="W814" s="161">
        <f t="shared" si="475"/>
        <v>0</v>
      </c>
      <c r="X814" s="161">
        <f t="shared" si="475"/>
        <v>0</v>
      </c>
      <c r="Y814" s="161">
        <f t="shared" si="475"/>
        <v>0</v>
      </c>
      <c r="Z814" s="161">
        <f t="shared" si="475"/>
        <v>0</v>
      </c>
      <c r="AA814" s="161">
        <f t="shared" si="475"/>
        <v>0</v>
      </c>
      <c r="AB814" s="161">
        <f t="shared" si="475"/>
        <v>0</v>
      </c>
      <c r="AC814" s="161">
        <f t="shared" si="475"/>
        <v>0</v>
      </c>
      <c r="AD814" s="161">
        <f t="shared" si="475"/>
        <v>0</v>
      </c>
      <c r="AE814" s="161">
        <f t="shared" si="475"/>
        <v>0</v>
      </c>
      <c r="AF814" s="161">
        <f t="shared" si="475"/>
        <v>0</v>
      </c>
      <c r="AG814" s="161">
        <f t="shared" si="475"/>
        <v>0</v>
      </c>
      <c r="AH814" s="161">
        <f t="shared" si="475"/>
        <v>0</v>
      </c>
      <c r="AI814" s="161">
        <f t="shared" si="475"/>
        <v>0</v>
      </c>
      <c r="AJ814" s="161">
        <f t="shared" si="475"/>
        <v>0</v>
      </c>
      <c r="AK814" s="161">
        <f t="shared" si="475"/>
        <v>0</v>
      </c>
      <c r="AL814" s="161">
        <f t="shared" si="475"/>
        <v>0</v>
      </c>
      <c r="AM814" s="161">
        <f t="shared" si="475"/>
        <v>0</v>
      </c>
      <c r="AN814" s="161">
        <f t="shared" si="475"/>
        <v>0</v>
      </c>
      <c r="AO814" s="161">
        <f t="shared" si="475"/>
        <v>0</v>
      </c>
      <c r="AP814" s="161">
        <f t="shared" si="475"/>
        <v>0</v>
      </c>
    </row>
  </sheetData>
  <mergeCells count="4">
    <mergeCell ref="G329:J329"/>
    <mergeCell ref="K329:L329"/>
    <mergeCell ref="G465:J465"/>
    <mergeCell ref="K465:L46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9" t="s">
        <v>219</v>
      </c>
      <c r="B1" s="230"/>
      <c r="C1" s="231"/>
      <c r="D1" s="230"/>
      <c r="E1" s="254"/>
      <c r="F1" s="254"/>
      <c r="G1" s="255"/>
    </row>
    <row r="2" spans="1:7" s="1" customFormat="1" ht="12.75" x14ac:dyDescent="0.2">
      <c r="A2" s="2" t="s">
        <v>78</v>
      </c>
      <c r="B2" s="3" t="s">
        <v>44</v>
      </c>
      <c r="C2" s="3" t="s">
        <v>45</v>
      </c>
      <c r="D2" s="3" t="s">
        <v>46</v>
      </c>
      <c r="E2" s="3" t="s">
        <v>47</v>
      </c>
      <c r="F2" s="3" t="s">
        <v>48</v>
      </c>
      <c r="G2" s="256" t="s">
        <v>49</v>
      </c>
    </row>
    <row r="3" spans="1:7" s="1" customFormat="1" ht="12.75" x14ac:dyDescent="0.2">
      <c r="A3" s="95">
        <v>1</v>
      </c>
      <c r="B3" s="165">
        <v>20</v>
      </c>
      <c r="C3" s="171">
        <v>5</v>
      </c>
      <c r="D3" s="165">
        <v>10</v>
      </c>
      <c r="E3" s="165">
        <v>3.33</v>
      </c>
      <c r="F3" s="165">
        <v>2.5</v>
      </c>
      <c r="G3" s="165">
        <f>2.56410256410256*0.5</f>
        <v>1.2820512820512799</v>
      </c>
    </row>
    <row r="4" spans="1:7" s="1" customFormat="1" ht="12.75" x14ac:dyDescent="0.2">
      <c r="A4" s="96">
        <v>2</v>
      </c>
      <c r="B4" s="165">
        <v>32</v>
      </c>
      <c r="C4" s="172">
        <v>9.5</v>
      </c>
      <c r="D4" s="167">
        <v>20</v>
      </c>
      <c r="E4" s="167">
        <v>6.67</v>
      </c>
      <c r="F4" s="167">
        <v>5</v>
      </c>
      <c r="G4" s="167">
        <v>2.5641025641025599</v>
      </c>
    </row>
    <row r="5" spans="1:7" s="1" customFormat="1" ht="12.75" x14ac:dyDescent="0.2">
      <c r="A5" s="96">
        <v>3</v>
      </c>
      <c r="B5" s="165">
        <v>19.2</v>
      </c>
      <c r="C5" s="167">
        <v>8.5500000000000007</v>
      </c>
      <c r="D5" s="167">
        <v>20</v>
      </c>
      <c r="E5" s="167">
        <v>6.67</v>
      </c>
      <c r="F5" s="167">
        <v>5</v>
      </c>
      <c r="G5" s="167">
        <v>2.5641025641025599</v>
      </c>
    </row>
    <row r="6" spans="1:7" s="1" customFormat="1" ht="12.75" x14ac:dyDescent="0.2">
      <c r="A6" s="96">
        <v>4</v>
      </c>
      <c r="B6" s="165">
        <v>11.52</v>
      </c>
      <c r="C6" s="167">
        <v>7.7</v>
      </c>
      <c r="D6" s="167">
        <v>20</v>
      </c>
      <c r="E6" s="167">
        <v>6.67</v>
      </c>
      <c r="F6" s="167">
        <v>5</v>
      </c>
      <c r="G6" s="167">
        <v>2.5641025641025599</v>
      </c>
    </row>
    <row r="7" spans="1:7" s="1" customFormat="1" ht="12.75" x14ac:dyDescent="0.2">
      <c r="A7" s="96">
        <v>5</v>
      </c>
      <c r="B7" s="165">
        <v>11.52</v>
      </c>
      <c r="C7" s="167">
        <v>6.93</v>
      </c>
      <c r="D7" s="167">
        <v>20</v>
      </c>
      <c r="E7" s="167">
        <v>6.67</v>
      </c>
      <c r="F7" s="167">
        <v>5</v>
      </c>
      <c r="G7" s="167">
        <v>2.5641025641025599</v>
      </c>
    </row>
    <row r="8" spans="1:7" s="1" customFormat="1" ht="12.75" x14ac:dyDescent="0.2">
      <c r="A8" s="96">
        <v>6</v>
      </c>
      <c r="B8" s="165">
        <v>5.76</v>
      </c>
      <c r="C8" s="167">
        <v>6.23</v>
      </c>
      <c r="D8" s="167">
        <v>10</v>
      </c>
      <c r="E8" s="167">
        <v>6.67</v>
      </c>
      <c r="F8" s="167">
        <v>5</v>
      </c>
      <c r="G8" s="167">
        <v>2.5641025641025599</v>
      </c>
    </row>
    <row r="9" spans="1:7" s="1" customFormat="1" ht="12.75" x14ac:dyDescent="0.2">
      <c r="A9" s="96">
        <v>7</v>
      </c>
      <c r="B9" s="166">
        <v>0</v>
      </c>
      <c r="C9" s="167">
        <v>5.9</v>
      </c>
      <c r="D9" s="167">
        <v>0</v>
      </c>
      <c r="E9" s="167">
        <v>6.67</v>
      </c>
      <c r="F9" s="167">
        <v>5</v>
      </c>
      <c r="G9" s="167">
        <v>2.5641025641025599</v>
      </c>
    </row>
    <row r="10" spans="1:7" s="1" customFormat="1" ht="12.75" x14ac:dyDescent="0.2">
      <c r="A10" s="96">
        <v>8</v>
      </c>
      <c r="B10" s="167">
        <v>0</v>
      </c>
      <c r="C10" s="167">
        <v>5.9</v>
      </c>
      <c r="D10" s="167">
        <v>0</v>
      </c>
      <c r="E10" s="167">
        <v>6.67</v>
      </c>
      <c r="F10" s="167">
        <v>5</v>
      </c>
      <c r="G10" s="167">
        <v>2.5641025641025599</v>
      </c>
    </row>
    <row r="11" spans="1:7" s="1" customFormat="1" ht="12.75" x14ac:dyDescent="0.2">
      <c r="A11" s="96">
        <v>9</v>
      </c>
      <c r="B11" s="167">
        <v>0</v>
      </c>
      <c r="C11" s="167">
        <v>5.91</v>
      </c>
      <c r="D11" s="167">
        <v>0</v>
      </c>
      <c r="E11" s="167">
        <v>6.67</v>
      </c>
      <c r="F11" s="167">
        <v>5</v>
      </c>
      <c r="G11" s="167">
        <v>2.5641025641025599</v>
      </c>
    </row>
    <row r="12" spans="1:7" s="1" customFormat="1" ht="12.75" x14ac:dyDescent="0.2">
      <c r="A12" s="96">
        <v>10</v>
      </c>
      <c r="B12" s="167">
        <v>0</v>
      </c>
      <c r="C12" s="167">
        <v>5.9</v>
      </c>
      <c r="D12" s="167">
        <v>0</v>
      </c>
      <c r="E12" s="167">
        <v>6.67</v>
      </c>
      <c r="F12" s="167">
        <v>5</v>
      </c>
      <c r="G12" s="167">
        <v>2.5641025641025599</v>
      </c>
    </row>
    <row r="13" spans="1:7" s="1" customFormat="1" ht="12.75" x14ac:dyDescent="0.2">
      <c r="A13" s="96">
        <v>11</v>
      </c>
      <c r="B13" s="167">
        <v>0</v>
      </c>
      <c r="C13" s="167">
        <v>5.91</v>
      </c>
      <c r="D13" s="167">
        <v>0</v>
      </c>
      <c r="E13" s="167">
        <v>6.67</v>
      </c>
      <c r="F13" s="167">
        <v>5</v>
      </c>
      <c r="G13" s="167">
        <v>2.5641025641025599</v>
      </c>
    </row>
    <row r="14" spans="1:7" s="1" customFormat="1" ht="12.75" x14ac:dyDescent="0.2">
      <c r="A14" s="96">
        <v>12</v>
      </c>
      <c r="B14" s="167">
        <v>0</v>
      </c>
      <c r="C14" s="167">
        <v>5.9</v>
      </c>
      <c r="D14" s="167">
        <v>0</v>
      </c>
      <c r="E14" s="167">
        <v>6.66</v>
      </c>
      <c r="F14" s="167">
        <v>5</v>
      </c>
      <c r="G14" s="167">
        <v>2.5641025641025599</v>
      </c>
    </row>
    <row r="15" spans="1:7" s="1" customFormat="1" ht="12.75" x14ac:dyDescent="0.2">
      <c r="A15" s="96">
        <v>13</v>
      </c>
      <c r="B15" s="167">
        <v>0</v>
      </c>
      <c r="C15" s="167">
        <v>5.91</v>
      </c>
      <c r="D15" s="167">
        <v>0</v>
      </c>
      <c r="E15" s="167">
        <v>6.67</v>
      </c>
      <c r="F15" s="167">
        <v>5</v>
      </c>
      <c r="G15" s="167">
        <v>2.5641025641025599</v>
      </c>
    </row>
    <row r="16" spans="1:7" s="1" customFormat="1" ht="12.75" x14ac:dyDescent="0.2">
      <c r="A16" s="96">
        <v>14</v>
      </c>
      <c r="B16" s="167">
        <v>0</v>
      </c>
      <c r="C16" s="167">
        <v>5.9</v>
      </c>
      <c r="D16" s="167">
        <v>0</v>
      </c>
      <c r="E16" s="167">
        <v>6.66</v>
      </c>
      <c r="F16" s="167">
        <v>5</v>
      </c>
      <c r="G16" s="167">
        <v>2.5641025641025599</v>
      </c>
    </row>
    <row r="17" spans="1:7" s="1" customFormat="1" ht="12.75" x14ac:dyDescent="0.2">
      <c r="A17" s="96">
        <v>15</v>
      </c>
      <c r="B17" s="167">
        <v>0</v>
      </c>
      <c r="C17" s="167">
        <v>5.9</v>
      </c>
      <c r="D17" s="167">
        <v>0</v>
      </c>
      <c r="E17" s="167">
        <v>6.67</v>
      </c>
      <c r="F17" s="167">
        <v>5</v>
      </c>
      <c r="G17" s="167">
        <v>2.5641025641025599</v>
      </c>
    </row>
    <row r="18" spans="1:7" s="1" customFormat="1" ht="12.75" x14ac:dyDescent="0.2">
      <c r="A18" s="96">
        <v>16</v>
      </c>
      <c r="B18" s="167">
        <v>0</v>
      </c>
      <c r="C18" s="167">
        <v>2.95</v>
      </c>
      <c r="D18" s="167">
        <v>0</v>
      </c>
      <c r="E18" s="167">
        <v>3.33</v>
      </c>
      <c r="F18" s="167">
        <v>5</v>
      </c>
      <c r="G18" s="167">
        <v>2.5641025641025599</v>
      </c>
    </row>
    <row r="19" spans="1:7" s="1" customFormat="1" ht="12.75" x14ac:dyDescent="0.2">
      <c r="A19" s="96">
        <v>17</v>
      </c>
      <c r="B19" s="167">
        <v>0</v>
      </c>
      <c r="C19" s="167">
        <v>0</v>
      </c>
      <c r="D19" s="167">
        <v>0</v>
      </c>
      <c r="E19" s="167">
        <v>0</v>
      </c>
      <c r="F19" s="167">
        <v>5</v>
      </c>
      <c r="G19" s="167">
        <v>2.5641025641025599</v>
      </c>
    </row>
    <row r="20" spans="1:7" s="1" customFormat="1" ht="12.75" x14ac:dyDescent="0.2">
      <c r="A20" s="96">
        <v>18</v>
      </c>
      <c r="B20" s="167">
        <v>0</v>
      </c>
      <c r="C20" s="167">
        <v>0</v>
      </c>
      <c r="D20" s="167">
        <v>0</v>
      </c>
      <c r="E20" s="167">
        <v>0</v>
      </c>
      <c r="F20" s="167">
        <v>5</v>
      </c>
      <c r="G20" s="167">
        <v>2.5641025641025599</v>
      </c>
    </row>
    <row r="21" spans="1:7" s="1" customFormat="1" ht="12.75" x14ac:dyDescent="0.2">
      <c r="A21" s="96">
        <v>19</v>
      </c>
      <c r="B21" s="167">
        <v>0</v>
      </c>
      <c r="C21" s="167">
        <v>0</v>
      </c>
      <c r="D21" s="167">
        <v>0</v>
      </c>
      <c r="E21" s="167">
        <v>0</v>
      </c>
      <c r="F21" s="167">
        <v>5</v>
      </c>
      <c r="G21" s="167">
        <v>2.5641025641025599</v>
      </c>
    </row>
    <row r="22" spans="1:7" s="1" customFormat="1" ht="12.75" x14ac:dyDescent="0.2">
      <c r="A22" s="96">
        <v>20</v>
      </c>
      <c r="B22" s="167">
        <v>0</v>
      </c>
      <c r="C22" s="167">
        <v>0</v>
      </c>
      <c r="D22" s="167">
        <v>0</v>
      </c>
      <c r="E22" s="167">
        <v>0</v>
      </c>
      <c r="F22" s="167">
        <v>5</v>
      </c>
      <c r="G22" s="167">
        <v>2.5641025641025599</v>
      </c>
    </row>
    <row r="23" spans="1:7" s="1" customFormat="1" ht="12.75" x14ac:dyDescent="0.2">
      <c r="A23" s="96">
        <v>21</v>
      </c>
      <c r="B23" s="167">
        <v>0</v>
      </c>
      <c r="C23" s="167">
        <v>0</v>
      </c>
      <c r="D23" s="167">
        <v>0</v>
      </c>
      <c r="E23" s="167">
        <v>0</v>
      </c>
      <c r="F23" s="167">
        <v>2.5</v>
      </c>
      <c r="G23" s="167">
        <v>2.5641025641025599</v>
      </c>
    </row>
    <row r="24" spans="1:7" s="1" customFormat="1" ht="12.75" customHeight="1" x14ac:dyDescent="0.2">
      <c r="A24" s="96">
        <v>22</v>
      </c>
      <c r="B24" s="167">
        <v>0</v>
      </c>
      <c r="C24" s="167">
        <v>0</v>
      </c>
      <c r="D24" s="167">
        <v>0</v>
      </c>
      <c r="E24" s="167">
        <v>0</v>
      </c>
      <c r="F24" s="167">
        <v>0</v>
      </c>
      <c r="G24" s="167">
        <v>2.5641025641025599</v>
      </c>
    </row>
    <row r="25" spans="1:7" s="1" customFormat="1" ht="12.75" customHeight="1" x14ac:dyDescent="0.2">
      <c r="A25" s="96">
        <v>23</v>
      </c>
      <c r="B25" s="167">
        <v>0</v>
      </c>
      <c r="C25" s="167">
        <v>0</v>
      </c>
      <c r="D25" s="167">
        <v>0</v>
      </c>
      <c r="E25" s="167">
        <v>0</v>
      </c>
      <c r="F25" s="167">
        <v>0</v>
      </c>
      <c r="G25" s="167">
        <v>2.5641025641025599</v>
      </c>
    </row>
    <row r="26" spans="1:7" s="1" customFormat="1" ht="12.75" customHeight="1" x14ac:dyDescent="0.2">
      <c r="A26" s="96">
        <v>24</v>
      </c>
      <c r="B26" s="167">
        <v>0</v>
      </c>
      <c r="C26" s="167">
        <v>0</v>
      </c>
      <c r="D26" s="167">
        <v>0</v>
      </c>
      <c r="E26" s="167">
        <v>0</v>
      </c>
      <c r="F26" s="167">
        <v>0</v>
      </c>
      <c r="G26" s="167">
        <v>2.5641025641025599</v>
      </c>
    </row>
    <row r="27" spans="1:7" s="1" customFormat="1" ht="12.75" customHeight="1" x14ac:dyDescent="0.2">
      <c r="A27" s="96">
        <v>25</v>
      </c>
      <c r="B27" s="167">
        <v>0</v>
      </c>
      <c r="C27" s="167">
        <v>0</v>
      </c>
      <c r="D27" s="167">
        <v>0</v>
      </c>
      <c r="E27" s="167">
        <v>0</v>
      </c>
      <c r="F27" s="167">
        <v>0</v>
      </c>
      <c r="G27" s="167">
        <v>2.5641025641025599</v>
      </c>
    </row>
    <row r="28" spans="1:7" s="1" customFormat="1" ht="12.75" customHeight="1" x14ac:dyDescent="0.2">
      <c r="A28" s="96">
        <v>26</v>
      </c>
      <c r="B28" s="167">
        <v>0</v>
      </c>
      <c r="C28" s="167">
        <v>0</v>
      </c>
      <c r="D28" s="167">
        <v>0</v>
      </c>
      <c r="E28" s="167">
        <v>0</v>
      </c>
      <c r="F28" s="167">
        <v>0</v>
      </c>
      <c r="G28" s="167">
        <v>2.5641025641025599</v>
      </c>
    </row>
    <row r="29" spans="1:7" s="1" customFormat="1" ht="12.75" customHeight="1" x14ac:dyDescent="0.2">
      <c r="A29" s="96">
        <v>27</v>
      </c>
      <c r="B29" s="167">
        <v>0</v>
      </c>
      <c r="C29" s="167">
        <v>0</v>
      </c>
      <c r="D29" s="167">
        <v>0</v>
      </c>
      <c r="E29" s="167">
        <v>0</v>
      </c>
      <c r="F29" s="167">
        <v>0</v>
      </c>
      <c r="G29" s="167">
        <v>2.5641025641025599</v>
      </c>
    </row>
    <row r="30" spans="1:7" ht="12.75" customHeight="1" x14ac:dyDescent="0.25">
      <c r="A30" s="96">
        <v>28</v>
      </c>
      <c r="B30" s="167">
        <v>0</v>
      </c>
      <c r="C30" s="167">
        <v>0</v>
      </c>
      <c r="D30" s="167">
        <v>0</v>
      </c>
      <c r="E30" s="167">
        <v>0</v>
      </c>
      <c r="F30" s="167">
        <v>0</v>
      </c>
      <c r="G30" s="167">
        <v>2.5641025641025599</v>
      </c>
    </row>
    <row r="31" spans="1:7" ht="12.75" customHeight="1" x14ac:dyDescent="0.25">
      <c r="A31" s="96">
        <v>29</v>
      </c>
      <c r="B31" s="167">
        <v>0</v>
      </c>
      <c r="C31" s="167">
        <v>0</v>
      </c>
      <c r="D31" s="167">
        <v>0</v>
      </c>
      <c r="E31" s="167">
        <v>0</v>
      </c>
      <c r="F31" s="167">
        <v>0</v>
      </c>
      <c r="G31" s="167">
        <v>2.5641025641025599</v>
      </c>
    </row>
    <row r="32" spans="1:7" ht="12.75" customHeight="1" x14ac:dyDescent="0.25">
      <c r="A32" s="96">
        <v>30</v>
      </c>
      <c r="B32" s="167">
        <v>0</v>
      </c>
      <c r="C32" s="167">
        <v>0</v>
      </c>
      <c r="D32" s="167">
        <v>0</v>
      </c>
      <c r="E32" s="167">
        <v>0</v>
      </c>
      <c r="F32" s="167">
        <v>0</v>
      </c>
      <c r="G32" s="167">
        <v>2.5641025641025599</v>
      </c>
    </row>
    <row r="33" spans="1:7" ht="12.75" customHeight="1" x14ac:dyDescent="0.25">
      <c r="A33" s="96">
        <v>31</v>
      </c>
      <c r="B33" s="167">
        <v>0</v>
      </c>
      <c r="C33" s="167">
        <v>0</v>
      </c>
      <c r="D33" s="167">
        <v>0</v>
      </c>
      <c r="E33" s="167">
        <v>0</v>
      </c>
      <c r="F33" s="167">
        <v>0</v>
      </c>
      <c r="G33" s="167">
        <v>2.5641025641025599</v>
      </c>
    </row>
    <row r="34" spans="1:7" ht="12.75" customHeight="1" x14ac:dyDescent="0.25">
      <c r="A34" s="96">
        <v>32</v>
      </c>
      <c r="B34" s="167">
        <v>0</v>
      </c>
      <c r="C34" s="167">
        <v>0</v>
      </c>
      <c r="D34" s="167">
        <v>0</v>
      </c>
      <c r="E34" s="167">
        <v>0</v>
      </c>
      <c r="F34" s="167">
        <v>0</v>
      </c>
      <c r="G34" s="167">
        <v>2.5641025641025599</v>
      </c>
    </row>
    <row r="35" spans="1:7" ht="12.75" customHeight="1" x14ac:dyDescent="0.25">
      <c r="A35" s="96">
        <v>33</v>
      </c>
      <c r="B35" s="167">
        <v>0</v>
      </c>
      <c r="C35" s="167">
        <v>0</v>
      </c>
      <c r="D35" s="167">
        <v>0</v>
      </c>
      <c r="E35" s="167">
        <v>0</v>
      </c>
      <c r="F35" s="167">
        <v>0</v>
      </c>
      <c r="G35" s="167">
        <v>2.5641025641025599</v>
      </c>
    </row>
    <row r="36" spans="1:7" ht="12.75" customHeight="1" x14ac:dyDescent="0.25">
      <c r="A36" s="96">
        <v>34</v>
      </c>
      <c r="B36" s="167">
        <v>0</v>
      </c>
      <c r="C36" s="167">
        <v>0</v>
      </c>
      <c r="D36" s="167">
        <v>0</v>
      </c>
      <c r="E36" s="167">
        <v>0</v>
      </c>
      <c r="F36" s="167">
        <v>0</v>
      </c>
      <c r="G36" s="167">
        <v>2.5641025641025599</v>
      </c>
    </row>
    <row r="37" spans="1:7" ht="12.75" customHeight="1" x14ac:dyDescent="0.25">
      <c r="A37" s="96">
        <v>35</v>
      </c>
      <c r="B37" s="167">
        <v>0</v>
      </c>
      <c r="C37" s="167">
        <v>0</v>
      </c>
      <c r="D37" s="167">
        <v>0</v>
      </c>
      <c r="E37" s="167">
        <v>0</v>
      </c>
      <c r="F37" s="167">
        <v>0</v>
      </c>
      <c r="G37" s="167">
        <v>2.5641025641025599</v>
      </c>
    </row>
    <row r="38" spans="1:7" ht="12.75" customHeight="1" x14ac:dyDescent="0.25">
      <c r="A38" s="96">
        <v>36</v>
      </c>
      <c r="B38" s="167">
        <v>0</v>
      </c>
      <c r="C38" s="167">
        <v>0</v>
      </c>
      <c r="D38" s="167">
        <v>0</v>
      </c>
      <c r="E38" s="167">
        <v>0</v>
      </c>
      <c r="F38" s="167">
        <v>0</v>
      </c>
      <c r="G38" s="167">
        <v>2.5641025641025599</v>
      </c>
    </row>
    <row r="39" spans="1:7" ht="12.75" customHeight="1" x14ac:dyDescent="0.25">
      <c r="A39" s="96">
        <v>37</v>
      </c>
      <c r="B39" s="167">
        <v>0</v>
      </c>
      <c r="C39" s="167">
        <v>0</v>
      </c>
      <c r="D39" s="167">
        <v>0</v>
      </c>
      <c r="E39" s="167">
        <v>0</v>
      </c>
      <c r="F39" s="167">
        <v>0</v>
      </c>
      <c r="G39" s="167">
        <v>2.5641025641025599</v>
      </c>
    </row>
    <row r="40" spans="1:7" ht="12.75" customHeight="1" x14ac:dyDescent="0.25">
      <c r="A40" s="96">
        <v>38</v>
      </c>
      <c r="B40" s="167">
        <v>0</v>
      </c>
      <c r="C40" s="167">
        <v>0</v>
      </c>
      <c r="D40" s="167">
        <v>0</v>
      </c>
      <c r="E40" s="167">
        <v>0</v>
      </c>
      <c r="F40" s="167">
        <v>0</v>
      </c>
      <c r="G40" s="167">
        <v>2.5641025641025599</v>
      </c>
    </row>
    <row r="41" spans="1:7" ht="12.75" customHeight="1" x14ac:dyDescent="0.25">
      <c r="A41" s="96">
        <v>39</v>
      </c>
      <c r="B41" s="167">
        <v>0</v>
      </c>
      <c r="C41" s="167">
        <v>0</v>
      </c>
      <c r="D41" s="167">
        <v>0</v>
      </c>
      <c r="E41" s="167">
        <v>0</v>
      </c>
      <c r="F41" s="167">
        <v>0</v>
      </c>
      <c r="G41" s="167">
        <v>2.5641025641025599</v>
      </c>
    </row>
    <row r="42" spans="1:7" ht="12.75" customHeight="1" x14ac:dyDescent="0.25">
      <c r="A42" s="97">
        <v>40</v>
      </c>
      <c r="B42" s="168">
        <v>0</v>
      </c>
      <c r="C42" s="168">
        <v>0</v>
      </c>
      <c r="D42" s="168">
        <v>0</v>
      </c>
      <c r="E42" s="168">
        <v>0</v>
      </c>
      <c r="F42" s="168">
        <v>0</v>
      </c>
      <c r="G42" s="168">
        <f>2.56410256410256*0.5</f>
        <v>1.2820512820512799</v>
      </c>
    </row>
    <row r="43" spans="1:7" x14ac:dyDescent="0.25">
      <c r="A43" s="94" t="s">
        <v>188</v>
      </c>
      <c r="B43" s="94"/>
      <c r="C43" s="94"/>
      <c r="D43" s="94"/>
      <c r="E43" s="94"/>
      <c r="F43" s="94"/>
      <c r="G43" s="94"/>
    </row>
    <row r="44" spans="1:7" x14ac:dyDescent="0.25">
      <c r="A44" s="94" t="s">
        <v>95</v>
      </c>
      <c r="B44" s="94"/>
      <c r="C44" s="94"/>
      <c r="D44" s="94"/>
      <c r="E44" s="94"/>
      <c r="F44" s="94"/>
      <c r="G44" s="94"/>
    </row>
    <row r="45" spans="1:7" x14ac:dyDescent="0.25">
      <c r="A45" s="282" t="s">
        <v>311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2024-07-16T21:20:23Z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